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UOSNIS\Kmsa\Strateginio planavimo skyrius\SVP PLANAI\2019-2021 SVP\SPRENDIMO PROJEKTAS\SENIŪNAIČIAMS\"/>
    </mc:Choice>
  </mc:AlternateContent>
  <bookViews>
    <workbookView xWindow="0" yWindow="0" windowWidth="20490" windowHeight="7755"/>
  </bookViews>
  <sheets>
    <sheet name="11 programa" sheetId="11" r:id="rId1"/>
  </sheets>
  <definedNames>
    <definedName name="_xlnm.Print_Area" localSheetId="0">'11 programa'!$A$1:$P$138</definedName>
    <definedName name="_xlnm.Print_Titles" localSheetId="0">'11 programa'!$6:$8</definedName>
  </definedNames>
  <calcPr calcId="162913"/>
</workbook>
</file>

<file path=xl/calcChain.xml><?xml version="1.0" encoding="utf-8"?>
<calcChain xmlns="http://schemas.openxmlformats.org/spreadsheetml/2006/main">
  <c r="L82" i="11" l="1"/>
  <c r="K82" i="11"/>
  <c r="L27" i="11"/>
  <c r="K27" i="11"/>
  <c r="L60" i="11"/>
  <c r="K60" i="11"/>
  <c r="L117" i="11"/>
  <c r="K117" i="11"/>
  <c r="L115" i="11"/>
  <c r="K115" i="11"/>
  <c r="J98" i="11" l="1"/>
  <c r="K94" i="11"/>
  <c r="L94" i="11"/>
  <c r="J94" i="11"/>
  <c r="L67" i="11"/>
  <c r="K67" i="11"/>
  <c r="J67" i="11"/>
  <c r="K59" i="11" l="1"/>
  <c r="L59" i="11"/>
  <c r="J59" i="11"/>
  <c r="L135" i="11" l="1"/>
  <c r="K135" i="11"/>
  <c r="J135" i="11"/>
  <c r="J134" i="11"/>
  <c r="L133" i="11"/>
  <c r="K133" i="11"/>
  <c r="J133" i="11"/>
  <c r="L131" i="11"/>
  <c r="K131" i="11"/>
  <c r="J131" i="11"/>
  <c r="L130" i="11"/>
  <c r="K130" i="11"/>
  <c r="J130" i="11"/>
  <c r="L129" i="11"/>
  <c r="K129" i="11"/>
  <c r="J129" i="11"/>
  <c r="L128" i="11"/>
  <c r="K128" i="11"/>
  <c r="J128" i="11"/>
  <c r="L127" i="11"/>
  <c r="K127" i="11"/>
  <c r="J127" i="11"/>
  <c r="J126" i="11"/>
  <c r="L118" i="11"/>
  <c r="K118" i="11"/>
  <c r="J118" i="11"/>
  <c r="L116" i="11"/>
  <c r="K116" i="11"/>
  <c r="J115" i="11"/>
  <c r="J116" i="11" s="1"/>
  <c r="L112" i="11"/>
  <c r="K112" i="11"/>
  <c r="J112" i="11"/>
  <c r="L109" i="11"/>
  <c r="K109" i="11"/>
  <c r="J109" i="11"/>
  <c r="K107" i="11"/>
  <c r="J107" i="11"/>
  <c r="L105" i="11"/>
  <c r="K105" i="11"/>
  <c r="J105" i="11"/>
  <c r="L98" i="11"/>
  <c r="K98" i="11"/>
  <c r="L134" i="11"/>
  <c r="K134" i="11"/>
  <c r="J81" i="11"/>
  <c r="J77" i="11"/>
  <c r="L75" i="11"/>
  <c r="K75" i="11"/>
  <c r="J75" i="11"/>
  <c r="L73" i="11"/>
  <c r="K73" i="11"/>
  <c r="J73" i="11"/>
  <c r="L71" i="11"/>
  <c r="K71" i="11"/>
  <c r="J70" i="11"/>
  <c r="J71" i="11" s="1"/>
  <c r="L69" i="11"/>
  <c r="K69" i="11"/>
  <c r="J69" i="11"/>
  <c r="L28" i="11"/>
  <c r="K28" i="11"/>
  <c r="L26" i="11"/>
  <c r="K26" i="11"/>
  <c r="J26" i="11"/>
  <c r="J23" i="11"/>
  <c r="L23" i="11"/>
  <c r="K23" i="11"/>
  <c r="L20" i="11"/>
  <c r="K20" i="11"/>
  <c r="J20" i="11"/>
  <c r="L17" i="11"/>
  <c r="K17" i="11"/>
  <c r="J17" i="11"/>
  <c r="L132" i="11" l="1"/>
  <c r="J110" i="11"/>
  <c r="J113" i="11" s="1"/>
  <c r="L29" i="11"/>
  <c r="K132" i="11"/>
  <c r="K29" i="11"/>
  <c r="K78" i="11"/>
  <c r="J125" i="11"/>
  <c r="J124" i="11" s="1"/>
  <c r="J132" i="11"/>
  <c r="L78" i="11"/>
  <c r="L110" i="11"/>
  <c r="L119" i="11"/>
  <c r="J28" i="11"/>
  <c r="J29" i="11" s="1"/>
  <c r="J78" i="11"/>
  <c r="J119" i="11"/>
  <c r="K110" i="11"/>
  <c r="K119" i="11"/>
  <c r="K125" i="11"/>
  <c r="K124" i="11" s="1"/>
  <c r="L125" i="11"/>
  <c r="L124" i="11" s="1"/>
  <c r="L136" i="11" s="1"/>
  <c r="K136" i="11" l="1"/>
  <c r="K113" i="11"/>
  <c r="K120" i="11" s="1"/>
  <c r="K121" i="11" s="1"/>
  <c r="J136" i="11"/>
  <c r="L113" i="11"/>
  <c r="L120" i="11" s="1"/>
  <c r="L121" i="11" s="1"/>
  <c r="J120" i="11"/>
  <c r="J121" i="11" s="1"/>
</calcChain>
</file>

<file path=xl/comments1.xml><?xml version="1.0" encoding="utf-8"?>
<comments xmlns="http://schemas.openxmlformats.org/spreadsheetml/2006/main">
  <authors>
    <author>Sniega</author>
    <author>Snieguole Kacerauskaite</author>
    <author>Indre Buteniene</author>
  </authors>
  <commentList>
    <comment ref="F13" authorId="0" shapeId="0">
      <text>
        <r>
          <rPr>
            <sz val="9"/>
            <color indexed="81"/>
            <rFont val="Tahoma"/>
            <family val="2"/>
            <charset val="186"/>
          </rPr>
          <t>"Pritraukti į Klaipėdą prestižinius šalies ir tarptautinius sporto renginius"</t>
        </r>
      </text>
    </comment>
    <comment ref="E68" authorId="1" shapeId="0">
      <text>
        <r>
          <rPr>
            <sz val="9"/>
            <color indexed="81"/>
            <rFont val="Tahoma"/>
            <family val="2"/>
            <charset val="186"/>
          </rPr>
          <t>buvęs pavadinimas -"Pasirenkamojo vaikų ugdymo programų finansavimas iš sportininko krepšelio lėšų"</t>
        </r>
      </text>
    </comment>
    <comment ref="E90" authorId="1" shapeId="0">
      <text>
        <r>
          <rPr>
            <sz val="9"/>
            <color indexed="81"/>
            <rFont val="Tahoma"/>
            <family val="2"/>
            <charset val="186"/>
          </rPr>
          <t xml:space="preserve">Projektas gali būti siūlomas  finansuoti iš papildomų 2000 tūkst. Eur paskolos lėšų (jei atitiks Finansų ministerijos parengtas finansavimo sąlygas), nes planuojama pasiekti pastato energetinio naudingumo klasė A (buvo F) , kuri sumažintų pastato išlaikymo išlaidas
</t>
        </r>
      </text>
    </comment>
    <comment ref="E92" authorId="2" shapeId="0">
      <text>
        <r>
          <rPr>
            <sz val="9"/>
            <color indexed="81"/>
            <rFont val="Tahoma"/>
            <family val="2"/>
            <charset val="186"/>
          </rPr>
          <t>Vietoje uždaromos salės Burių g. (Melnragė)</t>
        </r>
      </text>
    </comment>
    <comment ref="E115" authorId="1" shapeId="0">
      <text>
        <r>
          <rPr>
            <sz val="9"/>
            <color indexed="81"/>
            <rFont val="Tahoma"/>
            <family val="2"/>
            <charset val="186"/>
          </rPr>
          <t>Buvusi: 
"Prioritetinių sporto šakų didelio sportinio meistriškumo klubų veiklos dalinis finansavimas"</t>
        </r>
      </text>
    </comment>
    <comment ref="E117" authorId="1" shapeId="0">
      <text>
        <r>
          <rPr>
            <sz val="9"/>
            <color indexed="81"/>
            <rFont val="Tahoma"/>
            <family val="2"/>
            <charset val="186"/>
          </rPr>
          <t xml:space="preserve">Buvusi:
"Individualių sporto šakų sportininkų pasirengimas dalyvauti atrankos varžybose dėl patekimo į nacionalines rinktines"
</t>
        </r>
      </text>
    </comment>
  </commentList>
</comments>
</file>

<file path=xl/sharedStrings.xml><?xml version="1.0" encoding="utf-8"?>
<sst xmlns="http://schemas.openxmlformats.org/spreadsheetml/2006/main" count="328" uniqueCount="173">
  <si>
    <t>KŪNO KULTŪROS IR SPORTO PLĖTROS PROGRAMOS NR. 11</t>
  </si>
  <si>
    <t xml:space="preserve"> TIKSLŲ, UŽDAVINIŲ, PRIEMONIŲ, PRIEMONIŲ IŠLAIDŲ IR PRODUKTO KRITERIJŲ SUVESTINĖ</t>
  </si>
  <si>
    <t>Programos tikslo kodas</t>
  </si>
  <si>
    <t>Uždavinio kodas</t>
  </si>
  <si>
    <t>Priemonės kodas</t>
  </si>
  <si>
    <t>Pavadinimas</t>
  </si>
  <si>
    <t>Priemonės požymis</t>
  </si>
  <si>
    <t>Asignavimų valdytojo kodas</t>
  </si>
  <si>
    <t>Finansavimo šaltinis</t>
  </si>
  <si>
    <t>Produkto vertinimo kriterijus</t>
  </si>
  <si>
    <t>Planas</t>
  </si>
  <si>
    <t>Strateginis tikslas 03. Užtikrinti gyventojams aukštą švietimo, kultūros, socialinių, sporto ir sveikatos apsaugos paslaugų kokybę ir prieinamumą</t>
  </si>
  <si>
    <t>11 Kūno kultūros ir sporto plėtros programa</t>
  </si>
  <si>
    <t>01</t>
  </si>
  <si>
    <t>Sudaryti sąlygas ugdyti sveiką ir fiziškai aktyvią miesto bendruomenę, profesionaliai atrinkti ir ugdyti talentingus olimpinės pamainos sportininkus</t>
  </si>
  <si>
    <t>Pritraukti didesnį dalyvių skaičių, užtikrinant sporto renginių organizavimo kokybę</t>
  </si>
  <si>
    <t>2</t>
  </si>
  <si>
    <t>SB</t>
  </si>
  <si>
    <t>Iš viso:</t>
  </si>
  <si>
    <t>02</t>
  </si>
  <si>
    <t>Suorganizuota pagerbimo ir viešinimo renginių, skaičius</t>
  </si>
  <si>
    <t>03</t>
  </si>
  <si>
    <t>Iš viso uždaviniui:</t>
  </si>
  <si>
    <t>Sudaryti sąlygas sportuoti visų amžiaus grupių miestiečiams, įgyvendinant sveikos gyvensenos ir fizinio aktyvumo programas</t>
  </si>
  <si>
    <t>Sąlygų ugdytis biudžetinėse sporto įstaigose sudarymas:</t>
  </si>
  <si>
    <t>SB(SP)</t>
  </si>
  <si>
    <t>Asmenų, lankančių sporto mokyklas, skaičius</t>
  </si>
  <si>
    <t>BĮ Klaipėdos „Viesulo“ sporto centre</t>
  </si>
  <si>
    <t>BĮ Klaipėdos „Gintaro“ sporto centre</t>
  </si>
  <si>
    <t>BĮ Klaipėdos Vlado Knašiaus krepšinio mokykloje</t>
  </si>
  <si>
    <t>BĮ Klaipėdos futbolo sporto mokykloje</t>
  </si>
  <si>
    <t xml:space="preserve">buriavimo, irklavimo, baidarių ir kanojų irklavimo sporto šakų </t>
  </si>
  <si>
    <t>neįgaliųjų socialinės integracijos per kūno kultūrą ir sportą</t>
  </si>
  <si>
    <t>04</t>
  </si>
  <si>
    <t>Įrengti naujas ir modernizuoti esamas sporto bazes</t>
  </si>
  <si>
    <t>I</t>
  </si>
  <si>
    <t xml:space="preserve">Sporto bazių modernizavimas ir plėtra:
</t>
  </si>
  <si>
    <t>Įgyvendintas projektas, proc.</t>
  </si>
  <si>
    <t>ES</t>
  </si>
  <si>
    <t>1.6.3.3</t>
  </si>
  <si>
    <t>LRVB</t>
  </si>
  <si>
    <t>Atlikta modernizavimo darbų, proc.</t>
  </si>
  <si>
    <t xml:space="preserve">Sporto infrastruktūros objektų einamasis remontas ir techninis aptarnavimas:                                    </t>
  </si>
  <si>
    <t>Tinkamai reprezentuoti miestą šalies ir tarptautiniuose sporto renginiuose</t>
  </si>
  <si>
    <t>Skirta stipendijų sportininkams, skaičius</t>
  </si>
  <si>
    <t>Iš viso tikslui:</t>
  </si>
  <si>
    <t>11</t>
  </si>
  <si>
    <t>Iš viso programai:</t>
  </si>
  <si>
    <t>Finansavimo šaltinių suvestinė</t>
  </si>
  <si>
    <t>Finansavimo šaltiniai</t>
  </si>
  <si>
    <t>SAVIVALDYBĖS LĖŠOS</t>
  </si>
  <si>
    <r>
      <t xml:space="preserve">Savivaldybės biudžeto lėšos </t>
    </r>
    <r>
      <rPr>
        <b/>
        <sz val="10"/>
        <rFont val="Times New Roman"/>
        <family val="1"/>
      </rPr>
      <t>SB</t>
    </r>
  </si>
  <si>
    <r>
      <t xml:space="preserve">Pajamų įmokos už paslaugas </t>
    </r>
    <r>
      <rPr>
        <b/>
        <sz val="10"/>
        <rFont val="Times New Roman"/>
        <family val="1"/>
      </rPr>
      <t>SB(SP)</t>
    </r>
  </si>
  <si>
    <r>
      <t xml:space="preserve">Valstybės biudžeto specialiosios tikslinės dotacijos lėšos </t>
    </r>
    <r>
      <rPr>
        <b/>
        <sz val="10"/>
        <rFont val="Times New Roman"/>
        <family val="1"/>
        <charset val="186"/>
      </rPr>
      <t>SB(VB)</t>
    </r>
  </si>
  <si>
    <t>KITOS LĖŠOS</t>
  </si>
  <si>
    <r>
      <t xml:space="preserve">Europos Sąjungos paramos lėšos </t>
    </r>
    <r>
      <rPr>
        <b/>
        <sz val="10"/>
        <rFont val="Times New Roman"/>
        <family val="1"/>
      </rPr>
      <t>ES</t>
    </r>
  </si>
  <si>
    <r>
      <t xml:space="preserve">Valstybės biudžeto lėšos </t>
    </r>
    <r>
      <rPr>
        <b/>
        <sz val="10"/>
        <rFont val="Times New Roman"/>
        <family val="1"/>
        <charset val="186"/>
      </rPr>
      <t>LRVB</t>
    </r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</si>
  <si>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</si>
  <si>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t>05</t>
  </si>
  <si>
    <t>Miestą reprezentuojančių komandų, miestą garsinančių individualių sporto šakų sportininkų ir trenerių pagerbimas</t>
  </si>
  <si>
    <t>1.6.1.5</t>
  </si>
  <si>
    <t xml:space="preserve"> </t>
  </si>
  <si>
    <t>BĮ Klaipėdos miesto sporto bazių valdymo centre</t>
  </si>
  <si>
    <t>BĮ Klaipėdos miesto sporto bazių valdymo centro pastatų patalpų ir įrenginių atnaujinimo darbai</t>
  </si>
  <si>
    <t>Sporto įstaigų patalpų šildymas</t>
  </si>
  <si>
    <t xml:space="preserve">Šîldoma įstaigų, skaičius  </t>
  </si>
  <si>
    <t>Centralizuotas paviršinių (lietaus) nuotekų tvarkymas (paslaugos apmokėjimas)</t>
  </si>
  <si>
    <t>BĮ Klaipėdos miesto lengvosios atletikos mokykloje</t>
  </si>
  <si>
    <r>
      <t xml:space="preserve">Pajamų imokų likutis </t>
    </r>
    <r>
      <rPr>
        <b/>
        <sz val="10"/>
        <rFont val="Times New Roman"/>
        <family val="1"/>
        <charset val="186"/>
      </rPr>
      <t>SB(SPL)</t>
    </r>
  </si>
  <si>
    <t>SB(L)</t>
  </si>
  <si>
    <r>
      <t xml:space="preserve">Apyvartos lėšų likutis </t>
    </r>
    <r>
      <rPr>
        <b/>
        <sz val="10"/>
        <rFont val="Times New Roman"/>
        <family val="1"/>
        <charset val="186"/>
      </rPr>
      <t>SB(L)</t>
    </r>
  </si>
  <si>
    <r>
      <t xml:space="preserve">Europos Sąjungos paramos lėšos, kurios įtrauktos į Savivaldybės biudžetą </t>
    </r>
    <r>
      <rPr>
        <b/>
        <sz val="10"/>
        <rFont val="Times New Roman"/>
        <family val="1"/>
        <charset val="186"/>
      </rPr>
      <t>SB</t>
    </r>
    <r>
      <rPr>
        <sz val="10"/>
        <rFont val="Times New Roman"/>
        <family val="1"/>
      </rPr>
      <t>(</t>
    </r>
    <r>
      <rPr>
        <b/>
        <sz val="10"/>
        <rFont val="Times New Roman"/>
        <family val="1"/>
        <charset val="186"/>
      </rPr>
      <t>ES)</t>
    </r>
  </si>
  <si>
    <t xml:space="preserve"> - I etapas</t>
  </si>
  <si>
    <t xml:space="preserve">Futbolo mokyklos ir baseino pastatų konversija: </t>
  </si>
  <si>
    <t>Įgyvendinta  krepšinio turnyro „Karaliaus Mindaugo taurė 2018“ vykdymo programa, vnt.</t>
  </si>
  <si>
    <t>Neatlygintinai suteikta sporto bazių sporto renginiams, val.</t>
  </si>
  <si>
    <t>Suorganizuota miesto sporto renginių, skaičius</t>
  </si>
  <si>
    <t>BĮ Klaipėdos „Gintaro“ sporto centro pastato patalpų atnaujinimo darbai</t>
  </si>
  <si>
    <t>Klaipėdos miesto savivaldybės jachtos „Lietuva“ kapitalinis remontas</t>
  </si>
  <si>
    <t>Atlikta remonto darbų, proc.</t>
  </si>
  <si>
    <t xml:space="preserve"> - II etapas </t>
  </si>
  <si>
    <t>Suorganizuota renginių, skaičius</t>
  </si>
  <si>
    <t>Asmenų, lankančių sporto organizacijas, skaičius</t>
  </si>
  <si>
    <t xml:space="preserve">Naujos sporto salės statyba </t>
  </si>
  <si>
    <t>Komandų, dalyvaujančių aukščiausioje lygoje, skaičius</t>
  </si>
  <si>
    <t>Biudžetinių įstaigų skaičius</t>
  </si>
  <si>
    <t>Įsigyta persirengimo konteinerių, vnt.</t>
  </si>
  <si>
    <t>Sporto bazių paslaugų teikimas sporto renginiams vykdyti</t>
  </si>
  <si>
    <t>Persirengimo konteinerių įsigijimas</t>
  </si>
  <si>
    <t>Suteikta paslaugų, valandų skaičius</t>
  </si>
  <si>
    <t>Apskaitos kodas</t>
  </si>
  <si>
    <t>11.010137</t>
  </si>
  <si>
    <t>Paslaugų miesto bendruomenei teikimas Klaipėdos miesto daugiafunkciame sveikatingumo centre</t>
  </si>
  <si>
    <t>Užsiėmimų senjorams ir neįgaliesiems skaičius</t>
  </si>
  <si>
    <t>________________________________________</t>
  </si>
  <si>
    <t>2019 m. asignavimų planas</t>
  </si>
  <si>
    <t>2020 m. asignavimų planas</t>
  </si>
  <si>
    <t>2021 m. asignavimų planas</t>
  </si>
  <si>
    <t>2019-ųjų metų lėšų projektas</t>
  </si>
  <si>
    <t>2020-ųjų metų lėšų projektas</t>
  </si>
  <si>
    <t>2021-ųjų metų lėšų projektas</t>
  </si>
  <si>
    <t>2019-ieji metai</t>
  </si>
  <si>
    <t>2020-ieji metai</t>
  </si>
  <si>
    <t>2021-ieji metai</t>
  </si>
  <si>
    <t>Suorganizuotas pasaulio salės futbolo čempionatas, vnt</t>
  </si>
  <si>
    <t xml:space="preserve">Klaipėdos sunkiosios atletikos centro statyba </t>
  </si>
  <si>
    <t>Atlikta statybos darbų, proc.</t>
  </si>
  <si>
    <t>BĮ Klaipėdos miesto lengvosios atletikos mokyklos maniežo dangos atnaujinimo darbai</t>
  </si>
  <si>
    <t>Atlikti maniežo dangos pakeitimo darbai, 2250 m², proc.</t>
  </si>
  <si>
    <t>06</t>
  </si>
  <si>
    <t>07</t>
  </si>
  <si>
    <t>08</t>
  </si>
  <si>
    <t>Įsigyta reprezentacinių prekių, skaičius</t>
  </si>
  <si>
    <t>Įgyvendinta  Europos jaunimo merginų U19 rankinio čempionato programa</t>
  </si>
  <si>
    <t>Įsigyta prekių ar reprezentacinių leidinių, vnt</t>
  </si>
  <si>
    <t>VšĮ Klaipėdos krašto buriavimo sporto mokyklos „Žiemys“ dalininko kapitalo didinimas</t>
  </si>
  <si>
    <t>Atlikta darbų, proc.</t>
  </si>
  <si>
    <t>Neatlygintinai suteiktų sporto bazių paslaugų kompensavimas</t>
  </si>
  <si>
    <t>Fizinių ir juridinių asmenų, neatlygintinai gaunančių sporto bazių paslaugas, skaičius</t>
  </si>
  <si>
    <t>Sportininkų, dalyvavusių tarptautinėse varžybose, skaičius</t>
  </si>
  <si>
    <t>Sportuojančiųjų grupių skaičius</t>
  </si>
  <si>
    <t>Įsigytas mikroautobusas (19 vietų), vnt</t>
  </si>
  <si>
    <t>Įsigyta sportinių dviračių, vnt</t>
  </si>
  <si>
    <t>Įsigyta aerobinė aikštelė, vnt</t>
  </si>
  <si>
    <t>Įsigyta baldų, vnt</t>
  </si>
  <si>
    <t>Įgyvendinta Olimpinės dienos programa, vnt</t>
  </si>
  <si>
    <t>Įsigytas dujinis oro šildytuvas (Pilies g. 2A), vnt</t>
  </si>
  <si>
    <t xml:space="preserve">Klaipėdos miesto tradicinių tarptautinių sporto renginių </t>
  </si>
  <si>
    <t xml:space="preserve">Klaipėdos miesto „Sportas visiems“ renginių </t>
  </si>
  <si>
    <t xml:space="preserve">Klaipėdos miesto sporto šakų federacijų </t>
  </si>
  <si>
    <t xml:space="preserve">Sportuojančio vaiko ugdymo dalinis finansavimas </t>
  </si>
  <si>
    <t>Klaipėdos miesto antrųjų klasių mokinių mokymas plaukti</t>
  </si>
  <si>
    <t>Apmokyta plaukti vaikų, skaičius</t>
  </si>
  <si>
    <t>Sporto projektų vertinimo paslaugų pirkimas</t>
  </si>
  <si>
    <t>Ekspertų skaičius</t>
  </si>
  <si>
    <t>Įvertinta paraiškų, skaičius</t>
  </si>
  <si>
    <t>Klaipėdos miesto sporto bazių infrastruktūros plėtros poreikio galimybių studijos parengimas</t>
  </si>
  <si>
    <t>Parengta galimybių studija, vnt</t>
  </si>
  <si>
    <t>Atlikti akustinės sistemos remonto darbai (434 kv.m), proc</t>
  </si>
  <si>
    <t>Balkono turėklų (37,2 kv.m) keitimo darbai, proc</t>
  </si>
  <si>
    <t>Atliktas sporto salės remontas antrame aukšte, proc</t>
  </si>
  <si>
    <t>Atliktas dušų remontas antrame aukšte (dvi patalpos), proc</t>
  </si>
  <si>
    <t>Atliktas baseino langų keitimas ir apdaila, proc</t>
  </si>
  <si>
    <t xml:space="preserve">Reprezentacinių Klaipėdos miesto sporto komandų dalinis finansavimas  </t>
  </si>
  <si>
    <t xml:space="preserve">Stipendijų mokėjimas perspektyviems Klaipėdos miesto sportininkams   </t>
  </si>
  <si>
    <r>
      <t xml:space="preserve">Irklavimo bazės </t>
    </r>
    <r>
      <rPr>
        <sz val="10"/>
        <rFont val="Times New Roman"/>
        <family val="1"/>
      </rPr>
      <t xml:space="preserve">(Gluosnių skg. 8) modernizavimas </t>
    </r>
  </si>
  <si>
    <t>Vidutinis sportininkų, dalyvavusių programose, skaičius, tūkst.</t>
  </si>
  <si>
    <t>SB(P)</t>
  </si>
  <si>
    <r>
      <t xml:space="preserve">Savivaldybės paskolų lėšos </t>
    </r>
    <r>
      <rPr>
        <b/>
        <sz val="10"/>
        <rFont val="Times New Roman"/>
        <family val="1"/>
        <charset val="186"/>
      </rPr>
      <t>SB(P)</t>
    </r>
  </si>
  <si>
    <t>Persipylimo baseino remonto darbai, proc</t>
  </si>
  <si>
    <t>Padidintas kapitalas, proc.</t>
  </si>
  <si>
    <t xml:space="preserve">Prestižinių, tarptautinių ir nacionalinių sporto renginių pritraukimas ir organizavimas, viešinimas </t>
  </si>
  <si>
    <t>Miesto bendruomenei aktualių sporto renginių, švenčių organizavimas</t>
  </si>
  <si>
    <t>Suorganizuotas vandens sporto šakų festivalis ir paplūdimio sporto renginiai</t>
  </si>
  <si>
    <t>Įsigytas mikroautobusas (9 vietų), vnt</t>
  </si>
  <si>
    <t>Sportinės veiklos projektų dalinis finansavimas:</t>
  </si>
  <si>
    <t>Finansuota projektų, iš viso:</t>
  </si>
  <si>
    <t xml:space="preserve"> 2019-2021 M. KLAIPĖDOS MIESTO SAVIVALDYBĖS </t>
  </si>
  <si>
    <t>Atnaujinta patalpų ir įrenginių, objektų skaičius</t>
  </si>
  <si>
    <t>Įsigyta meninės gimnastikos įrangos, vnt</t>
  </si>
  <si>
    <t>Įsigyta imtynių įrangos, vnt</t>
  </si>
  <si>
    <t>Įsigyta tinklinio įrangos, vnt</t>
  </si>
  <si>
    <t>Įsigyta org.technikos, vnt</t>
  </si>
  <si>
    <t>Įsigytas praėjimo turniketas, vnt.</t>
  </si>
  <si>
    <t>Įsigyta varžybinės įrangos, vnt</t>
  </si>
  <si>
    <t>Įsigyta spec. treniruoklių, vnt</t>
  </si>
  <si>
    <t>Valdoma sporto bazių, skaičius</t>
  </si>
  <si>
    <t>Įsigyta sportinės įrangos, vnt.</t>
  </si>
  <si>
    <t>Klaipėdos miesto savivaldybės kūno kultūros sir sporto plėtros programos (Nr. 11) aprašymo                                         priedas</t>
  </si>
  <si>
    <t>Suteikta bazių paslauga, įstaigų skaičius</t>
  </si>
  <si>
    <t>Nuomojama sporto salių bendrojo lavinimo mokyklose, valandų skaičius</t>
  </si>
  <si>
    <t>Finansuota federacijų veikla, skaičius</t>
  </si>
  <si>
    <t>Lankančiųjų neįgaliųjų sporto organizacijas,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</si>
</sst>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[$-409]General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9"/>
      <color indexed="81"/>
      <name val="Tahoma"/>
      <family val="2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name val="Calibri"/>
      <family val="2"/>
      <charset val="186"/>
      <scheme val="minor"/>
    </font>
    <font>
      <sz val="12"/>
      <name val="Times New Roman"/>
      <family val="1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trike/>
      <sz val="10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166" fontId="15" fillId="0" borderId="0" applyBorder="0" applyProtection="0"/>
  </cellStyleXfs>
  <cellXfs count="806">
    <xf numFmtId="0" fontId="0" fillId="0" borderId="0" xfId="0"/>
    <xf numFmtId="3" fontId="2" fillId="0" borderId="0" xfId="0" applyNumberFormat="1" applyFont="1"/>
    <xf numFmtId="49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3" fontId="4" fillId="0" borderId="28" xfId="0" applyNumberFormat="1" applyFont="1" applyBorder="1" applyAlignment="1">
      <alignment horizontal="center" vertical="top"/>
    </xf>
    <xf numFmtId="3" fontId="5" fillId="4" borderId="34" xfId="0" applyNumberFormat="1" applyFont="1" applyFill="1" applyBorder="1" applyAlignment="1">
      <alignment horizontal="right" vertical="top"/>
    </xf>
    <xf numFmtId="3" fontId="4" fillId="0" borderId="6" xfId="0" applyNumberFormat="1" applyFont="1" applyBorder="1" applyAlignment="1">
      <alignment horizontal="center" vertical="top"/>
    </xf>
    <xf numFmtId="49" fontId="3" fillId="2" borderId="42" xfId="0" applyNumberFormat="1" applyFont="1" applyFill="1" applyBorder="1" applyAlignment="1">
      <alignment horizontal="center" vertical="top"/>
    </xf>
    <xf numFmtId="164" fontId="5" fillId="2" borderId="19" xfId="0" applyNumberFormat="1" applyFont="1" applyFill="1" applyBorder="1" applyAlignment="1">
      <alignment horizontal="center" vertical="top"/>
    </xf>
    <xf numFmtId="49" fontId="3" fillId="2" borderId="43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3" fontId="4" fillId="0" borderId="0" xfId="0" applyNumberFormat="1" applyFont="1" applyBorder="1" applyAlignment="1">
      <alignment vertical="top"/>
    </xf>
    <xf numFmtId="49" fontId="3" fillId="3" borderId="36" xfId="0" applyNumberFormat="1" applyFont="1" applyFill="1" applyBorder="1" applyAlignment="1">
      <alignment horizontal="center" vertical="top"/>
    </xf>
    <xf numFmtId="3" fontId="4" fillId="0" borderId="26" xfId="0" applyNumberFormat="1" applyFont="1" applyBorder="1" applyAlignment="1">
      <alignment horizontal="center" vertical="top"/>
    </xf>
    <xf numFmtId="3" fontId="2" fillId="0" borderId="0" xfId="0" applyNumberFormat="1" applyFont="1" applyBorder="1"/>
    <xf numFmtId="49" fontId="3" fillId="3" borderId="38" xfId="0" applyNumberFormat="1" applyFont="1" applyFill="1" applyBorder="1" applyAlignment="1">
      <alignment horizontal="center" vertical="top"/>
    </xf>
    <xf numFmtId="3" fontId="3" fillId="4" borderId="35" xfId="0" applyNumberFormat="1" applyFont="1" applyFill="1" applyBorder="1" applyAlignment="1">
      <alignment horizontal="center" vertical="top" wrapText="1"/>
    </xf>
    <xf numFmtId="3" fontId="1" fillId="0" borderId="28" xfId="0" applyNumberFormat="1" applyFont="1" applyBorder="1" applyAlignment="1">
      <alignment horizontal="center" vertical="top"/>
    </xf>
    <xf numFmtId="3" fontId="1" fillId="0" borderId="28" xfId="0" applyNumberFormat="1" applyFont="1" applyFill="1" applyBorder="1" applyAlignment="1">
      <alignment horizontal="left" vertical="top" wrapText="1"/>
    </xf>
    <xf numFmtId="49" fontId="1" fillId="3" borderId="36" xfId="0" applyNumberFormat="1" applyFont="1" applyFill="1" applyBorder="1" applyAlignment="1">
      <alignment horizontal="center" vertical="top"/>
    </xf>
    <xf numFmtId="3" fontId="1" fillId="5" borderId="44" xfId="0" applyNumberFormat="1" applyFont="1" applyFill="1" applyBorder="1" applyAlignment="1">
      <alignment vertical="top" wrapText="1"/>
    </xf>
    <xf numFmtId="3" fontId="4" fillId="0" borderId="22" xfId="0" applyNumberFormat="1" applyFont="1" applyBorder="1" applyAlignment="1">
      <alignment horizontal="center" vertical="top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top" wrapText="1"/>
    </xf>
    <xf numFmtId="49" fontId="3" fillId="3" borderId="27" xfId="0" applyNumberFormat="1" applyFont="1" applyFill="1" applyBorder="1" applyAlignment="1">
      <alignment horizontal="center" vertical="top" wrapText="1"/>
    </xf>
    <xf numFmtId="3" fontId="1" fillId="0" borderId="5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left" vertical="top"/>
    </xf>
    <xf numFmtId="49" fontId="3" fillId="2" borderId="52" xfId="0" applyNumberFormat="1" applyFont="1" applyFill="1" applyBorder="1" applyAlignment="1">
      <alignment horizontal="center" vertical="top"/>
    </xf>
    <xf numFmtId="3" fontId="5" fillId="5" borderId="0" xfId="0" applyNumberFormat="1" applyFont="1" applyFill="1" applyBorder="1" applyAlignment="1">
      <alignment vertical="top" wrapText="1"/>
    </xf>
    <xf numFmtId="3" fontId="5" fillId="0" borderId="3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Alignment="1">
      <alignment vertical="top"/>
    </xf>
    <xf numFmtId="3" fontId="3" fillId="0" borderId="0" xfId="0" applyNumberFormat="1" applyFont="1" applyFill="1" applyBorder="1" applyAlignment="1">
      <alignment horizontal="left" vertical="top" wrapText="1"/>
    </xf>
    <xf numFmtId="3" fontId="3" fillId="3" borderId="0" xfId="0" applyNumberFormat="1" applyFont="1" applyFill="1" applyBorder="1" applyAlignment="1">
      <alignment horizontal="left" vertical="center" wrapText="1"/>
    </xf>
    <xf numFmtId="3" fontId="3" fillId="3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/>
    <xf numFmtId="3" fontId="3" fillId="3" borderId="0" xfId="0" applyNumberFormat="1" applyFont="1" applyFill="1" applyBorder="1" applyAlignment="1">
      <alignment horizontal="left" vertical="top"/>
    </xf>
    <xf numFmtId="3" fontId="4" fillId="0" borderId="34" xfId="0" applyNumberFormat="1" applyFont="1" applyBorder="1" applyAlignment="1">
      <alignment horizontal="center" vertical="top"/>
    </xf>
    <xf numFmtId="49" fontId="1" fillId="3" borderId="38" xfId="0" applyNumberFormat="1" applyFont="1" applyFill="1" applyBorder="1" applyAlignment="1">
      <alignment horizontal="center" vertical="top" wrapText="1"/>
    </xf>
    <xf numFmtId="3" fontId="3" fillId="4" borderId="32" xfId="0" applyNumberFormat="1" applyFont="1" applyFill="1" applyBorder="1" applyAlignment="1">
      <alignment horizontal="center" vertical="top"/>
    </xf>
    <xf numFmtId="3" fontId="1" fillId="0" borderId="6" xfId="0" applyNumberFormat="1" applyFont="1" applyFill="1" applyBorder="1" applyAlignment="1">
      <alignment horizontal="center" vertical="top"/>
    </xf>
    <xf numFmtId="3" fontId="1" fillId="0" borderId="0" xfId="0" applyNumberFormat="1" applyFont="1" applyBorder="1" applyAlignment="1">
      <alignment horizontal="justify"/>
    </xf>
    <xf numFmtId="3" fontId="1" fillId="0" borderId="0" xfId="0" applyNumberFormat="1" applyFont="1" applyAlignment="1">
      <alignment vertical="top" wrapText="1"/>
    </xf>
    <xf numFmtId="0" fontId="1" fillId="0" borderId="0" xfId="0" applyFont="1" applyBorder="1"/>
    <xf numFmtId="0" fontId="8" fillId="0" borderId="0" xfId="0" applyFont="1"/>
    <xf numFmtId="164" fontId="8" fillId="0" borderId="0" xfId="0" applyNumberFormat="1" applyFont="1"/>
    <xf numFmtId="3" fontId="1" fillId="0" borderId="0" xfId="0" applyNumberFormat="1" applyFont="1" applyBorder="1" applyAlignment="1">
      <alignment horizontal="center"/>
    </xf>
    <xf numFmtId="3" fontId="5" fillId="0" borderId="18" xfId="0" applyNumberFormat="1" applyFont="1" applyFill="1" applyBorder="1" applyAlignment="1">
      <alignment horizontal="center" vertical="top"/>
    </xf>
    <xf numFmtId="49" fontId="3" fillId="0" borderId="29" xfId="0" applyNumberFormat="1" applyFont="1" applyBorder="1" applyAlignment="1">
      <alignment horizontal="center" vertical="top" wrapText="1"/>
    </xf>
    <xf numFmtId="3" fontId="5" fillId="4" borderId="35" xfId="0" applyNumberFormat="1" applyFont="1" applyFill="1" applyBorder="1" applyAlignment="1">
      <alignment horizontal="right" vertical="top"/>
    </xf>
    <xf numFmtId="3" fontId="4" fillId="0" borderId="12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vertical="top"/>
    </xf>
    <xf numFmtId="3" fontId="5" fillId="0" borderId="40" xfId="0" applyNumberFormat="1" applyFont="1" applyFill="1" applyBorder="1" applyAlignment="1">
      <alignment horizontal="center" vertical="top"/>
    </xf>
    <xf numFmtId="3" fontId="5" fillId="0" borderId="41" xfId="0" applyNumberFormat="1" applyFont="1" applyFill="1" applyBorder="1" applyAlignment="1">
      <alignment horizontal="center" vertical="top"/>
    </xf>
    <xf numFmtId="3" fontId="1" fillId="0" borderId="0" xfId="0" applyNumberFormat="1" applyFont="1" applyAlignment="1">
      <alignment horizontal="left" vertical="top"/>
    </xf>
    <xf numFmtId="3" fontId="1" fillId="0" borderId="26" xfId="0" applyNumberFormat="1" applyFont="1" applyBorder="1" applyAlignment="1">
      <alignment horizontal="center" vertical="top"/>
    </xf>
    <xf numFmtId="3" fontId="3" fillId="0" borderId="30" xfId="0" applyNumberFormat="1" applyFont="1" applyBorder="1" applyAlignment="1">
      <alignment vertical="top"/>
    </xf>
    <xf numFmtId="3" fontId="3" fillId="0" borderId="45" xfId="0" applyNumberFormat="1" applyFont="1" applyBorder="1" applyAlignment="1">
      <alignment vertical="top"/>
    </xf>
    <xf numFmtId="164" fontId="2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/>
    </xf>
    <xf numFmtId="3" fontId="1" fillId="0" borderId="26" xfId="0" applyNumberFormat="1" applyFont="1" applyBorder="1" applyAlignment="1">
      <alignment vertical="top"/>
    </xf>
    <xf numFmtId="3" fontId="1" fillId="0" borderId="22" xfId="0" applyNumberFormat="1" applyFont="1" applyFill="1" applyBorder="1" applyAlignment="1">
      <alignment horizontal="center" vertical="top" textRotation="90" wrapText="1"/>
    </xf>
    <xf numFmtId="3" fontId="1" fillId="5" borderId="26" xfId="0" applyNumberFormat="1" applyFont="1" applyFill="1" applyBorder="1" applyAlignment="1">
      <alignment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3" fontId="2" fillId="5" borderId="0" xfId="0" applyNumberFormat="1" applyFont="1" applyFill="1"/>
    <xf numFmtId="3" fontId="3" fillId="5" borderId="6" xfId="0" applyNumberFormat="1" applyFont="1" applyFill="1" applyBorder="1" applyAlignment="1">
      <alignment horizontal="left" vertical="top" wrapText="1"/>
    </xf>
    <xf numFmtId="49" fontId="1" fillId="0" borderId="26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/>
    </xf>
    <xf numFmtId="3" fontId="1" fillId="5" borderId="34" xfId="0" applyNumberFormat="1" applyFont="1" applyFill="1" applyBorder="1" applyAlignment="1">
      <alignment horizontal="center" vertical="top"/>
    </xf>
    <xf numFmtId="3" fontId="1" fillId="0" borderId="26" xfId="0" applyNumberFormat="1" applyFont="1" applyFill="1" applyBorder="1" applyAlignment="1">
      <alignment vertical="center" textRotation="90" wrapText="1"/>
    </xf>
    <xf numFmtId="3" fontId="1" fillId="5" borderId="34" xfId="0" applyNumberFormat="1" applyFont="1" applyFill="1" applyBorder="1" applyAlignment="1">
      <alignment vertical="top" wrapText="1"/>
    </xf>
    <xf numFmtId="3" fontId="5" fillId="5" borderId="47" xfId="0" applyNumberFormat="1" applyFont="1" applyFill="1" applyBorder="1" applyAlignment="1">
      <alignment vertical="top" wrapText="1"/>
    </xf>
    <xf numFmtId="3" fontId="1" fillId="0" borderId="44" xfId="0" applyNumberFormat="1" applyFont="1" applyBorder="1" applyAlignment="1">
      <alignment horizontal="left" vertical="top" wrapText="1"/>
    </xf>
    <xf numFmtId="164" fontId="2" fillId="5" borderId="0" xfId="0" applyNumberFormat="1" applyFont="1" applyFill="1"/>
    <xf numFmtId="3" fontId="2" fillId="5" borderId="0" xfId="0" applyNumberFormat="1" applyFont="1" applyFill="1" applyBorder="1"/>
    <xf numFmtId="164" fontId="2" fillId="5" borderId="0" xfId="0" applyNumberFormat="1" applyFont="1" applyFill="1" applyBorder="1"/>
    <xf numFmtId="3" fontId="5" fillId="0" borderId="0" xfId="0" applyNumberFormat="1" applyFont="1" applyFill="1" applyBorder="1" applyAlignment="1">
      <alignment horizontal="center" vertical="top"/>
    </xf>
    <xf numFmtId="3" fontId="1" fillId="5" borderId="58" xfId="0" applyNumberFormat="1" applyFont="1" applyFill="1" applyBorder="1" applyAlignment="1">
      <alignment horizontal="center" vertical="top" wrapText="1"/>
    </xf>
    <xf numFmtId="3" fontId="3" fillId="4" borderId="22" xfId="0" applyNumberFormat="1" applyFont="1" applyFill="1" applyBorder="1" applyAlignment="1">
      <alignment horizontal="center" vertical="top"/>
    </xf>
    <xf numFmtId="3" fontId="1" fillId="0" borderId="28" xfId="0" applyNumberFormat="1" applyFont="1" applyFill="1" applyBorder="1" applyAlignment="1">
      <alignment horizontal="center" vertical="top"/>
    </xf>
    <xf numFmtId="3" fontId="1" fillId="0" borderId="22" xfId="0" applyNumberFormat="1" applyFont="1" applyFill="1" applyBorder="1" applyAlignment="1">
      <alignment horizontal="center" vertical="top"/>
    </xf>
    <xf numFmtId="3" fontId="3" fillId="4" borderId="35" xfId="0" applyNumberFormat="1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 wrapText="1"/>
    </xf>
    <xf numFmtId="3" fontId="5" fillId="0" borderId="4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49" fontId="3" fillId="9" borderId="19" xfId="0" applyNumberFormat="1" applyFont="1" applyFill="1" applyBorder="1" applyAlignment="1">
      <alignment horizontal="center" vertical="top"/>
    </xf>
    <xf numFmtId="49" fontId="3" fillId="9" borderId="30" xfId="0" applyNumberFormat="1" applyFont="1" applyFill="1" applyBorder="1" applyAlignment="1">
      <alignment horizontal="center" vertical="top"/>
    </xf>
    <xf numFmtId="49" fontId="3" fillId="9" borderId="45" xfId="0" applyNumberFormat="1" applyFont="1" applyFill="1" applyBorder="1" applyAlignment="1">
      <alignment horizontal="center" vertical="top"/>
    </xf>
    <xf numFmtId="49" fontId="3" fillId="9" borderId="18" xfId="0" applyNumberFormat="1" applyFont="1" applyFill="1" applyBorder="1" applyAlignment="1">
      <alignment horizontal="center" vertical="top"/>
    </xf>
    <xf numFmtId="49" fontId="3" fillId="9" borderId="30" xfId="0" applyNumberFormat="1" applyFont="1" applyFill="1" applyBorder="1" applyAlignment="1">
      <alignment vertical="top"/>
    </xf>
    <xf numFmtId="49" fontId="3" fillId="9" borderId="45" xfId="0" applyNumberFormat="1" applyFont="1" applyFill="1" applyBorder="1" applyAlignment="1">
      <alignment vertical="top"/>
    </xf>
    <xf numFmtId="49" fontId="1" fillId="9" borderId="45" xfId="0" applyNumberFormat="1" applyFont="1" applyFill="1" applyBorder="1" applyAlignment="1">
      <alignment vertical="top"/>
    </xf>
    <xf numFmtId="49" fontId="3" fillId="9" borderId="18" xfId="0" applyNumberFormat="1" applyFont="1" applyFill="1" applyBorder="1" applyAlignment="1">
      <alignment vertical="top"/>
    </xf>
    <xf numFmtId="49" fontId="3" fillId="9" borderId="28" xfId="0" applyNumberFormat="1" applyFont="1" applyFill="1" applyBorder="1" applyAlignment="1">
      <alignment vertical="top"/>
    </xf>
    <xf numFmtId="49" fontId="3" fillId="9" borderId="26" xfId="0" applyNumberFormat="1" applyFont="1" applyFill="1" applyBorder="1" applyAlignment="1">
      <alignment vertical="top"/>
    </xf>
    <xf numFmtId="49" fontId="3" fillId="9" borderId="32" xfId="0" applyNumberFormat="1" applyFont="1" applyFill="1" applyBorder="1" applyAlignment="1">
      <alignment vertical="top"/>
    </xf>
    <xf numFmtId="49" fontId="3" fillId="9" borderId="19" xfId="0" applyNumberFormat="1" applyFont="1" applyFill="1" applyBorder="1" applyAlignment="1">
      <alignment horizontal="center" vertical="top" wrapText="1"/>
    </xf>
    <xf numFmtId="49" fontId="3" fillId="9" borderId="28" xfId="0" applyNumberFormat="1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vertical="top" wrapText="1"/>
    </xf>
    <xf numFmtId="49" fontId="1" fillId="9" borderId="32" xfId="0" applyNumberFormat="1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horizontal="center" vertical="top"/>
    </xf>
    <xf numFmtId="3" fontId="3" fillId="9" borderId="19" xfId="0" applyNumberFormat="1" applyFont="1" applyFill="1" applyBorder="1" applyAlignment="1">
      <alignment horizontal="left" vertical="top"/>
    </xf>
    <xf numFmtId="3" fontId="3" fillId="9" borderId="21" xfId="0" applyNumberFormat="1" applyFont="1" applyFill="1" applyBorder="1" applyAlignment="1">
      <alignment horizontal="center" vertical="top"/>
    </xf>
    <xf numFmtId="49" fontId="3" fillId="7" borderId="19" xfId="0" applyNumberFormat="1" applyFont="1" applyFill="1" applyBorder="1" applyAlignment="1">
      <alignment vertical="top"/>
    </xf>
    <xf numFmtId="3" fontId="3" fillId="7" borderId="32" xfId="0" applyNumberFormat="1" applyFont="1" applyFill="1" applyBorder="1" applyAlignment="1">
      <alignment horizontal="left" vertical="top"/>
    </xf>
    <xf numFmtId="3" fontId="3" fillId="7" borderId="41" xfId="0" applyNumberFormat="1" applyFont="1" applyFill="1" applyBorder="1" applyAlignment="1">
      <alignment horizontal="center" vertical="top"/>
    </xf>
    <xf numFmtId="49" fontId="1" fillId="3" borderId="37" xfId="0" applyNumberFormat="1" applyFont="1" applyFill="1" applyBorder="1" applyAlignment="1">
      <alignment horizontal="center" vertical="top"/>
    </xf>
    <xf numFmtId="3" fontId="3" fillId="3" borderId="0" xfId="0" applyNumberFormat="1" applyFont="1" applyFill="1" applyBorder="1" applyAlignment="1">
      <alignment horizontal="center" vertical="top"/>
    </xf>
    <xf numFmtId="3" fontId="3" fillId="3" borderId="0" xfId="0" applyNumberFormat="1" applyFont="1" applyFill="1" applyBorder="1" applyAlignment="1">
      <alignment horizontal="center" vertical="top" wrapText="1"/>
    </xf>
    <xf numFmtId="3" fontId="1" fillId="3" borderId="0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3" fontId="1" fillId="5" borderId="50" xfId="0" applyNumberFormat="1" applyFont="1" applyFill="1" applyBorder="1" applyAlignment="1">
      <alignment horizontal="center" vertical="top" wrapText="1"/>
    </xf>
    <xf numFmtId="3" fontId="1" fillId="5" borderId="37" xfId="0" applyNumberFormat="1" applyFont="1" applyFill="1" applyBorder="1" applyAlignment="1">
      <alignment horizontal="center" vertical="top" wrapText="1"/>
    </xf>
    <xf numFmtId="3" fontId="1" fillId="0" borderId="60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vertical="top" textRotation="180" wrapText="1"/>
    </xf>
    <xf numFmtId="3" fontId="3" fillId="0" borderId="32" xfId="0" applyNumberFormat="1" applyFont="1" applyFill="1" applyBorder="1" applyAlignment="1">
      <alignment vertical="top" textRotation="180" wrapText="1"/>
    </xf>
    <xf numFmtId="3" fontId="5" fillId="0" borderId="28" xfId="0" applyNumberFormat="1" applyFont="1" applyFill="1" applyBorder="1" applyAlignment="1">
      <alignment textRotation="90"/>
    </xf>
    <xf numFmtId="3" fontId="5" fillId="0" borderId="26" xfId="0" applyNumberFormat="1" applyFont="1" applyFill="1" applyBorder="1" applyAlignment="1">
      <alignment textRotation="90"/>
    </xf>
    <xf numFmtId="3" fontId="5" fillId="0" borderId="26" xfId="0" applyNumberFormat="1" applyFont="1" applyFill="1" applyBorder="1" applyAlignment="1">
      <alignment horizontal="center" textRotation="90"/>
    </xf>
    <xf numFmtId="3" fontId="5" fillId="0" borderId="32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vertical="center" textRotation="90" wrapText="1"/>
    </xf>
    <xf numFmtId="3" fontId="3" fillId="4" borderId="54" xfId="0" applyNumberFormat="1" applyFont="1" applyFill="1" applyBorder="1" applyAlignment="1">
      <alignment horizontal="center" vertical="top"/>
    </xf>
    <xf numFmtId="3" fontId="1" fillId="3" borderId="28" xfId="0" applyNumberFormat="1" applyFont="1" applyFill="1" applyBorder="1" applyAlignment="1">
      <alignment horizontal="center" vertical="top" wrapText="1"/>
    </xf>
    <xf numFmtId="3" fontId="1" fillId="0" borderId="34" xfId="0" applyNumberFormat="1" applyFont="1" applyFill="1" applyBorder="1" applyAlignment="1">
      <alignment horizontal="center" vertical="top" textRotation="90" wrapText="1"/>
    </xf>
    <xf numFmtId="3" fontId="1" fillId="3" borderId="34" xfId="0" applyNumberFormat="1" applyFont="1" applyFill="1" applyBorder="1" applyAlignment="1">
      <alignment horizontal="center" vertical="top" wrapText="1"/>
    </xf>
    <xf numFmtId="164" fontId="1" fillId="3" borderId="0" xfId="0" applyNumberFormat="1" applyFont="1" applyFill="1" applyBorder="1" applyAlignment="1">
      <alignment horizontal="left" vertical="top" wrapText="1"/>
    </xf>
    <xf numFmtId="3" fontId="10" fillId="0" borderId="4" xfId="0" applyNumberFormat="1" applyFont="1" applyFill="1" applyBorder="1" applyAlignment="1">
      <alignment textRotation="90"/>
    </xf>
    <xf numFmtId="3" fontId="10" fillId="0" borderId="11" xfId="0" applyNumberFormat="1" applyFont="1" applyFill="1" applyBorder="1" applyAlignment="1">
      <alignment textRotation="90"/>
    </xf>
    <xf numFmtId="3" fontId="10" fillId="0" borderId="11" xfId="0" applyNumberFormat="1" applyFont="1" applyBorder="1" applyAlignment="1">
      <alignment vertical="center" textRotation="90"/>
    </xf>
    <xf numFmtId="3" fontId="9" fillId="0" borderId="3" xfId="0" applyNumberFormat="1" applyFont="1" applyFill="1" applyBorder="1" applyAlignment="1">
      <alignment vertical="center" textRotation="90" wrapText="1"/>
    </xf>
    <xf numFmtId="0" fontId="9" fillId="0" borderId="0" xfId="0" applyFont="1" applyAlignment="1">
      <alignment vertical="center" textRotation="90"/>
    </xf>
    <xf numFmtId="3" fontId="9" fillId="0" borderId="0" xfId="0" applyNumberFormat="1" applyFont="1" applyAlignment="1">
      <alignment horizontal="center" vertical="top" textRotation="90"/>
    </xf>
    <xf numFmtId="3" fontId="9" fillId="0" borderId="4" xfId="0" applyNumberFormat="1" applyFont="1" applyFill="1" applyBorder="1" applyAlignment="1">
      <alignment vertical="top" textRotation="90" wrapText="1"/>
    </xf>
    <xf numFmtId="3" fontId="9" fillId="0" borderId="11" xfId="0" applyNumberFormat="1" applyFont="1" applyFill="1" applyBorder="1" applyAlignment="1">
      <alignment vertical="top" textRotation="90" wrapText="1"/>
    </xf>
    <xf numFmtId="3" fontId="9" fillId="0" borderId="10" xfId="0" applyNumberFormat="1" applyFont="1" applyFill="1" applyBorder="1" applyAlignment="1">
      <alignment vertical="top" textRotation="90" wrapText="1"/>
    </xf>
    <xf numFmtId="3" fontId="9" fillId="0" borderId="4" xfId="0" applyNumberFormat="1" applyFont="1" applyBorder="1" applyAlignment="1">
      <alignment vertical="top" textRotation="90"/>
    </xf>
    <xf numFmtId="3" fontId="9" fillId="0" borderId="11" xfId="0" applyNumberFormat="1" applyFont="1" applyBorder="1" applyAlignment="1">
      <alignment vertical="top" textRotation="90"/>
    </xf>
    <xf numFmtId="49" fontId="9" fillId="0" borderId="11" xfId="0" applyNumberFormat="1" applyFont="1" applyBorder="1" applyAlignment="1">
      <alignment vertical="top" textRotation="90"/>
    </xf>
    <xf numFmtId="0" fontId="11" fillId="0" borderId="0" xfId="0" applyFont="1" applyAlignment="1">
      <alignment textRotation="90"/>
    </xf>
    <xf numFmtId="3" fontId="10" fillId="0" borderId="10" xfId="0" applyNumberFormat="1" applyFont="1" applyFill="1" applyBorder="1" applyAlignment="1">
      <alignment textRotation="90"/>
    </xf>
    <xf numFmtId="164" fontId="1" fillId="5" borderId="28" xfId="0" applyNumberFormat="1" applyFont="1" applyFill="1" applyBorder="1" applyAlignment="1">
      <alignment horizontal="center" vertical="top"/>
    </xf>
    <xf numFmtId="164" fontId="1" fillId="5" borderId="54" xfId="0" applyNumberFormat="1" applyFont="1" applyFill="1" applyBorder="1" applyAlignment="1">
      <alignment horizontal="center" vertical="top"/>
    </xf>
    <xf numFmtId="164" fontId="3" fillId="4" borderId="35" xfId="0" applyNumberFormat="1" applyFont="1" applyFill="1" applyBorder="1" applyAlignment="1">
      <alignment horizontal="center" vertical="top"/>
    </xf>
    <xf numFmtId="164" fontId="1" fillId="0" borderId="28" xfId="0" applyNumberFormat="1" applyFont="1" applyFill="1" applyBorder="1" applyAlignment="1">
      <alignment horizontal="center" vertical="top"/>
    </xf>
    <xf numFmtId="164" fontId="4" fillId="5" borderId="34" xfId="0" applyNumberFormat="1" applyFont="1" applyFill="1" applyBorder="1" applyAlignment="1">
      <alignment horizontal="center" vertical="top"/>
    </xf>
    <xf numFmtId="164" fontId="3" fillId="4" borderId="32" xfId="0" applyNumberFormat="1" applyFont="1" applyFill="1" applyBorder="1" applyAlignment="1">
      <alignment horizontal="center" vertical="top"/>
    </xf>
    <xf numFmtId="164" fontId="3" fillId="4" borderId="33" xfId="0" applyNumberFormat="1" applyFont="1" applyFill="1" applyBorder="1" applyAlignment="1">
      <alignment horizontal="center" vertical="top"/>
    </xf>
    <xf numFmtId="164" fontId="1" fillId="0" borderId="40" xfId="0" applyNumberFormat="1" applyFont="1" applyFill="1" applyBorder="1" applyAlignment="1">
      <alignment horizontal="center" vertical="top"/>
    </xf>
    <xf numFmtId="164" fontId="4" fillId="5" borderId="55" xfId="0" applyNumberFormat="1" applyFont="1" applyFill="1" applyBorder="1" applyAlignment="1">
      <alignment horizontal="center" vertical="top"/>
    </xf>
    <xf numFmtId="164" fontId="1" fillId="5" borderId="10" xfId="0" applyNumberFormat="1" applyFont="1" applyFill="1" applyBorder="1" applyAlignment="1">
      <alignment horizontal="center" vertical="top"/>
    </xf>
    <xf numFmtId="164" fontId="3" fillId="4" borderId="63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64" fontId="4" fillId="5" borderId="49" xfId="0" applyNumberFormat="1" applyFont="1" applyFill="1" applyBorder="1" applyAlignment="1">
      <alignment horizontal="center" vertical="top"/>
    </xf>
    <xf numFmtId="164" fontId="3" fillId="4" borderId="16" xfId="0" applyNumberFormat="1" applyFont="1" applyFill="1" applyBorder="1" applyAlignment="1">
      <alignment horizontal="center" vertical="top"/>
    </xf>
    <xf numFmtId="164" fontId="5" fillId="2" borderId="52" xfId="0" applyNumberFormat="1" applyFont="1" applyFill="1" applyBorder="1" applyAlignment="1">
      <alignment horizontal="center" vertical="top"/>
    </xf>
    <xf numFmtId="164" fontId="1" fillId="5" borderId="15" xfId="0" applyNumberFormat="1" applyFont="1" applyFill="1" applyBorder="1" applyAlignment="1">
      <alignment horizontal="center" vertical="top" wrapText="1"/>
    </xf>
    <xf numFmtId="164" fontId="4" fillId="5" borderId="26" xfId="0" applyNumberFormat="1" applyFont="1" applyFill="1" applyBorder="1" applyAlignment="1">
      <alignment horizontal="center" vertical="top"/>
    </xf>
    <xf numFmtId="164" fontId="3" fillId="4" borderId="35" xfId="0" applyNumberFormat="1" applyFont="1" applyFill="1" applyBorder="1" applyAlignment="1">
      <alignment horizontal="center" vertical="top" wrapText="1"/>
    </xf>
    <xf numFmtId="164" fontId="1" fillId="3" borderId="28" xfId="0" applyNumberFormat="1" applyFont="1" applyFill="1" applyBorder="1" applyAlignment="1">
      <alignment horizontal="center" vertical="top"/>
    </xf>
    <xf numFmtId="164" fontId="4" fillId="5" borderId="22" xfId="0" applyNumberFormat="1" applyFont="1" applyFill="1" applyBorder="1" applyAlignment="1">
      <alignment horizontal="center" vertical="top"/>
    </xf>
    <xf numFmtId="164" fontId="5" fillId="4" borderId="32" xfId="0" applyNumberFormat="1" applyFont="1" applyFill="1" applyBorder="1" applyAlignment="1">
      <alignment horizontal="center" vertical="top"/>
    </xf>
    <xf numFmtId="164" fontId="1" fillId="5" borderId="6" xfId="0" applyNumberFormat="1" applyFont="1" applyFill="1" applyBorder="1" applyAlignment="1">
      <alignment horizontal="center" vertical="top" wrapText="1"/>
    </xf>
    <xf numFmtId="164" fontId="1" fillId="5" borderId="54" xfId="0" applyNumberFormat="1" applyFont="1" applyFill="1" applyBorder="1" applyAlignment="1">
      <alignment horizontal="center" vertical="top" wrapText="1"/>
    </xf>
    <xf numFmtId="164" fontId="5" fillId="2" borderId="32" xfId="0" applyNumberFormat="1" applyFont="1" applyFill="1" applyBorder="1" applyAlignment="1">
      <alignment horizontal="center" vertical="top"/>
    </xf>
    <xf numFmtId="164" fontId="4" fillId="5" borderId="11" xfId="0" applyNumberFormat="1" applyFont="1" applyFill="1" applyBorder="1" applyAlignment="1">
      <alignment horizontal="center" vertical="top"/>
    </xf>
    <xf numFmtId="164" fontId="3" fillId="4" borderId="63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center" vertical="top"/>
    </xf>
    <xf numFmtId="164" fontId="4" fillId="5" borderId="56" xfId="0" applyNumberFormat="1" applyFont="1" applyFill="1" applyBorder="1" applyAlignment="1">
      <alignment horizontal="center" vertical="top"/>
    </xf>
    <xf numFmtId="164" fontId="5" fillId="4" borderId="16" xfId="0" applyNumberFormat="1" applyFont="1" applyFill="1" applyBorder="1" applyAlignment="1">
      <alignment horizontal="center" vertical="top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5" borderId="10" xfId="0" applyNumberFormat="1" applyFont="1" applyFill="1" applyBorder="1" applyAlignment="1">
      <alignment horizontal="center" vertical="top" wrapText="1"/>
    </xf>
    <xf numFmtId="164" fontId="5" fillId="2" borderId="16" xfId="0" applyNumberFormat="1" applyFont="1" applyFill="1" applyBorder="1" applyAlignment="1">
      <alignment horizontal="center" vertical="top"/>
    </xf>
    <xf numFmtId="164" fontId="1" fillId="5" borderId="6" xfId="0" applyNumberFormat="1" applyFont="1" applyFill="1" applyBorder="1" applyAlignment="1">
      <alignment horizontal="center" vertical="top"/>
    </xf>
    <xf numFmtId="164" fontId="1" fillId="5" borderId="34" xfId="0" applyNumberFormat="1" applyFont="1" applyFill="1" applyBorder="1" applyAlignment="1">
      <alignment horizontal="center" vertical="top"/>
    </xf>
    <xf numFmtId="164" fontId="3" fillId="4" borderId="54" xfId="0" applyNumberFormat="1" applyFont="1" applyFill="1" applyBorder="1" applyAlignment="1">
      <alignment horizontal="center" vertical="top"/>
    </xf>
    <xf numFmtId="164" fontId="3" fillId="4" borderId="15" xfId="0" applyNumberFormat="1" applyFont="1" applyFill="1" applyBorder="1" applyAlignment="1">
      <alignment horizontal="center" vertical="top"/>
    </xf>
    <xf numFmtId="164" fontId="1" fillId="5" borderId="3" xfId="0" applyNumberFormat="1" applyFont="1" applyFill="1" applyBorder="1" applyAlignment="1">
      <alignment horizontal="center" vertical="top"/>
    </xf>
    <xf numFmtId="164" fontId="3" fillId="4" borderId="10" xfId="0" applyNumberFormat="1" applyFont="1" applyFill="1" applyBorder="1" applyAlignment="1">
      <alignment horizontal="center" vertical="top"/>
    </xf>
    <xf numFmtId="164" fontId="1" fillId="5" borderId="26" xfId="0" applyNumberFormat="1" applyFont="1" applyFill="1" applyBorder="1" applyAlignment="1">
      <alignment horizontal="center" vertical="top"/>
    </xf>
    <xf numFmtId="164" fontId="1" fillId="5" borderId="11" xfId="0" applyNumberFormat="1" applyFont="1" applyFill="1" applyBorder="1" applyAlignment="1">
      <alignment horizontal="center" vertical="top"/>
    </xf>
    <xf numFmtId="3" fontId="5" fillId="0" borderId="39" xfId="0" applyNumberFormat="1" applyFont="1" applyFill="1" applyBorder="1" applyAlignment="1">
      <alignment vertical="top"/>
    </xf>
    <xf numFmtId="3" fontId="1" fillId="0" borderId="28" xfId="0" applyNumberFormat="1" applyFont="1" applyBorder="1"/>
    <xf numFmtId="3" fontId="1" fillId="0" borderId="26" xfId="0" applyNumberFormat="1" applyFont="1" applyBorder="1"/>
    <xf numFmtId="3" fontId="4" fillId="5" borderId="34" xfId="0" applyNumberFormat="1" applyFont="1" applyFill="1" applyBorder="1" applyAlignment="1">
      <alignment horizontal="left" vertical="top" wrapText="1"/>
    </xf>
    <xf numFmtId="3" fontId="4" fillId="5" borderId="26" xfId="0" applyNumberFormat="1" applyFont="1" applyFill="1" applyBorder="1" applyAlignment="1">
      <alignment horizontal="center" vertical="top"/>
    </xf>
    <xf numFmtId="3" fontId="3" fillId="0" borderId="45" xfId="0" applyNumberFormat="1" applyFont="1" applyFill="1" applyBorder="1" applyAlignment="1">
      <alignment vertical="top" wrapText="1"/>
    </xf>
    <xf numFmtId="3" fontId="1" fillId="0" borderId="6" xfId="0" applyNumberFormat="1" applyFont="1" applyFill="1" applyBorder="1" applyAlignment="1">
      <alignment horizontal="left" vertical="top" wrapText="1"/>
    </xf>
    <xf numFmtId="3" fontId="4" fillId="5" borderId="50" xfId="0" applyNumberFormat="1" applyFont="1" applyFill="1" applyBorder="1" applyAlignment="1">
      <alignment horizontal="center" vertical="top" wrapText="1"/>
    </xf>
    <xf numFmtId="49" fontId="1" fillId="0" borderId="27" xfId="0" applyNumberFormat="1" applyFont="1" applyBorder="1" applyAlignment="1">
      <alignment horizontal="center" vertical="center" textRotation="90" wrapText="1"/>
    </xf>
    <xf numFmtId="49" fontId="1" fillId="0" borderId="36" xfId="0" applyNumberFormat="1" applyFont="1" applyBorder="1" applyAlignment="1">
      <alignment horizontal="center" vertical="center" textRotation="90" wrapText="1"/>
    </xf>
    <xf numFmtId="164" fontId="1" fillId="5" borderId="28" xfId="0" applyNumberFormat="1" applyFont="1" applyFill="1" applyBorder="1" applyAlignment="1">
      <alignment horizontal="center" vertical="top" wrapText="1"/>
    </xf>
    <xf numFmtId="164" fontId="1" fillId="5" borderId="0" xfId="0" applyNumberFormat="1" applyFont="1" applyFill="1" applyBorder="1" applyAlignment="1">
      <alignment horizontal="center" vertical="top"/>
    </xf>
    <xf numFmtId="164" fontId="1" fillId="5" borderId="29" xfId="0" applyNumberFormat="1" applyFont="1" applyFill="1" applyBorder="1" applyAlignment="1">
      <alignment horizontal="center" vertical="top"/>
    </xf>
    <xf numFmtId="3" fontId="1" fillId="0" borderId="63" xfId="0" applyNumberFormat="1" applyFont="1" applyBorder="1" applyAlignment="1">
      <alignment horizontal="center" vertical="center" textRotation="90"/>
    </xf>
    <xf numFmtId="3" fontId="1" fillId="0" borderId="11" xfId="0" applyNumberFormat="1" applyFont="1" applyBorder="1" applyAlignment="1">
      <alignment horizontal="center" vertical="top"/>
    </xf>
    <xf numFmtId="3" fontId="1" fillId="0" borderId="46" xfId="0" applyNumberFormat="1" applyFont="1" applyBorder="1" applyAlignment="1">
      <alignment horizontal="center" vertical="top"/>
    </xf>
    <xf numFmtId="3" fontId="1" fillId="0" borderId="46" xfId="0" applyNumberFormat="1" applyFont="1" applyBorder="1" applyAlignment="1">
      <alignment horizontal="center" vertical="top" wrapText="1"/>
    </xf>
    <xf numFmtId="3" fontId="1" fillId="0" borderId="49" xfId="0" applyNumberFormat="1" applyFont="1" applyFill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center" vertical="top" wrapText="1"/>
    </xf>
    <xf numFmtId="3" fontId="1" fillId="0" borderId="16" xfId="0" applyNumberFormat="1" applyFont="1" applyFill="1" applyBorder="1" applyAlignment="1">
      <alignment horizontal="center" vertical="top" wrapText="1"/>
    </xf>
    <xf numFmtId="3" fontId="1" fillId="0" borderId="41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40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>
      <alignment horizontal="center" vertical="top" wrapText="1"/>
    </xf>
    <xf numFmtId="3" fontId="1" fillId="0" borderId="46" xfId="0" applyNumberFormat="1" applyFont="1" applyFill="1" applyBorder="1" applyAlignment="1">
      <alignment horizontal="center" vertical="top" wrapText="1"/>
    </xf>
    <xf numFmtId="3" fontId="1" fillId="5" borderId="0" xfId="0" applyNumberFormat="1" applyFont="1" applyFill="1" applyBorder="1" applyAlignment="1">
      <alignment horizontal="center" vertical="top" wrapText="1"/>
    </xf>
    <xf numFmtId="3" fontId="1" fillId="5" borderId="11" xfId="0" applyNumberFormat="1" applyFont="1" applyFill="1" applyBorder="1" applyAlignment="1">
      <alignment horizontal="center" vertical="top" wrapText="1"/>
    </xf>
    <xf numFmtId="3" fontId="1" fillId="5" borderId="46" xfId="0" applyNumberFormat="1" applyFont="1" applyFill="1" applyBorder="1" applyAlignment="1">
      <alignment horizontal="center" vertical="top" wrapText="1"/>
    </xf>
    <xf numFmtId="3" fontId="1" fillId="5" borderId="1" xfId="0" applyNumberFormat="1" applyFont="1" applyFill="1" applyBorder="1" applyAlignment="1">
      <alignment horizontal="center" vertical="top" wrapText="1"/>
    </xf>
    <xf numFmtId="3" fontId="1" fillId="5" borderId="16" xfId="0" applyNumberFormat="1" applyFont="1" applyFill="1" applyBorder="1" applyAlignment="1">
      <alignment horizontal="center" vertical="top" wrapText="1"/>
    </xf>
    <xf numFmtId="3" fontId="1" fillId="5" borderId="41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3" fontId="1" fillId="0" borderId="56" xfId="0" applyNumberFormat="1" applyFont="1" applyFill="1" applyBorder="1" applyAlignment="1">
      <alignment horizontal="center" vertical="top" wrapText="1"/>
    </xf>
    <xf numFmtId="3" fontId="1" fillId="0" borderId="24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3" fontId="4" fillId="5" borderId="10" xfId="0" applyNumberFormat="1" applyFont="1" applyFill="1" applyBorder="1" applyAlignment="1">
      <alignment horizontal="center" vertical="top" wrapText="1"/>
    </xf>
    <xf numFmtId="3" fontId="4" fillId="5" borderId="15" xfId="0" applyNumberFormat="1" applyFont="1" applyFill="1" applyBorder="1" applyAlignment="1">
      <alignment horizontal="center" vertical="top" wrapText="1"/>
    </xf>
    <xf numFmtId="3" fontId="4" fillId="5" borderId="0" xfId="0" applyNumberFormat="1" applyFont="1" applyFill="1" applyBorder="1" applyAlignment="1">
      <alignment horizontal="center" vertical="top" wrapText="1"/>
    </xf>
    <xf numFmtId="3" fontId="4" fillId="5" borderId="11" xfId="0" applyNumberFormat="1" applyFont="1" applyFill="1" applyBorder="1" applyAlignment="1">
      <alignment horizontal="center" vertical="top" wrapText="1"/>
    </xf>
    <xf numFmtId="3" fontId="1" fillId="5" borderId="49" xfId="0" applyNumberFormat="1" applyFont="1" applyFill="1" applyBorder="1" applyAlignment="1">
      <alignment horizontal="center" vertical="top" wrapText="1"/>
    </xf>
    <xf numFmtId="3" fontId="1" fillId="5" borderId="55" xfId="0" applyNumberFormat="1" applyFont="1" applyFill="1" applyBorder="1" applyAlignment="1">
      <alignment horizontal="center" vertical="top" wrapText="1"/>
    </xf>
    <xf numFmtId="3" fontId="1" fillId="5" borderId="56" xfId="0" applyNumberFormat="1" applyFont="1" applyFill="1" applyBorder="1" applyAlignment="1">
      <alignment horizontal="center" vertical="top" wrapText="1"/>
    </xf>
    <xf numFmtId="3" fontId="1" fillId="5" borderId="24" xfId="0" applyNumberFormat="1" applyFont="1" applyFill="1" applyBorder="1" applyAlignment="1">
      <alignment horizontal="center" vertical="top" wrapText="1"/>
    </xf>
    <xf numFmtId="3" fontId="1" fillId="5" borderId="4" xfId="0" applyNumberFormat="1" applyFont="1" applyFill="1" applyBorder="1" applyAlignment="1">
      <alignment horizontal="center" vertical="top" wrapText="1"/>
    </xf>
    <xf numFmtId="3" fontId="1" fillId="5" borderId="40" xfId="0" applyNumberFormat="1" applyFont="1" applyFill="1" applyBorder="1" applyAlignment="1">
      <alignment horizontal="center" vertical="top" wrapText="1"/>
    </xf>
    <xf numFmtId="3" fontId="4" fillId="0" borderId="56" xfId="0" applyNumberFormat="1" applyFont="1" applyBorder="1" applyAlignment="1">
      <alignment horizontal="center" vertical="top" wrapText="1"/>
    </xf>
    <xf numFmtId="3" fontId="4" fillId="0" borderId="24" xfId="0" applyNumberFormat="1" applyFont="1" applyBorder="1" applyAlignment="1">
      <alignment horizontal="center" vertical="top" wrapText="1"/>
    </xf>
    <xf numFmtId="49" fontId="5" fillId="2" borderId="20" xfId="0" applyNumberFormat="1" applyFont="1" applyFill="1" applyBorder="1" applyAlignment="1">
      <alignment horizontal="center" vertical="top" wrapText="1"/>
    </xf>
    <xf numFmtId="49" fontId="5" fillId="2" borderId="21" xfId="0" applyNumberFormat="1" applyFont="1" applyFill="1" applyBorder="1" applyAlignment="1">
      <alignment horizontal="center" vertical="top" wrapText="1"/>
    </xf>
    <xf numFmtId="3" fontId="1" fillId="5" borderId="3" xfId="0" applyNumberFormat="1" applyFont="1" applyFill="1" applyBorder="1" applyAlignment="1">
      <alignment horizontal="center" vertical="top" wrapText="1"/>
    </xf>
    <xf numFmtId="3" fontId="1" fillId="5" borderId="8" xfId="0" applyNumberFormat="1" applyFont="1" applyFill="1" applyBorder="1" applyAlignment="1">
      <alignment horizontal="center" vertical="top" wrapText="1"/>
    </xf>
    <xf numFmtId="3" fontId="3" fillId="9" borderId="20" xfId="0" applyNumberFormat="1" applyFont="1" applyFill="1" applyBorder="1" applyAlignment="1">
      <alignment horizontal="center" vertical="top"/>
    </xf>
    <xf numFmtId="3" fontId="3" fillId="7" borderId="1" xfId="0" applyNumberFormat="1" applyFont="1" applyFill="1" applyBorder="1" applyAlignment="1">
      <alignment horizontal="center" vertical="top"/>
    </xf>
    <xf numFmtId="164" fontId="1" fillId="3" borderId="0" xfId="0" applyNumberFormat="1" applyFont="1" applyFill="1" applyBorder="1" applyAlignment="1">
      <alignment horizontal="center" vertical="top" wrapText="1"/>
    </xf>
    <xf numFmtId="3" fontId="1" fillId="0" borderId="34" xfId="0" applyNumberFormat="1" applyFont="1" applyBorder="1" applyAlignment="1">
      <alignment horizontal="left" vertical="top" wrapText="1"/>
    </xf>
    <xf numFmtId="3" fontId="1" fillId="0" borderId="49" xfId="0" applyNumberFormat="1" applyFont="1" applyBorder="1" applyAlignment="1">
      <alignment horizontal="center" vertical="top" wrapText="1"/>
    </xf>
    <xf numFmtId="3" fontId="1" fillId="0" borderId="55" xfId="0" applyNumberFormat="1" applyFont="1" applyBorder="1" applyAlignment="1">
      <alignment horizontal="center" vertical="top" wrapText="1"/>
    </xf>
    <xf numFmtId="3" fontId="1" fillId="5" borderId="11" xfId="0" applyNumberFormat="1" applyFont="1" applyFill="1" applyBorder="1" applyAlignment="1">
      <alignment horizontal="center" vertical="top"/>
    </xf>
    <xf numFmtId="3" fontId="1" fillId="0" borderId="11" xfId="0" applyNumberFormat="1" applyFont="1" applyBorder="1" applyAlignment="1">
      <alignment horizontal="center"/>
    </xf>
    <xf numFmtId="3" fontId="1" fillId="0" borderId="46" xfId="0" applyNumberFormat="1" applyFont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 vertical="top" wrapText="1"/>
    </xf>
    <xf numFmtId="164" fontId="1" fillId="5" borderId="29" xfId="0" applyNumberFormat="1" applyFont="1" applyFill="1" applyBorder="1" applyAlignment="1">
      <alignment horizontal="center" vertical="top" wrapText="1"/>
    </xf>
    <xf numFmtId="164" fontId="5" fillId="4" borderId="33" xfId="0" applyNumberFormat="1" applyFont="1" applyFill="1" applyBorder="1" applyAlignment="1">
      <alignment horizontal="center" vertical="top"/>
    </xf>
    <xf numFmtId="164" fontId="1" fillId="5" borderId="4" xfId="0" applyNumberFormat="1" applyFont="1" applyFill="1" applyBorder="1" applyAlignment="1">
      <alignment horizontal="center" vertical="top" wrapText="1"/>
    </xf>
    <xf numFmtId="164" fontId="3" fillId="4" borderId="59" xfId="0" applyNumberFormat="1" applyFont="1" applyFill="1" applyBorder="1" applyAlignment="1">
      <alignment horizontal="center" vertical="top"/>
    </xf>
    <xf numFmtId="3" fontId="1" fillId="0" borderId="27" xfId="0" applyNumberFormat="1" applyFont="1" applyFill="1" applyBorder="1" applyAlignment="1">
      <alignment horizontal="center" vertical="top" wrapText="1"/>
    </xf>
    <xf numFmtId="3" fontId="1" fillId="0" borderId="36" xfId="0" applyNumberFormat="1" applyFont="1" applyFill="1" applyBorder="1" applyAlignment="1">
      <alignment horizontal="center" vertical="top" wrapText="1"/>
    </xf>
    <xf numFmtId="3" fontId="1" fillId="0" borderId="64" xfId="0" applyNumberFormat="1" applyFont="1" applyFill="1" applyBorder="1" applyAlignment="1">
      <alignment horizontal="center" vertical="top" wrapText="1"/>
    </xf>
    <xf numFmtId="3" fontId="10" fillId="0" borderId="16" xfId="0" applyNumberFormat="1" applyFont="1" applyFill="1" applyBorder="1" applyAlignment="1">
      <alignment vertical="top" textRotation="90" wrapText="1"/>
    </xf>
    <xf numFmtId="3" fontId="3" fillId="0" borderId="50" xfId="0" applyNumberFormat="1" applyFont="1" applyFill="1" applyBorder="1" applyAlignment="1">
      <alignment horizontal="center" vertical="top" wrapText="1"/>
    </xf>
    <xf numFmtId="3" fontId="10" fillId="0" borderId="49" xfId="0" applyNumberFormat="1" applyFont="1" applyFill="1" applyBorder="1" applyAlignment="1">
      <alignment vertical="top" textRotation="90" wrapText="1"/>
    </xf>
    <xf numFmtId="164" fontId="1" fillId="5" borderId="23" xfId="0" applyNumberFormat="1" applyFont="1" applyFill="1" applyBorder="1" applyAlignment="1">
      <alignment horizontal="center" vertical="top" wrapText="1"/>
    </xf>
    <xf numFmtId="3" fontId="4" fillId="0" borderId="64" xfId="0" applyNumberFormat="1" applyFont="1" applyBorder="1" applyAlignment="1">
      <alignment horizontal="center" vertical="top" wrapText="1"/>
    </xf>
    <xf numFmtId="3" fontId="1" fillId="0" borderId="65" xfId="0" applyNumberFormat="1" applyFont="1" applyBorder="1" applyAlignment="1">
      <alignment horizontal="center" vertical="top"/>
    </xf>
    <xf numFmtId="3" fontId="1" fillId="0" borderId="36" xfId="0" applyNumberFormat="1" applyFont="1" applyBorder="1" applyAlignment="1">
      <alignment horizontal="center" vertical="top"/>
    </xf>
    <xf numFmtId="49" fontId="9" fillId="0" borderId="49" xfId="0" applyNumberFormat="1" applyFont="1" applyBorder="1" applyAlignment="1">
      <alignment vertical="top" textRotation="90"/>
    </xf>
    <xf numFmtId="49" fontId="3" fillId="0" borderId="22" xfId="0" applyNumberFormat="1" applyFont="1" applyBorder="1" applyAlignment="1">
      <alignment vertical="top"/>
    </xf>
    <xf numFmtId="49" fontId="9" fillId="0" borderId="56" xfId="0" applyNumberFormat="1" applyFont="1" applyBorder="1" applyAlignment="1">
      <alignment vertical="top" textRotation="90"/>
    </xf>
    <xf numFmtId="3" fontId="1" fillId="0" borderId="49" xfId="0" applyNumberFormat="1" applyFont="1" applyBorder="1" applyAlignment="1">
      <alignment horizontal="center" vertical="top"/>
    </xf>
    <xf numFmtId="3" fontId="1" fillId="0" borderId="55" xfId="0" applyNumberFormat="1" applyFont="1" applyBorder="1" applyAlignment="1">
      <alignment horizontal="center" vertical="top"/>
    </xf>
    <xf numFmtId="164" fontId="1" fillId="5" borderId="7" xfId="0" applyNumberFormat="1" applyFont="1" applyFill="1" applyBorder="1" applyAlignment="1">
      <alignment horizontal="center" vertical="top" wrapText="1"/>
    </xf>
    <xf numFmtId="164" fontId="1" fillId="5" borderId="14" xfId="0" applyNumberFormat="1" applyFont="1" applyFill="1" applyBorder="1" applyAlignment="1">
      <alignment horizontal="center" vertical="top" wrapText="1"/>
    </xf>
    <xf numFmtId="164" fontId="3" fillId="4" borderId="54" xfId="0" applyNumberFormat="1" applyFont="1" applyFill="1" applyBorder="1" applyAlignment="1">
      <alignment horizontal="center" vertical="top" wrapText="1"/>
    </xf>
    <xf numFmtId="164" fontId="3" fillId="4" borderId="15" xfId="0" applyNumberFormat="1" applyFont="1" applyFill="1" applyBorder="1" applyAlignment="1">
      <alignment horizontal="center" vertical="top" wrapText="1"/>
    </xf>
    <xf numFmtId="164" fontId="5" fillId="2" borderId="41" xfId="0" applyNumberFormat="1" applyFont="1" applyFill="1" applyBorder="1" applyAlignment="1">
      <alignment horizontal="center" vertical="top"/>
    </xf>
    <xf numFmtId="3" fontId="1" fillId="0" borderId="66" xfId="0" applyNumberFormat="1" applyFont="1" applyFill="1" applyBorder="1" applyAlignment="1">
      <alignment horizontal="center" vertical="top" wrapText="1"/>
    </xf>
    <xf numFmtId="3" fontId="1" fillId="0" borderId="65" xfId="0" applyNumberFormat="1" applyFont="1" applyFill="1" applyBorder="1" applyAlignment="1">
      <alignment horizontal="center" vertical="top" wrapText="1"/>
    </xf>
    <xf numFmtId="3" fontId="1" fillId="0" borderId="7" xfId="0" applyNumberFormat="1" applyFont="1" applyBorder="1" applyAlignment="1">
      <alignment horizontal="center" vertical="top"/>
    </xf>
    <xf numFmtId="3" fontId="1" fillId="5" borderId="38" xfId="0" applyNumberFormat="1" applyFont="1" applyFill="1" applyBorder="1" applyAlignment="1">
      <alignment horizontal="center" vertical="top" wrapText="1"/>
    </xf>
    <xf numFmtId="3" fontId="1" fillId="5" borderId="39" xfId="0" applyNumberFormat="1" applyFont="1" applyFill="1" applyBorder="1" applyAlignment="1">
      <alignment horizontal="center" vertical="top" wrapText="1"/>
    </xf>
    <xf numFmtId="164" fontId="1" fillId="0" borderId="26" xfId="0" applyNumberFormat="1" applyFont="1" applyBorder="1" applyAlignment="1">
      <alignment horizontal="center" vertical="top"/>
    </xf>
    <xf numFmtId="164" fontId="1" fillId="0" borderId="11" xfId="0" applyNumberFormat="1" applyFont="1" applyBorder="1" applyAlignment="1">
      <alignment horizontal="center" vertical="top"/>
    </xf>
    <xf numFmtId="3" fontId="3" fillId="5" borderId="37" xfId="0" applyNumberFormat="1" applyFont="1" applyFill="1" applyBorder="1" applyAlignment="1">
      <alignment horizontal="center" vertical="top"/>
    </xf>
    <xf numFmtId="3" fontId="3" fillId="5" borderId="39" xfId="0" applyNumberFormat="1" applyFont="1" applyFill="1" applyBorder="1" applyAlignment="1">
      <alignment horizontal="center" vertical="top"/>
    </xf>
    <xf numFmtId="3" fontId="5" fillId="0" borderId="31" xfId="0" applyNumberFormat="1" applyFont="1" applyBorder="1" applyAlignment="1">
      <alignment horizontal="center" vertical="top"/>
    </xf>
    <xf numFmtId="3" fontId="5" fillId="0" borderId="37" xfId="0" applyNumberFormat="1" applyFont="1" applyBorder="1" applyAlignment="1">
      <alignment horizontal="center" vertical="top"/>
    </xf>
    <xf numFmtId="3" fontId="4" fillId="0" borderId="37" xfId="0" applyNumberFormat="1" applyFont="1" applyBorder="1" applyAlignment="1">
      <alignment horizontal="center" vertical="top"/>
    </xf>
    <xf numFmtId="3" fontId="5" fillId="0" borderId="39" xfId="0" applyNumberFormat="1" applyFont="1" applyBorder="1" applyAlignment="1">
      <alignment horizontal="center" vertical="top"/>
    </xf>
    <xf numFmtId="3" fontId="5" fillId="0" borderId="50" xfId="0" applyNumberFormat="1" applyFont="1" applyBorder="1" applyAlignment="1">
      <alignment horizontal="center" vertical="top"/>
    </xf>
    <xf numFmtId="3" fontId="9" fillId="0" borderId="49" xfId="0" applyNumberFormat="1" applyFont="1" applyFill="1" applyBorder="1" applyAlignment="1">
      <alignment vertical="top" textRotation="90" wrapText="1"/>
    </xf>
    <xf numFmtId="49" fontId="1" fillId="3" borderId="58" xfId="0" applyNumberFormat="1" applyFont="1" applyFill="1" applyBorder="1" applyAlignment="1">
      <alignment horizontal="center" vertical="top"/>
    </xf>
    <xf numFmtId="49" fontId="1" fillId="3" borderId="31" xfId="0" applyNumberFormat="1" applyFont="1" applyFill="1" applyBorder="1" applyAlignment="1">
      <alignment horizontal="center" vertical="top"/>
    </xf>
    <xf numFmtId="49" fontId="1" fillId="3" borderId="39" xfId="0" applyNumberFormat="1" applyFont="1" applyFill="1" applyBorder="1" applyAlignment="1">
      <alignment horizontal="center" vertical="top"/>
    </xf>
    <xf numFmtId="49" fontId="1" fillId="3" borderId="50" xfId="0" applyNumberFormat="1" applyFont="1" applyFill="1" applyBorder="1" applyAlignment="1">
      <alignment horizontal="center" vertical="top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49" fontId="1" fillId="0" borderId="37" xfId="0" applyNumberFormat="1" applyFont="1" applyBorder="1" applyAlignment="1">
      <alignment horizontal="center" vertical="top"/>
    </xf>
    <xf numFmtId="49" fontId="1" fillId="0" borderId="57" xfId="0" applyNumberFormat="1" applyFont="1" applyBorder="1" applyAlignment="1">
      <alignment horizontal="center" vertical="top"/>
    </xf>
    <xf numFmtId="49" fontId="1" fillId="0" borderId="50" xfId="0" applyNumberFormat="1" applyFont="1" applyBorder="1" applyAlignment="1">
      <alignment horizontal="center" vertical="top"/>
    </xf>
    <xf numFmtId="3" fontId="1" fillId="5" borderId="53" xfId="0" applyNumberFormat="1" applyFont="1" applyFill="1" applyBorder="1" applyAlignment="1">
      <alignment horizontal="left" vertical="top" wrapText="1"/>
    </xf>
    <xf numFmtId="164" fontId="1" fillId="5" borderId="4" xfId="0" applyNumberFormat="1" applyFont="1" applyFill="1" applyBorder="1" applyAlignment="1">
      <alignment horizontal="center" vertical="top"/>
    </xf>
    <xf numFmtId="3" fontId="1" fillId="5" borderId="54" xfId="0" applyNumberFormat="1" applyFont="1" applyFill="1" applyBorder="1" applyAlignment="1">
      <alignment horizontal="left" vertical="top" wrapText="1"/>
    </xf>
    <xf numFmtId="164" fontId="1" fillId="5" borderId="46" xfId="0" applyNumberFormat="1" applyFont="1" applyFill="1" applyBorder="1" applyAlignment="1">
      <alignment horizontal="center" vertical="top"/>
    </xf>
    <xf numFmtId="164" fontId="1" fillId="0" borderId="46" xfId="0" applyNumberFormat="1" applyFont="1" applyFill="1" applyBorder="1" applyAlignment="1">
      <alignment horizontal="center" vertical="top"/>
    </xf>
    <xf numFmtId="164" fontId="1" fillId="5" borderId="30" xfId="0" applyNumberFormat="1" applyFont="1" applyFill="1" applyBorder="1" applyAlignment="1">
      <alignment horizontal="center" vertical="top"/>
    </xf>
    <xf numFmtId="164" fontId="1" fillId="5" borderId="40" xfId="0" applyNumberFormat="1" applyFont="1" applyFill="1" applyBorder="1" applyAlignment="1">
      <alignment horizontal="center" vertical="top"/>
    </xf>
    <xf numFmtId="164" fontId="1" fillId="5" borderId="48" xfId="0" applyNumberFormat="1" applyFont="1" applyFill="1" applyBorder="1" applyAlignment="1">
      <alignment horizontal="center" vertical="top"/>
    </xf>
    <xf numFmtId="164" fontId="1" fillId="5" borderId="24" xfId="0" applyNumberFormat="1" applyFont="1" applyFill="1" applyBorder="1" applyAlignment="1">
      <alignment horizontal="center" vertical="top"/>
    </xf>
    <xf numFmtId="164" fontId="1" fillId="5" borderId="22" xfId="0" applyNumberFormat="1" applyFont="1" applyFill="1" applyBorder="1" applyAlignment="1">
      <alignment horizontal="center" vertical="top"/>
    </xf>
    <xf numFmtId="164" fontId="1" fillId="5" borderId="13" xfId="0" applyNumberFormat="1" applyFont="1" applyFill="1" applyBorder="1" applyAlignment="1">
      <alignment horizontal="center" vertical="top"/>
    </xf>
    <xf numFmtId="164" fontId="1" fillId="5" borderId="55" xfId="0" applyNumberFormat="1" applyFont="1" applyFill="1" applyBorder="1" applyAlignment="1">
      <alignment horizontal="center" vertical="top"/>
    </xf>
    <xf numFmtId="164" fontId="1" fillId="5" borderId="45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164" fontId="3" fillId="4" borderId="11" xfId="0" applyNumberFormat="1" applyFont="1" applyFill="1" applyBorder="1" applyAlignment="1">
      <alignment horizontal="center" vertical="top"/>
    </xf>
    <xf numFmtId="164" fontId="3" fillId="4" borderId="26" xfId="0" applyNumberFormat="1" applyFont="1" applyFill="1" applyBorder="1" applyAlignment="1">
      <alignment horizontal="center" vertical="top"/>
    </xf>
    <xf numFmtId="164" fontId="3" fillId="4" borderId="0" xfId="0" applyNumberFormat="1" applyFont="1" applyFill="1" applyBorder="1" applyAlignment="1">
      <alignment horizontal="center" vertical="top"/>
    </xf>
    <xf numFmtId="164" fontId="1" fillId="5" borderId="2" xfId="0" applyNumberFormat="1" applyFont="1" applyFill="1" applyBorder="1" applyAlignment="1">
      <alignment horizontal="center" vertical="top"/>
    </xf>
    <xf numFmtId="164" fontId="1" fillId="5" borderId="8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164" fontId="4" fillId="5" borderId="24" xfId="0" applyNumberFormat="1" applyFont="1" applyFill="1" applyBorder="1" applyAlignment="1">
      <alignment horizontal="center" vertical="top"/>
    </xf>
    <xf numFmtId="1" fontId="1" fillId="5" borderId="10" xfId="0" applyNumberFormat="1" applyFont="1" applyFill="1" applyBorder="1" applyAlignment="1">
      <alignment horizontal="center" vertical="top" wrapText="1"/>
    </xf>
    <xf numFmtId="3" fontId="1" fillId="5" borderId="47" xfId="0" applyNumberFormat="1" applyFont="1" applyFill="1" applyBorder="1" applyAlignment="1">
      <alignment vertical="top" wrapText="1"/>
    </xf>
    <xf numFmtId="49" fontId="3" fillId="5" borderId="36" xfId="0" applyNumberFormat="1" applyFont="1" applyFill="1" applyBorder="1" applyAlignment="1">
      <alignment horizontal="center" vertical="top"/>
    </xf>
    <xf numFmtId="1" fontId="1" fillId="5" borderId="56" xfId="0" applyNumberFormat="1" applyFont="1" applyFill="1" applyBorder="1" applyAlignment="1">
      <alignment horizontal="center" vertical="top" wrapText="1"/>
    </xf>
    <xf numFmtId="164" fontId="3" fillId="4" borderId="68" xfId="0" applyNumberFormat="1" applyFont="1" applyFill="1" applyBorder="1" applyAlignment="1">
      <alignment horizontal="center" vertical="top" wrapText="1"/>
    </xf>
    <xf numFmtId="164" fontId="3" fillId="4" borderId="59" xfId="0" applyNumberFormat="1" applyFont="1" applyFill="1" applyBorder="1" applyAlignment="1">
      <alignment horizontal="center" vertical="top" wrapText="1"/>
    </xf>
    <xf numFmtId="164" fontId="1" fillId="3" borderId="40" xfId="0" applyNumberFormat="1" applyFont="1" applyFill="1" applyBorder="1" applyAlignment="1">
      <alignment horizontal="center" vertical="top"/>
    </xf>
    <xf numFmtId="164" fontId="1" fillId="0" borderId="34" xfId="0" applyNumberFormat="1" applyFont="1" applyFill="1" applyBorder="1" applyAlignment="1">
      <alignment horizontal="center" vertical="top"/>
    </xf>
    <xf numFmtId="164" fontId="1" fillId="0" borderId="49" xfId="0" applyNumberFormat="1" applyFont="1" applyFill="1" applyBorder="1" applyAlignment="1">
      <alignment horizontal="center" vertical="top"/>
    </xf>
    <xf numFmtId="164" fontId="1" fillId="0" borderId="55" xfId="0" applyNumberFormat="1" applyFont="1" applyFill="1" applyBorder="1" applyAlignment="1">
      <alignment horizontal="center" vertical="top"/>
    </xf>
    <xf numFmtId="164" fontId="4" fillId="3" borderId="26" xfId="0" applyNumberFormat="1" applyFont="1" applyFill="1" applyBorder="1" applyAlignment="1">
      <alignment horizontal="center" vertical="top"/>
    </xf>
    <xf numFmtId="164" fontId="5" fillId="4" borderId="35" xfId="0" applyNumberFormat="1" applyFont="1" applyFill="1" applyBorder="1" applyAlignment="1">
      <alignment horizontal="center" vertical="top"/>
    </xf>
    <xf numFmtId="164" fontId="5" fillId="4" borderId="63" xfId="0" applyNumberFormat="1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3" fontId="1" fillId="5" borderId="36" xfId="0" applyNumberFormat="1" applyFont="1" applyFill="1" applyBorder="1" applyAlignment="1">
      <alignment horizontal="center" vertical="top" wrapText="1"/>
    </xf>
    <xf numFmtId="164" fontId="1" fillId="5" borderId="11" xfId="0" applyNumberFormat="1" applyFont="1" applyFill="1" applyBorder="1" applyAlignment="1">
      <alignment horizontal="center" vertical="top" wrapText="1"/>
    </xf>
    <xf numFmtId="164" fontId="1" fillId="5" borderId="0" xfId="0" applyNumberFormat="1" applyFont="1" applyFill="1" applyBorder="1" applyAlignment="1">
      <alignment horizontal="center" vertical="top" wrapText="1"/>
    </xf>
    <xf numFmtId="3" fontId="1" fillId="5" borderId="49" xfId="0" applyNumberFormat="1" applyFont="1" applyFill="1" applyBorder="1" applyAlignment="1">
      <alignment horizontal="center" vertical="top"/>
    </xf>
    <xf numFmtId="164" fontId="4" fillId="5" borderId="11" xfId="0" applyNumberFormat="1" applyFont="1" applyFill="1" applyBorder="1" applyAlignment="1">
      <alignment horizontal="center" vertical="top" wrapText="1"/>
    </xf>
    <xf numFmtId="164" fontId="4" fillId="5" borderId="46" xfId="0" applyNumberFormat="1" applyFont="1" applyFill="1" applyBorder="1" applyAlignment="1">
      <alignment horizontal="center" vertical="top" wrapText="1"/>
    </xf>
    <xf numFmtId="3" fontId="1" fillId="5" borderId="65" xfId="0" applyNumberFormat="1" applyFont="1" applyFill="1" applyBorder="1" applyAlignment="1">
      <alignment horizontal="center" vertical="top" wrapText="1"/>
    </xf>
    <xf numFmtId="3" fontId="4" fillId="5" borderId="49" xfId="0" applyNumberFormat="1" applyFont="1" applyFill="1" applyBorder="1" applyAlignment="1">
      <alignment horizontal="center" vertical="top" wrapText="1"/>
    </xf>
    <xf numFmtId="164" fontId="4" fillId="5" borderId="46" xfId="0" applyNumberFormat="1" applyFont="1" applyFill="1" applyBorder="1" applyAlignment="1">
      <alignment horizontal="center" vertical="top"/>
    </xf>
    <xf numFmtId="3" fontId="4" fillId="5" borderId="64" xfId="0" applyNumberFormat="1" applyFont="1" applyFill="1" applyBorder="1" applyAlignment="1">
      <alignment horizontal="center" vertical="top" wrapText="1"/>
    </xf>
    <xf numFmtId="3" fontId="4" fillId="5" borderId="56" xfId="0" applyNumberFormat="1" applyFont="1" applyFill="1" applyBorder="1" applyAlignment="1">
      <alignment horizontal="center" vertical="top" wrapText="1"/>
    </xf>
    <xf numFmtId="3" fontId="4" fillId="5" borderId="24" xfId="0" applyNumberFormat="1" applyFont="1" applyFill="1" applyBorder="1" applyAlignment="1">
      <alignment horizontal="center" vertical="top" wrapText="1"/>
    </xf>
    <xf numFmtId="3" fontId="1" fillId="5" borderId="22" xfId="0" applyNumberFormat="1" applyFont="1" applyFill="1" applyBorder="1" applyAlignment="1">
      <alignment horizontal="center" vertical="top"/>
    </xf>
    <xf numFmtId="164" fontId="1" fillId="5" borderId="56" xfId="0" applyNumberFormat="1" applyFont="1" applyFill="1" applyBorder="1" applyAlignment="1">
      <alignment horizontal="center" vertical="top" wrapText="1"/>
    </xf>
    <xf numFmtId="164" fontId="1" fillId="5" borderId="24" xfId="0" applyNumberFormat="1" applyFont="1" applyFill="1" applyBorder="1" applyAlignment="1">
      <alignment horizontal="center" vertical="top" wrapText="1"/>
    </xf>
    <xf numFmtId="3" fontId="1" fillId="5" borderId="64" xfId="0" applyNumberFormat="1" applyFont="1" applyFill="1" applyBorder="1" applyAlignment="1">
      <alignment horizontal="center" vertical="top" wrapText="1"/>
    </xf>
    <xf numFmtId="3" fontId="1" fillId="5" borderId="26" xfId="0" applyNumberFormat="1" applyFont="1" applyFill="1" applyBorder="1" applyAlignment="1">
      <alignment horizontal="center" vertical="top"/>
    </xf>
    <xf numFmtId="3" fontId="1" fillId="5" borderId="22" xfId="0" applyNumberFormat="1" applyFont="1" applyFill="1" applyBorder="1" applyAlignment="1">
      <alignment vertical="top" wrapText="1"/>
    </xf>
    <xf numFmtId="3" fontId="1" fillId="0" borderId="26" xfId="0" applyNumberFormat="1" applyFont="1" applyFill="1" applyBorder="1" applyAlignment="1">
      <alignment horizontal="center" vertical="top"/>
    </xf>
    <xf numFmtId="164" fontId="1" fillId="5" borderId="7" xfId="0" applyNumberFormat="1" applyFont="1" applyFill="1" applyBorder="1" applyAlignment="1">
      <alignment horizontal="center" vertical="top"/>
    </xf>
    <xf numFmtId="3" fontId="1" fillId="0" borderId="22" xfId="0" applyNumberFormat="1" applyFont="1" applyBorder="1" applyAlignment="1">
      <alignment horizontal="center" vertical="top"/>
    </xf>
    <xf numFmtId="3" fontId="3" fillId="5" borderId="65" xfId="0" applyNumberFormat="1" applyFont="1" applyFill="1" applyBorder="1" applyAlignment="1">
      <alignment horizontal="center" vertical="top" wrapText="1"/>
    </xf>
    <xf numFmtId="3" fontId="5" fillId="5" borderId="64" xfId="0" applyNumberFormat="1" applyFont="1" applyFill="1" applyBorder="1" applyAlignment="1">
      <alignment horizontal="center" vertical="top" wrapText="1"/>
    </xf>
    <xf numFmtId="3" fontId="1" fillId="0" borderId="38" xfId="0" applyNumberFormat="1" applyFont="1" applyFill="1" applyBorder="1" applyAlignment="1">
      <alignment horizontal="center" vertical="top" wrapText="1"/>
    </xf>
    <xf numFmtId="164" fontId="5" fillId="2" borderId="21" xfId="0" applyNumberFormat="1" applyFont="1" applyFill="1" applyBorder="1" applyAlignment="1">
      <alignment horizontal="center" vertical="top"/>
    </xf>
    <xf numFmtId="164" fontId="5" fillId="9" borderId="19" xfId="0" applyNumberFormat="1" applyFont="1" applyFill="1" applyBorder="1" applyAlignment="1">
      <alignment horizontal="center" vertical="top"/>
    </xf>
    <xf numFmtId="164" fontId="5" fillId="9" borderId="52" xfId="0" applyNumberFormat="1" applyFont="1" applyFill="1" applyBorder="1" applyAlignment="1">
      <alignment horizontal="center" vertical="top"/>
    </xf>
    <xf numFmtId="164" fontId="5" fillId="7" borderId="32" xfId="0" applyNumberFormat="1" applyFont="1" applyFill="1" applyBorder="1" applyAlignment="1">
      <alignment horizontal="center" vertical="top"/>
    </xf>
    <xf numFmtId="164" fontId="5" fillId="7" borderId="16" xfId="0" applyNumberFormat="1" applyFont="1" applyFill="1" applyBorder="1" applyAlignment="1">
      <alignment horizontal="center" vertical="top"/>
    </xf>
    <xf numFmtId="164" fontId="5" fillId="7" borderId="10" xfId="0" applyNumberFormat="1" applyFont="1" applyFill="1" applyBorder="1" applyAlignment="1">
      <alignment horizontal="center" vertical="top" wrapText="1"/>
    </xf>
    <xf numFmtId="164" fontId="5" fillId="7" borderId="54" xfId="0" applyNumberFormat="1" applyFont="1" applyFill="1" applyBorder="1" applyAlignment="1">
      <alignment horizontal="center" vertical="top" wrapText="1"/>
    </xf>
    <xf numFmtId="164" fontId="4" fillId="0" borderId="22" xfId="0" applyNumberFormat="1" applyFont="1" applyBorder="1" applyAlignment="1">
      <alignment horizontal="center" vertical="top"/>
    </xf>
    <xf numFmtId="164" fontId="4" fillId="0" borderId="56" xfId="0" applyNumberFormat="1" applyFont="1" applyBorder="1" applyAlignment="1">
      <alignment horizontal="center" vertical="top"/>
    </xf>
    <xf numFmtId="164" fontId="4" fillId="0" borderId="24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 wrapText="1"/>
    </xf>
    <xf numFmtId="164" fontId="1" fillId="0" borderId="54" xfId="0" applyNumberFormat="1" applyFont="1" applyBorder="1" applyAlignment="1">
      <alignment horizontal="center" vertical="top" wrapText="1"/>
    </xf>
    <xf numFmtId="164" fontId="4" fillId="0" borderId="54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164" fontId="5" fillId="7" borderId="10" xfId="0" applyNumberFormat="1" applyFont="1" applyFill="1" applyBorder="1" applyAlignment="1">
      <alignment horizontal="center" vertical="top"/>
    </xf>
    <xf numFmtId="164" fontId="5" fillId="7" borderId="54" xfId="0" applyNumberFormat="1" applyFont="1" applyFill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4" fillId="0" borderId="54" xfId="0" applyNumberFormat="1" applyFont="1" applyBorder="1" applyAlignment="1">
      <alignment horizontal="center" vertical="top"/>
    </xf>
    <xf numFmtId="164" fontId="4" fillId="0" borderId="15" xfId="0" applyNumberFormat="1" applyFont="1" applyBorder="1" applyAlignment="1">
      <alignment horizontal="center" vertical="top"/>
    </xf>
    <xf numFmtId="3" fontId="1" fillId="5" borderId="3" xfId="0" applyNumberFormat="1" applyFont="1" applyFill="1" applyBorder="1" applyAlignment="1">
      <alignment horizontal="center" vertical="top"/>
    </xf>
    <xf numFmtId="3" fontId="1" fillId="5" borderId="66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vertical="top" wrapText="1"/>
    </xf>
    <xf numFmtId="3" fontId="10" fillId="0" borderId="49" xfId="0" applyNumberFormat="1" applyFont="1" applyFill="1" applyBorder="1" applyAlignment="1">
      <alignment textRotation="90"/>
    </xf>
    <xf numFmtId="16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justify"/>
    </xf>
    <xf numFmtId="3" fontId="3" fillId="0" borderId="29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right" vertical="top"/>
    </xf>
    <xf numFmtId="3" fontId="1" fillId="0" borderId="63" xfId="0" applyNumberFormat="1" applyFont="1" applyFill="1" applyBorder="1" applyAlignment="1">
      <alignment horizontal="center" vertical="top" wrapText="1"/>
    </xf>
    <xf numFmtId="3" fontId="1" fillId="0" borderId="68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164" fontId="3" fillId="5" borderId="4" xfId="0" applyNumberFormat="1" applyFont="1" applyFill="1" applyBorder="1" applyAlignment="1">
      <alignment horizontal="center" vertical="top" wrapText="1"/>
    </xf>
    <xf numFmtId="164" fontId="3" fillId="5" borderId="40" xfId="0" applyNumberFormat="1" applyFont="1" applyFill="1" applyBorder="1" applyAlignment="1">
      <alignment horizontal="center" vertical="top" wrapText="1"/>
    </xf>
    <xf numFmtId="3" fontId="1" fillId="5" borderId="28" xfId="0" applyNumberFormat="1" applyFont="1" applyFill="1" applyBorder="1" applyAlignment="1">
      <alignment vertical="top" wrapText="1"/>
    </xf>
    <xf numFmtId="164" fontId="3" fillId="4" borderId="71" xfId="0" applyNumberFormat="1" applyFont="1" applyFill="1" applyBorder="1" applyAlignment="1">
      <alignment horizontal="center" vertical="top" wrapText="1"/>
    </xf>
    <xf numFmtId="1" fontId="1" fillId="5" borderId="10" xfId="0" applyNumberFormat="1" applyFont="1" applyFill="1" applyBorder="1" applyAlignment="1">
      <alignment horizontal="center" vertical="top"/>
    </xf>
    <xf numFmtId="2" fontId="1" fillId="5" borderId="10" xfId="0" applyNumberFormat="1" applyFont="1" applyFill="1" applyBorder="1" applyAlignment="1">
      <alignment horizontal="center" vertical="top"/>
    </xf>
    <xf numFmtId="164" fontId="4" fillId="3" borderId="3" xfId="0" applyNumberFormat="1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1" fillId="5" borderId="49" xfId="0" applyNumberFormat="1" applyFont="1" applyFill="1" applyBorder="1" applyAlignment="1">
      <alignment horizontal="center" vertical="top"/>
    </xf>
    <xf numFmtId="3" fontId="1" fillId="0" borderId="16" xfId="0" applyNumberFormat="1" applyFont="1" applyBorder="1" applyAlignment="1">
      <alignment horizontal="center" vertical="top" wrapText="1"/>
    </xf>
    <xf numFmtId="3" fontId="1" fillId="0" borderId="41" xfId="0" applyNumberFormat="1" applyFont="1" applyBorder="1" applyAlignment="1">
      <alignment horizontal="center" vertical="top" wrapText="1"/>
    </xf>
    <xf numFmtId="3" fontId="4" fillId="5" borderId="53" xfId="0" applyNumberFormat="1" applyFont="1" applyFill="1" applyBorder="1" applyAlignment="1">
      <alignment horizontal="center" vertical="top" wrapText="1"/>
    </xf>
    <xf numFmtId="3" fontId="5" fillId="0" borderId="18" xfId="0" applyNumberFormat="1" applyFont="1" applyFill="1" applyBorder="1" applyAlignment="1">
      <alignment vertical="center" textRotation="90" wrapText="1"/>
    </xf>
    <xf numFmtId="164" fontId="1" fillId="3" borderId="40" xfId="0" applyNumberFormat="1" applyFont="1" applyFill="1" applyBorder="1" applyAlignment="1">
      <alignment horizontal="center" vertical="top" wrapText="1"/>
    </xf>
    <xf numFmtId="164" fontId="1" fillId="5" borderId="37" xfId="0" applyNumberFormat="1" applyFont="1" applyFill="1" applyBorder="1" applyAlignment="1">
      <alignment horizontal="center" vertical="top"/>
    </xf>
    <xf numFmtId="164" fontId="4" fillId="0" borderId="26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center" textRotation="90" wrapText="1"/>
    </xf>
    <xf numFmtId="3" fontId="1" fillId="0" borderId="4" xfId="0" applyNumberFormat="1" applyFont="1" applyFill="1" applyBorder="1" applyAlignment="1">
      <alignment vertical="top" textRotation="90" wrapText="1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1" fillId="0" borderId="16" xfId="0" applyNumberFormat="1" applyFont="1" applyFill="1" applyBorder="1" applyAlignment="1">
      <alignment vertical="top" textRotation="90" wrapText="1"/>
    </xf>
    <xf numFmtId="3" fontId="3" fillId="0" borderId="38" xfId="0" applyNumberFormat="1" applyFont="1" applyFill="1" applyBorder="1" applyAlignment="1">
      <alignment vertical="top" wrapText="1"/>
    </xf>
    <xf numFmtId="3" fontId="1" fillId="5" borderId="32" xfId="0" applyNumberFormat="1" applyFont="1" applyFill="1" applyBorder="1" applyAlignment="1">
      <alignment vertical="top" wrapText="1"/>
    </xf>
    <xf numFmtId="164" fontId="1" fillId="10" borderId="72" xfId="1" applyNumberFormat="1" applyFont="1" applyFill="1" applyBorder="1" applyAlignment="1">
      <alignment horizontal="center" vertical="top"/>
    </xf>
    <xf numFmtId="3" fontId="3" fillId="4" borderId="34" xfId="0" applyNumberFormat="1" applyFont="1" applyFill="1" applyBorder="1" applyAlignment="1">
      <alignment vertical="top"/>
    </xf>
    <xf numFmtId="3" fontId="9" fillId="4" borderId="53" xfId="0" applyNumberFormat="1" applyFont="1" applyFill="1" applyBorder="1" applyAlignment="1">
      <alignment vertical="top" textRotation="90"/>
    </xf>
    <xf numFmtId="164" fontId="1" fillId="0" borderId="57" xfId="0" applyNumberFormat="1" applyFont="1" applyFill="1" applyBorder="1" applyAlignment="1">
      <alignment horizontal="center" vertical="top"/>
    </xf>
    <xf numFmtId="164" fontId="1" fillId="5" borderId="31" xfId="0" applyNumberFormat="1" applyFont="1" applyFill="1" applyBorder="1" applyAlignment="1">
      <alignment horizontal="center" vertical="top"/>
    </xf>
    <xf numFmtId="164" fontId="1" fillId="0" borderId="60" xfId="0" applyNumberFormat="1" applyFont="1" applyFill="1" applyBorder="1" applyAlignment="1">
      <alignment horizontal="center" vertical="top"/>
    </xf>
    <xf numFmtId="164" fontId="5" fillId="9" borderId="21" xfId="0" applyNumberFormat="1" applyFont="1" applyFill="1" applyBorder="1" applyAlignment="1">
      <alignment horizontal="center" vertical="top"/>
    </xf>
    <xf numFmtId="164" fontId="5" fillId="7" borderId="41" xfId="0" applyNumberFormat="1" applyFont="1" applyFill="1" applyBorder="1" applyAlignment="1">
      <alignment horizontal="center" vertical="top"/>
    </xf>
    <xf numFmtId="49" fontId="3" fillId="5" borderId="65" xfId="0" applyNumberFormat="1" applyFont="1" applyFill="1" applyBorder="1" applyAlignment="1">
      <alignment horizontal="center" vertical="top"/>
    </xf>
    <xf numFmtId="49" fontId="3" fillId="0" borderId="65" xfId="0" applyNumberFormat="1" applyFont="1" applyBorder="1" applyAlignment="1">
      <alignment horizontal="center" vertical="top"/>
    </xf>
    <xf numFmtId="49" fontId="3" fillId="5" borderId="64" xfId="0" applyNumberFormat="1" applyFont="1" applyFill="1" applyBorder="1" applyAlignment="1">
      <alignment horizontal="center" vertical="top"/>
    </xf>
    <xf numFmtId="3" fontId="3" fillId="4" borderId="59" xfId="0" applyNumberFormat="1" applyFont="1" applyFill="1" applyBorder="1" applyAlignment="1">
      <alignment horizontal="center" vertical="top"/>
    </xf>
    <xf numFmtId="164" fontId="1" fillId="3" borderId="15" xfId="0" applyNumberFormat="1" applyFont="1" applyFill="1" applyBorder="1" applyAlignment="1">
      <alignment horizontal="center" vertical="top" wrapText="1"/>
    </xf>
    <xf numFmtId="164" fontId="5" fillId="7" borderId="15" xfId="0" applyNumberFormat="1" applyFont="1" applyFill="1" applyBorder="1" applyAlignment="1">
      <alignment horizontal="center" vertical="top" wrapText="1"/>
    </xf>
    <xf numFmtId="164" fontId="1" fillId="0" borderId="15" xfId="0" applyNumberFormat="1" applyFont="1" applyBorder="1" applyAlignment="1">
      <alignment horizontal="center" vertical="top" wrapText="1"/>
    </xf>
    <xf numFmtId="164" fontId="4" fillId="0" borderId="15" xfId="0" applyNumberFormat="1" applyFont="1" applyBorder="1" applyAlignment="1">
      <alignment horizontal="center" vertical="top" wrapText="1"/>
    </xf>
    <xf numFmtId="164" fontId="5" fillId="7" borderId="15" xfId="0" applyNumberFormat="1" applyFont="1" applyFill="1" applyBorder="1" applyAlignment="1">
      <alignment horizontal="center" vertical="top"/>
    </xf>
    <xf numFmtId="164" fontId="17" fillId="0" borderId="6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 vertical="center"/>
    </xf>
    <xf numFmtId="164" fontId="1" fillId="5" borderId="49" xfId="0" applyNumberFormat="1" applyFont="1" applyFill="1" applyBorder="1" applyAlignment="1">
      <alignment horizontal="center" vertical="top"/>
    </xf>
    <xf numFmtId="164" fontId="1" fillId="5" borderId="56" xfId="0" applyNumberFormat="1" applyFont="1" applyFill="1" applyBorder="1" applyAlignment="1">
      <alignment horizontal="center" vertical="top"/>
    </xf>
    <xf numFmtId="3" fontId="1" fillId="0" borderId="0" xfId="0" applyNumberFormat="1" applyFont="1" applyBorder="1"/>
    <xf numFmtId="0" fontId="1" fillId="5" borderId="4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40" xfId="0" applyNumberFormat="1" applyFont="1" applyFill="1" applyBorder="1" applyAlignment="1">
      <alignment horizontal="center" vertical="top" wrapText="1"/>
    </xf>
    <xf numFmtId="3" fontId="10" fillId="5" borderId="69" xfId="0" applyNumberFormat="1" applyFont="1" applyFill="1" applyBorder="1" applyAlignment="1">
      <alignment horizontal="center" vertical="center" textRotation="90" wrapText="1"/>
    </xf>
    <xf numFmtId="3" fontId="1" fillId="5" borderId="0" xfId="0" applyNumberFormat="1" applyFont="1" applyFill="1"/>
    <xf numFmtId="49" fontId="3" fillId="2" borderId="4" xfId="0" applyNumberFormat="1" applyFont="1" applyFill="1" applyBorder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16" xfId="0" applyNumberFormat="1" applyFont="1" applyFill="1" applyBorder="1" applyAlignment="1">
      <alignment vertical="top"/>
    </xf>
    <xf numFmtId="49" fontId="3" fillId="3" borderId="29" xfId="0" applyNumberFormat="1" applyFont="1" applyFill="1" applyBorder="1" applyAlignment="1">
      <alignment vertical="top"/>
    </xf>
    <xf numFmtId="49" fontId="3" fillId="3" borderId="0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3" fontId="4" fillId="0" borderId="12" xfId="0" applyNumberFormat="1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center" vertical="top"/>
    </xf>
    <xf numFmtId="49" fontId="3" fillId="9" borderId="32" xfId="0" applyNumberFormat="1" applyFont="1" applyFill="1" applyBorder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center" textRotation="90" wrapText="1"/>
    </xf>
    <xf numFmtId="3" fontId="9" fillId="0" borderId="16" xfId="0" applyNumberFormat="1" applyFont="1" applyFill="1" applyBorder="1" applyAlignment="1">
      <alignment horizontal="center" vertical="center" textRotation="90" wrapText="1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top"/>
    </xf>
    <xf numFmtId="49" fontId="3" fillId="2" borderId="16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0" xfId="0" applyNumberFormat="1" applyFont="1" applyFill="1" applyBorder="1" applyAlignment="1">
      <alignment horizontal="center" vertical="top"/>
    </xf>
    <xf numFmtId="3" fontId="1" fillId="3" borderId="47" xfId="0" applyNumberFormat="1" applyFont="1" applyFill="1" applyBorder="1" applyAlignment="1">
      <alignment horizontal="left" vertical="top" wrapText="1"/>
    </xf>
    <xf numFmtId="3" fontId="1" fillId="3" borderId="12" xfId="0" applyNumberFormat="1" applyFont="1" applyFill="1" applyBorder="1" applyAlignment="1">
      <alignment horizontal="left" vertical="top" wrapText="1"/>
    </xf>
    <xf numFmtId="3" fontId="5" fillId="0" borderId="8" xfId="0" applyNumberFormat="1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top"/>
    </xf>
    <xf numFmtId="3" fontId="10" fillId="0" borderId="49" xfId="0" applyNumberFormat="1" applyFont="1" applyFill="1" applyBorder="1" applyAlignment="1">
      <alignment horizontal="center" textRotation="90"/>
    </xf>
    <xf numFmtId="0" fontId="8" fillId="0" borderId="0" xfId="0" applyFont="1" applyAlignment="1">
      <alignment horizontal="center"/>
    </xf>
    <xf numFmtId="3" fontId="3" fillId="3" borderId="12" xfId="0" applyNumberFormat="1" applyFont="1" applyFill="1" applyBorder="1" applyAlignment="1">
      <alignment horizontal="left" vertical="top" wrapText="1"/>
    </xf>
    <xf numFmtId="3" fontId="9" fillId="0" borderId="49" xfId="0" applyNumberFormat="1" applyFont="1" applyFill="1" applyBorder="1" applyAlignment="1">
      <alignment horizontal="center" vertical="center" textRotation="90" wrapText="1"/>
    </xf>
    <xf numFmtId="3" fontId="5" fillId="5" borderId="47" xfId="0" applyNumberFormat="1" applyFont="1" applyFill="1" applyBorder="1" applyAlignment="1">
      <alignment horizontal="left" vertical="top" wrapText="1"/>
    </xf>
    <xf numFmtId="49" fontId="1" fillId="3" borderId="50" xfId="0" applyNumberFormat="1" applyFont="1" applyFill="1" applyBorder="1" applyAlignment="1">
      <alignment horizontal="center" vertical="top" wrapText="1"/>
    </xf>
    <xf numFmtId="49" fontId="1" fillId="3" borderId="37" xfId="0" applyNumberFormat="1" applyFont="1" applyFill="1" applyBorder="1" applyAlignment="1">
      <alignment horizontal="center" vertical="top" wrapText="1"/>
    </xf>
    <xf numFmtId="3" fontId="10" fillId="0" borderId="49" xfId="0" applyNumberFormat="1" applyFont="1" applyFill="1" applyBorder="1" applyAlignment="1">
      <alignment horizontal="center" vertical="center" textRotation="90"/>
    </xf>
    <xf numFmtId="3" fontId="10" fillId="0" borderId="16" xfId="0" applyNumberFormat="1" applyFont="1" applyFill="1" applyBorder="1" applyAlignment="1">
      <alignment horizontal="center" vertical="center" textRotation="90"/>
    </xf>
    <xf numFmtId="3" fontId="1" fillId="5" borderId="12" xfId="0" applyNumberFormat="1" applyFont="1" applyFill="1" applyBorder="1" applyAlignment="1">
      <alignment horizontal="left" vertical="top" wrapText="1"/>
    </xf>
    <xf numFmtId="3" fontId="10" fillId="0" borderId="4" xfId="0" applyNumberFormat="1" applyFont="1" applyFill="1" applyBorder="1" applyAlignment="1">
      <alignment horizontal="center" vertical="top" textRotation="90"/>
    </xf>
    <xf numFmtId="3" fontId="10" fillId="0" borderId="16" xfId="0" applyNumberFormat="1" applyFont="1" applyFill="1" applyBorder="1" applyAlignment="1">
      <alignment horizontal="center" vertical="top" textRotation="90"/>
    </xf>
    <xf numFmtId="49" fontId="3" fillId="0" borderId="36" xfId="0" applyNumberFormat="1" applyFont="1" applyBorder="1" applyAlignment="1">
      <alignment horizontal="center" vertical="top"/>
    </xf>
    <xf numFmtId="3" fontId="3" fillId="0" borderId="31" xfId="0" applyNumberFormat="1" applyFont="1" applyBorder="1" applyAlignment="1">
      <alignment horizontal="center" vertical="top"/>
    </xf>
    <xf numFmtId="3" fontId="3" fillId="0" borderId="37" xfId="0" applyNumberFormat="1" applyFont="1" applyBorder="1" applyAlignment="1">
      <alignment horizontal="center" vertical="top"/>
    </xf>
    <xf numFmtId="3" fontId="3" fillId="0" borderId="39" xfId="0" applyNumberFormat="1" applyFont="1" applyBorder="1" applyAlignment="1">
      <alignment horizontal="center" vertical="top"/>
    </xf>
    <xf numFmtId="49" fontId="3" fillId="3" borderId="36" xfId="0" applyNumberFormat="1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top" textRotation="90" wrapText="1"/>
    </xf>
    <xf numFmtId="3" fontId="3" fillId="4" borderId="59" xfId="0" applyNumberFormat="1" applyFont="1" applyFill="1" applyBorder="1" applyAlignment="1">
      <alignment horizontal="right" vertical="top"/>
    </xf>
    <xf numFmtId="3" fontId="3" fillId="4" borderId="35" xfId="0" applyNumberFormat="1" applyFont="1" applyFill="1" applyBorder="1" applyAlignment="1">
      <alignment horizontal="right" vertical="top"/>
    </xf>
    <xf numFmtId="3" fontId="5" fillId="0" borderId="13" xfId="0" applyNumberFormat="1" applyFont="1" applyFill="1" applyBorder="1" applyAlignment="1">
      <alignment horizontal="center" vertical="top" wrapText="1"/>
    </xf>
    <xf numFmtId="3" fontId="1" fillId="5" borderId="0" xfId="0" applyNumberFormat="1" applyFont="1" applyFill="1" applyBorder="1" applyAlignment="1">
      <alignment horizontal="center" vertical="top"/>
    </xf>
    <xf numFmtId="3" fontId="5" fillId="4" borderId="32" xfId="0" applyNumberFormat="1" applyFont="1" applyFill="1" applyBorder="1" applyAlignment="1">
      <alignment horizontal="right" vertical="top"/>
    </xf>
    <xf numFmtId="3" fontId="1" fillId="0" borderId="12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3" fontId="1" fillId="3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3" fontId="12" fillId="0" borderId="0" xfId="0" applyNumberFormat="1" applyFont="1" applyAlignment="1">
      <alignment vertical="top" wrapText="1"/>
    </xf>
    <xf numFmtId="3" fontId="3" fillId="5" borderId="29" xfId="0" applyNumberFormat="1" applyFont="1" applyFill="1" applyBorder="1" applyAlignment="1">
      <alignment horizontal="center" vertical="top"/>
    </xf>
    <xf numFmtId="3" fontId="3" fillId="5" borderId="23" xfId="0" applyNumberFormat="1" applyFont="1" applyFill="1" applyBorder="1" applyAlignment="1">
      <alignment horizontal="center" vertical="center"/>
    </xf>
    <xf numFmtId="3" fontId="1" fillId="0" borderId="33" xfId="0" applyNumberFormat="1" applyFont="1" applyBorder="1" applyAlignment="1">
      <alignment horizontal="center" vertical="center" textRotation="90"/>
    </xf>
    <xf numFmtId="3" fontId="1" fillId="5" borderId="67" xfId="0" applyNumberFormat="1" applyFont="1" applyFill="1" applyBorder="1" applyAlignment="1">
      <alignment horizontal="center" vertical="top" wrapText="1"/>
    </xf>
    <xf numFmtId="3" fontId="1" fillId="0" borderId="65" xfId="0" applyNumberFormat="1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164" fontId="4" fillId="0" borderId="46" xfId="0" applyNumberFormat="1" applyFont="1" applyBorder="1" applyAlignment="1">
      <alignment horizontal="center" vertical="top"/>
    </xf>
    <xf numFmtId="3" fontId="1" fillId="0" borderId="58" xfId="0" applyNumberFormat="1" applyFont="1" applyBorder="1" applyAlignment="1">
      <alignment horizontal="center" vertical="top" wrapText="1"/>
    </xf>
    <xf numFmtId="3" fontId="5" fillId="0" borderId="36" xfId="0" applyNumberFormat="1" applyFont="1" applyFill="1" applyBorder="1" applyAlignment="1">
      <alignment horizontal="center" vertical="top" wrapText="1"/>
    </xf>
    <xf numFmtId="3" fontId="5" fillId="0" borderId="65" xfId="0" applyNumberFormat="1" applyFont="1" applyFill="1" applyBorder="1" applyAlignment="1">
      <alignment horizontal="center" vertical="top" wrapText="1"/>
    </xf>
    <xf numFmtId="3" fontId="5" fillId="0" borderId="38" xfId="0" applyNumberFormat="1" applyFont="1" applyFill="1" applyBorder="1" applyAlignment="1">
      <alignment vertical="top" wrapText="1"/>
    </xf>
    <xf numFmtId="164" fontId="1" fillId="11" borderId="70" xfId="1" applyNumberFormat="1" applyFont="1" applyFill="1" applyBorder="1" applyAlignment="1">
      <alignment horizontal="center" vertical="top"/>
    </xf>
    <xf numFmtId="164" fontId="4" fillId="5" borderId="0" xfId="0" applyNumberFormat="1" applyFont="1" applyFill="1" applyBorder="1" applyAlignment="1">
      <alignment horizontal="center" vertical="top" wrapText="1"/>
    </xf>
    <xf numFmtId="3" fontId="1" fillId="5" borderId="5" xfId="0" applyNumberFormat="1" applyFont="1" applyFill="1" applyBorder="1" applyAlignment="1">
      <alignment horizontal="center" vertical="top"/>
    </xf>
    <xf numFmtId="3" fontId="3" fillId="4" borderId="73" xfId="0" applyNumberFormat="1" applyFont="1" applyFill="1" applyBorder="1" applyAlignment="1">
      <alignment horizontal="right" vertical="top"/>
    </xf>
    <xf numFmtId="3" fontId="1" fillId="5" borderId="44" xfId="0" applyNumberFormat="1" applyFont="1" applyFill="1" applyBorder="1" applyAlignment="1">
      <alignment horizontal="center" vertical="top" wrapText="1"/>
    </xf>
    <xf numFmtId="3" fontId="4" fillId="5" borderId="47" xfId="0" applyNumberFormat="1" applyFont="1" applyFill="1" applyBorder="1" applyAlignment="1">
      <alignment horizontal="center" vertical="top" wrapText="1"/>
    </xf>
    <xf numFmtId="3" fontId="4" fillId="5" borderId="12" xfId="0" applyNumberFormat="1" applyFont="1" applyFill="1" applyBorder="1" applyAlignment="1">
      <alignment horizontal="center" vertical="top"/>
    </xf>
    <xf numFmtId="164" fontId="4" fillId="3" borderId="6" xfId="0" applyNumberFormat="1" applyFont="1" applyFill="1" applyBorder="1" applyAlignment="1">
      <alignment horizontal="center" vertical="top" wrapText="1"/>
    </xf>
    <xf numFmtId="164" fontId="3" fillId="5" borderId="15" xfId="0" applyNumberFormat="1" applyFont="1" applyFill="1" applyBorder="1" applyAlignment="1">
      <alignment horizontal="center" vertical="top"/>
    </xf>
    <xf numFmtId="164" fontId="1" fillId="0" borderId="0" xfId="0" applyNumberFormat="1" applyFont="1" applyBorder="1" applyAlignment="1">
      <alignment horizontal="left" vertical="top"/>
    </xf>
    <xf numFmtId="165" fontId="1" fillId="5" borderId="26" xfId="0" applyNumberFormat="1" applyFont="1" applyFill="1" applyBorder="1" applyAlignment="1">
      <alignment horizontal="center" vertical="center"/>
    </xf>
    <xf numFmtId="3" fontId="3" fillId="0" borderId="67" xfId="0" applyNumberFormat="1" applyFont="1" applyFill="1" applyBorder="1" applyAlignment="1">
      <alignment horizontal="center" vertical="top" wrapText="1"/>
    </xf>
    <xf numFmtId="3" fontId="3" fillId="0" borderId="65" xfId="0" applyNumberFormat="1" applyFont="1" applyFill="1" applyBorder="1" applyAlignment="1">
      <alignment horizontal="center" vertical="top" wrapText="1"/>
    </xf>
    <xf numFmtId="164" fontId="1" fillId="0" borderId="22" xfId="0" applyNumberFormat="1" applyFont="1" applyFill="1" applyBorder="1" applyAlignment="1">
      <alignment horizontal="center" vertical="top" wrapText="1"/>
    </xf>
    <xf numFmtId="164" fontId="1" fillId="0" borderId="56" xfId="0" applyNumberFormat="1" applyFont="1" applyFill="1" applyBorder="1" applyAlignment="1">
      <alignment horizontal="center" vertical="top" wrapText="1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5" borderId="27" xfId="0" applyNumberFormat="1" applyFont="1" applyFill="1" applyBorder="1" applyAlignment="1">
      <alignment horizontal="center" vertical="top" wrapText="1"/>
    </xf>
    <xf numFmtId="3" fontId="1" fillId="0" borderId="31" xfId="0" applyNumberFormat="1" applyFont="1" applyFill="1" applyBorder="1" applyAlignment="1">
      <alignment horizontal="center" vertical="top" wrapText="1"/>
    </xf>
    <xf numFmtId="3" fontId="1" fillId="0" borderId="39" xfId="0" applyNumberFormat="1" applyFont="1" applyFill="1" applyBorder="1" applyAlignment="1">
      <alignment horizontal="center" vertical="top" wrapText="1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54" xfId="0" applyNumberFormat="1" applyFont="1" applyFill="1" applyBorder="1" applyAlignment="1">
      <alignment vertical="top" wrapText="1"/>
    </xf>
    <xf numFmtId="3" fontId="1" fillId="5" borderId="54" xfId="0" applyNumberFormat="1" applyFont="1" applyFill="1" applyBorder="1" applyAlignment="1">
      <alignment vertical="top" wrapText="1"/>
    </xf>
    <xf numFmtId="0" fontId="1" fillId="5" borderId="54" xfId="0" applyNumberFormat="1" applyFont="1" applyFill="1" applyBorder="1" applyAlignment="1">
      <alignment vertical="top" wrapText="1"/>
    </xf>
    <xf numFmtId="0" fontId="1" fillId="5" borderId="54" xfId="0" applyNumberFormat="1" applyFont="1" applyFill="1" applyBorder="1" applyAlignment="1">
      <alignment horizontal="left" vertical="top" wrapText="1"/>
    </xf>
    <xf numFmtId="3" fontId="1" fillId="0" borderId="26" xfId="0" applyNumberFormat="1" applyFont="1" applyFill="1" applyBorder="1" applyAlignment="1">
      <alignment vertical="top" wrapText="1"/>
    </xf>
    <xf numFmtId="3" fontId="1" fillId="0" borderId="32" xfId="0" applyNumberFormat="1" applyFont="1" applyFill="1" applyBorder="1" applyAlignment="1">
      <alignment vertical="top" wrapText="1"/>
    </xf>
    <xf numFmtId="3" fontId="1" fillId="0" borderId="22" xfId="0" applyNumberFormat="1" applyFont="1" applyFill="1" applyBorder="1" applyAlignment="1">
      <alignment horizontal="left" vertical="top" wrapText="1"/>
    </xf>
    <xf numFmtId="3" fontId="1" fillId="0" borderId="22" xfId="0" applyNumberFormat="1" applyFont="1" applyBorder="1" applyAlignment="1">
      <alignment vertical="top" wrapText="1"/>
    </xf>
    <xf numFmtId="3" fontId="1" fillId="0" borderId="6" xfId="0" applyNumberFormat="1" applyFont="1" applyFill="1" applyBorder="1" applyAlignment="1">
      <alignment vertical="top" wrapText="1"/>
    </xf>
    <xf numFmtId="3" fontId="1" fillId="0" borderId="35" xfId="0" applyNumberFormat="1" applyFont="1" applyFill="1" applyBorder="1" applyAlignment="1">
      <alignment vertical="top" wrapText="1"/>
    </xf>
    <xf numFmtId="3" fontId="1" fillId="0" borderId="28" xfId="0" applyNumberFormat="1" applyFont="1" applyFill="1" applyBorder="1" applyAlignment="1">
      <alignment vertical="top" wrapText="1"/>
    </xf>
    <xf numFmtId="3" fontId="1" fillId="5" borderId="63" xfId="0" applyNumberFormat="1" applyFont="1" applyFill="1" applyBorder="1" applyAlignment="1">
      <alignment horizontal="center" vertical="top" wrapText="1"/>
    </xf>
    <xf numFmtId="3" fontId="4" fillId="5" borderId="54" xfId="0" applyNumberFormat="1" applyFont="1" applyFill="1" applyBorder="1" applyAlignment="1">
      <alignment vertical="top" wrapText="1"/>
    </xf>
    <xf numFmtId="3" fontId="4" fillId="0" borderId="22" xfId="0" applyNumberFormat="1" applyFont="1" applyBorder="1" applyAlignment="1">
      <alignment horizontal="left" vertical="top" wrapText="1"/>
    </xf>
    <xf numFmtId="0" fontId="1" fillId="5" borderId="54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3" fontId="1" fillId="0" borderId="32" xfId="0" applyNumberFormat="1" applyFont="1" applyBorder="1" applyAlignment="1">
      <alignment horizontal="left" vertical="top" wrapText="1"/>
    </xf>
    <xf numFmtId="3" fontId="1" fillId="0" borderId="27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4" fillId="5" borderId="66" xfId="0" applyNumberFormat="1" applyFont="1" applyFill="1" applyBorder="1" applyAlignment="1">
      <alignment horizontal="center" vertical="top" wrapText="1"/>
    </xf>
    <xf numFmtId="3" fontId="1" fillId="0" borderId="38" xfId="0" applyNumberFormat="1" applyFont="1" applyBorder="1" applyAlignment="1">
      <alignment horizontal="center" vertical="top" wrapText="1"/>
    </xf>
    <xf numFmtId="3" fontId="1" fillId="0" borderId="26" xfId="0" applyNumberFormat="1" applyFont="1" applyFill="1" applyBorder="1" applyAlignment="1">
      <alignment horizontal="left" vertical="top" wrapText="1"/>
    </xf>
    <xf numFmtId="3" fontId="9" fillId="0" borderId="49" xfId="0" applyNumberFormat="1" applyFont="1" applyFill="1" applyBorder="1" applyAlignment="1">
      <alignment horizontal="center" vertical="top" textRotation="90" wrapText="1"/>
    </xf>
    <xf numFmtId="49" fontId="3" fillId="3" borderId="36" xfId="0" applyNumberFormat="1" applyFont="1" applyFill="1" applyBorder="1" applyAlignment="1">
      <alignment horizontal="center" vertical="top" wrapText="1"/>
    </xf>
    <xf numFmtId="3" fontId="5" fillId="5" borderId="12" xfId="0" applyNumberFormat="1" applyFont="1" applyFill="1" applyBorder="1" applyAlignment="1">
      <alignment horizontal="left" vertical="top" wrapText="1"/>
    </xf>
    <xf numFmtId="3" fontId="10" fillId="0" borderId="11" xfId="0" applyNumberFormat="1" applyFont="1" applyFill="1" applyBorder="1" applyAlignment="1">
      <alignment horizontal="center" vertical="top" textRotation="90" wrapText="1"/>
    </xf>
    <xf numFmtId="49" fontId="1" fillId="3" borderId="37" xfId="0" applyNumberFormat="1" applyFont="1" applyFill="1" applyBorder="1" applyAlignment="1">
      <alignment horizontal="center" vertical="top" wrapText="1"/>
    </xf>
    <xf numFmtId="3" fontId="3" fillId="5" borderId="12" xfId="0" applyNumberFormat="1" applyFont="1" applyFill="1" applyBorder="1" applyAlignment="1">
      <alignment horizontal="left" vertical="top" wrapText="1"/>
    </xf>
    <xf numFmtId="49" fontId="3" fillId="2" borderId="11" xfId="0" applyNumberFormat="1" applyFont="1" applyFill="1" applyBorder="1" applyAlignment="1">
      <alignment horizontal="center" vertical="top"/>
    </xf>
    <xf numFmtId="3" fontId="9" fillId="0" borderId="11" xfId="0" applyNumberFormat="1" applyFont="1" applyFill="1" applyBorder="1" applyAlignment="1">
      <alignment horizontal="center" vertical="center" textRotation="90" wrapText="1"/>
    </xf>
    <xf numFmtId="3" fontId="3" fillId="3" borderId="12" xfId="0" applyNumberFormat="1" applyFont="1" applyFill="1" applyBorder="1" applyAlignment="1">
      <alignment horizontal="left" vertical="top" wrapText="1"/>
    </xf>
    <xf numFmtId="3" fontId="3" fillId="0" borderId="37" xfId="0" applyNumberFormat="1" applyFont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top" wrapText="1"/>
    </xf>
    <xf numFmtId="164" fontId="1" fillId="0" borderId="56" xfId="0" applyNumberFormat="1" applyFont="1" applyFill="1" applyBorder="1" applyAlignment="1">
      <alignment horizontal="center" vertical="top"/>
    </xf>
    <xf numFmtId="1" fontId="1" fillId="5" borderId="11" xfId="0" applyNumberFormat="1" applyFont="1" applyFill="1" applyBorder="1" applyAlignment="1">
      <alignment horizontal="center" vertical="top" wrapText="1"/>
    </xf>
    <xf numFmtId="1" fontId="1" fillId="0" borderId="46" xfId="0" applyNumberFormat="1" applyFont="1" applyFill="1" applyBorder="1" applyAlignment="1">
      <alignment horizontal="center" vertical="top" wrapText="1"/>
    </xf>
    <xf numFmtId="1" fontId="1" fillId="0" borderId="15" xfId="0" applyNumberFormat="1" applyFont="1" applyFill="1" applyBorder="1" applyAlignment="1">
      <alignment horizontal="center" vertical="top" wrapText="1"/>
    </xf>
    <xf numFmtId="1" fontId="1" fillId="0" borderId="58" xfId="0" applyNumberFormat="1" applyFont="1" applyFill="1" applyBorder="1" applyAlignment="1">
      <alignment horizontal="center" vertical="top" wrapText="1"/>
    </xf>
    <xf numFmtId="1" fontId="1" fillId="5" borderId="49" xfId="0" applyNumberFormat="1" applyFont="1" applyFill="1" applyBorder="1" applyAlignment="1">
      <alignment horizontal="center" vertical="top" wrapText="1"/>
    </xf>
    <xf numFmtId="1" fontId="1" fillId="0" borderId="55" xfId="0" applyNumberFormat="1" applyFont="1" applyFill="1" applyBorder="1" applyAlignment="1">
      <alignment horizontal="center" vertical="top" wrapText="1"/>
    </xf>
    <xf numFmtId="1" fontId="1" fillId="5" borderId="55" xfId="0" applyNumberFormat="1" applyFont="1" applyFill="1" applyBorder="1" applyAlignment="1">
      <alignment horizontal="center" vertical="top" wrapText="1"/>
    </xf>
    <xf numFmtId="1" fontId="18" fillId="5" borderId="10" xfId="0" applyNumberFormat="1" applyFont="1" applyFill="1" applyBorder="1" applyAlignment="1">
      <alignment horizontal="center" vertical="top" wrapText="1"/>
    </xf>
    <xf numFmtId="1" fontId="18" fillId="5" borderId="49" xfId="0" applyNumberFormat="1" applyFont="1" applyFill="1" applyBorder="1" applyAlignment="1">
      <alignment horizontal="center" vertical="top" wrapText="1"/>
    </xf>
    <xf numFmtId="1" fontId="1" fillId="0" borderId="10" xfId="0" applyNumberFormat="1" applyFont="1" applyBorder="1" applyAlignment="1">
      <alignment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15" xfId="0" applyNumberFormat="1" applyFont="1" applyBorder="1" applyAlignment="1">
      <alignment vertical="top"/>
    </xf>
    <xf numFmtId="1" fontId="1" fillId="5" borderId="66" xfId="0" applyNumberFormat="1" applyFont="1" applyFill="1" applyBorder="1" applyAlignment="1">
      <alignment horizontal="center" vertical="top" wrapText="1"/>
    </xf>
    <xf numFmtId="1" fontId="1" fillId="0" borderId="58" xfId="0" applyNumberFormat="1" applyFont="1" applyBorder="1" applyAlignment="1">
      <alignment horizontal="center" vertical="top"/>
    </xf>
    <xf numFmtId="1" fontId="1" fillId="0" borderId="10" xfId="0" applyNumberFormat="1" applyFont="1" applyFill="1" applyBorder="1" applyAlignment="1">
      <alignment horizontal="center" vertical="top" wrapText="1"/>
    </xf>
    <xf numFmtId="1" fontId="1" fillId="0" borderId="24" xfId="0" applyNumberFormat="1" applyFont="1" applyFill="1" applyBorder="1" applyAlignment="1">
      <alignment horizontal="center" vertical="top" wrapText="1"/>
    </xf>
    <xf numFmtId="1" fontId="1" fillId="0" borderId="49" xfId="0" applyNumberFormat="1" applyFont="1" applyFill="1" applyBorder="1" applyAlignment="1">
      <alignment horizontal="center" vertical="top" wrapText="1"/>
    </xf>
    <xf numFmtId="1" fontId="1" fillId="5" borderId="15" xfId="0" applyNumberFormat="1" applyFont="1" applyFill="1" applyBorder="1" applyAlignment="1">
      <alignment horizontal="center" vertical="top" wrapText="1"/>
    </xf>
    <xf numFmtId="1" fontId="1" fillId="5" borderId="58" xfId="0" applyNumberFormat="1" applyFont="1" applyFill="1" applyBorder="1" applyAlignment="1">
      <alignment horizontal="center" vertical="top" wrapText="1"/>
    </xf>
    <xf numFmtId="1" fontId="1" fillId="0" borderId="36" xfId="0" applyNumberFormat="1" applyFont="1" applyFill="1" applyBorder="1" applyAlignment="1">
      <alignment horizontal="center" vertical="top" wrapText="1"/>
    </xf>
    <xf numFmtId="1" fontId="1" fillId="0" borderId="11" xfId="0" applyNumberFormat="1" applyFont="1" applyFill="1" applyBorder="1" applyAlignment="1">
      <alignment horizontal="center"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1" fontId="1" fillId="0" borderId="31" xfId="0" applyNumberFormat="1" applyFont="1" applyFill="1" applyBorder="1" applyAlignment="1">
      <alignment horizontal="center" vertical="top" wrapText="1"/>
    </xf>
    <xf numFmtId="164" fontId="13" fillId="5" borderId="45" xfId="0" applyNumberFormat="1" applyFont="1" applyFill="1" applyBorder="1" applyAlignment="1">
      <alignment horizontal="center" vertical="top"/>
    </xf>
    <xf numFmtId="164" fontId="13" fillId="5" borderId="11" xfId="0" applyNumberFormat="1" applyFont="1" applyFill="1" applyBorder="1" applyAlignment="1">
      <alignment horizontal="center" vertical="top"/>
    </xf>
    <xf numFmtId="164" fontId="13" fillId="5" borderId="37" xfId="0" applyNumberFormat="1" applyFont="1" applyFill="1" applyBorder="1" applyAlignment="1">
      <alignment horizontal="center" vertical="top"/>
    </xf>
    <xf numFmtId="164" fontId="13" fillId="5" borderId="26" xfId="0" applyNumberFormat="1" applyFont="1" applyFill="1" applyBorder="1" applyAlignment="1">
      <alignment horizontal="center" vertical="top"/>
    </xf>
    <xf numFmtId="164" fontId="13" fillId="5" borderId="46" xfId="0" applyNumberFormat="1" applyFont="1" applyFill="1" applyBorder="1" applyAlignment="1">
      <alignment horizontal="center" vertical="top"/>
    </xf>
    <xf numFmtId="3" fontId="1" fillId="5" borderId="51" xfId="0" applyNumberFormat="1" applyFont="1" applyFill="1" applyBorder="1" applyAlignment="1">
      <alignment horizontal="center" vertical="top" wrapText="1"/>
    </xf>
    <xf numFmtId="164" fontId="1" fillId="3" borderId="24" xfId="0" applyNumberFormat="1" applyFont="1" applyFill="1" applyBorder="1" applyAlignment="1">
      <alignment horizontal="center" vertical="top" wrapText="1"/>
    </xf>
    <xf numFmtId="3" fontId="1" fillId="5" borderId="5" xfId="0" applyNumberFormat="1" applyFont="1" applyFill="1" applyBorder="1" applyAlignment="1">
      <alignment horizontal="center" vertical="top" wrapText="1"/>
    </xf>
    <xf numFmtId="3" fontId="4" fillId="5" borderId="22" xfId="0" applyNumberFormat="1" applyFont="1" applyFill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top" wrapText="1"/>
    </xf>
    <xf numFmtId="164" fontId="1" fillId="3" borderId="46" xfId="0" applyNumberFormat="1" applyFont="1" applyFill="1" applyBorder="1" applyAlignment="1">
      <alignment horizontal="center" vertical="top" wrapText="1"/>
    </xf>
    <xf numFmtId="164" fontId="1" fillId="10" borderId="11" xfId="1" applyNumberFormat="1" applyFont="1" applyFill="1" applyBorder="1" applyAlignment="1">
      <alignment horizontal="center" vertical="top"/>
    </xf>
    <xf numFmtId="164" fontId="1" fillId="12" borderId="74" xfId="1" applyNumberFormat="1" applyFont="1" applyFill="1" applyBorder="1" applyAlignment="1">
      <alignment horizontal="center" vertical="top"/>
    </xf>
    <xf numFmtId="164" fontId="1" fillId="12" borderId="37" xfId="1" applyNumberFormat="1" applyFont="1" applyFill="1" applyBorder="1" applyAlignment="1">
      <alignment horizontal="center" vertical="top"/>
    </xf>
    <xf numFmtId="164" fontId="1" fillId="10" borderId="74" xfId="1" applyNumberFormat="1" applyFont="1" applyFill="1" applyBorder="1" applyAlignment="1">
      <alignment horizontal="center" vertical="top"/>
    </xf>
    <xf numFmtId="49" fontId="3" fillId="2" borderId="36" xfId="0" applyNumberFormat="1" applyFont="1" applyFill="1" applyBorder="1" applyAlignment="1">
      <alignment horizontal="center" vertical="top"/>
    </xf>
    <xf numFmtId="49" fontId="3" fillId="9" borderId="9" xfId="0" applyNumberFormat="1" applyFont="1" applyFill="1" applyBorder="1" applyAlignment="1">
      <alignment horizontal="center" vertical="top" wrapText="1"/>
    </xf>
    <xf numFmtId="3" fontId="1" fillId="5" borderId="31" xfId="0" applyNumberFormat="1" applyFont="1" applyFill="1" applyBorder="1" applyAlignment="1">
      <alignment horizontal="center" vertical="top" wrapText="1"/>
    </xf>
    <xf numFmtId="49" fontId="1" fillId="3" borderId="58" xfId="0" applyNumberFormat="1" applyFont="1" applyFill="1" applyBorder="1" applyAlignment="1">
      <alignment horizontal="center" vertical="top" wrapText="1"/>
    </xf>
    <xf numFmtId="3" fontId="12" fillId="0" borderId="0" xfId="0" applyNumberFormat="1" applyFont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left" vertical="top" wrapText="1"/>
    </xf>
    <xf numFmtId="3" fontId="1" fillId="0" borderId="18" xfId="0" applyNumberFormat="1" applyFont="1" applyFill="1" applyBorder="1" applyAlignment="1">
      <alignment horizontal="left" vertical="top" wrapText="1"/>
    </xf>
    <xf numFmtId="3" fontId="1" fillId="0" borderId="47" xfId="0" applyNumberFormat="1" applyFont="1" applyFill="1" applyBorder="1" applyAlignment="1">
      <alignment horizontal="left" vertical="top" wrapText="1"/>
    </xf>
    <xf numFmtId="3" fontId="1" fillId="0" borderId="12" xfId="0" applyNumberFormat="1" applyFont="1" applyFill="1" applyBorder="1" applyAlignment="1">
      <alignment horizontal="left" vertical="top" wrapText="1"/>
    </xf>
    <xf numFmtId="3" fontId="5" fillId="4" borderId="32" xfId="0" applyNumberFormat="1" applyFont="1" applyFill="1" applyBorder="1" applyAlignment="1">
      <alignment horizontal="right" vertical="top"/>
    </xf>
    <xf numFmtId="3" fontId="5" fillId="4" borderId="1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3" fontId="1" fillId="5" borderId="47" xfId="0" applyNumberFormat="1" applyFont="1" applyFill="1" applyBorder="1" applyAlignment="1">
      <alignment horizontal="left" vertical="top" wrapText="1"/>
    </xf>
    <xf numFmtId="3" fontId="1" fillId="5" borderId="17" xfId="0" applyNumberFormat="1" applyFont="1" applyFill="1" applyBorder="1" applyAlignment="1">
      <alignment horizontal="left" vertical="top" wrapText="1"/>
    </xf>
    <xf numFmtId="0" fontId="1" fillId="5" borderId="34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3" fontId="1" fillId="0" borderId="5" xfId="0" applyNumberFormat="1" applyFont="1" applyFill="1" applyBorder="1" applyAlignment="1">
      <alignment horizontal="left" vertical="top" wrapText="1"/>
    </xf>
    <xf numFmtId="3" fontId="1" fillId="0" borderId="17" xfId="0" applyNumberFormat="1" applyFont="1" applyFill="1" applyBorder="1" applyAlignment="1">
      <alignment horizontal="left" vertical="top" wrapText="1"/>
    </xf>
    <xf numFmtId="3" fontId="1" fillId="5" borderId="30" xfId="0" applyNumberFormat="1" applyFont="1" applyFill="1" applyBorder="1" applyAlignment="1">
      <alignment horizontal="left" vertical="top" wrapText="1"/>
    </xf>
    <xf numFmtId="3" fontId="1" fillId="5" borderId="18" xfId="0" applyNumberFormat="1" applyFont="1" applyFill="1" applyBorder="1" applyAlignment="1">
      <alignment horizontal="left" vertical="top" wrapText="1"/>
    </xf>
    <xf numFmtId="3" fontId="4" fillId="0" borderId="54" xfId="0" applyNumberFormat="1" applyFont="1" applyBorder="1" applyAlignment="1">
      <alignment horizontal="left" vertical="top" wrapText="1"/>
    </xf>
    <xf numFmtId="3" fontId="4" fillId="0" borderId="14" xfId="0" applyNumberFormat="1" applyFont="1" applyBorder="1" applyAlignment="1">
      <alignment horizontal="left" vertical="top" wrapText="1"/>
    </xf>
    <xf numFmtId="3" fontId="5" fillId="7" borderId="26" xfId="0" applyNumberFormat="1" applyFont="1" applyFill="1" applyBorder="1" applyAlignment="1">
      <alignment horizontal="right" vertical="top"/>
    </xf>
    <xf numFmtId="3" fontId="5" fillId="7" borderId="0" xfId="0" applyNumberFormat="1" applyFont="1" applyFill="1" applyBorder="1" applyAlignment="1">
      <alignment horizontal="right" vertical="top"/>
    </xf>
    <xf numFmtId="3" fontId="4" fillId="0" borderId="54" xfId="0" applyNumberFormat="1" applyFont="1" applyBorder="1" applyAlignment="1">
      <alignment horizontal="left" vertical="top"/>
    </xf>
    <xf numFmtId="3" fontId="4" fillId="0" borderId="14" xfId="0" applyNumberFormat="1" applyFont="1" applyBorder="1" applyAlignment="1">
      <alignment horizontal="left" vertical="top"/>
    </xf>
    <xf numFmtId="3" fontId="4" fillId="0" borderId="26" xfId="0" applyNumberFormat="1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left" vertical="top"/>
    </xf>
    <xf numFmtId="3" fontId="5" fillId="7" borderId="54" xfId="0" applyNumberFormat="1" applyFont="1" applyFill="1" applyBorder="1" applyAlignment="1">
      <alignment horizontal="right" vertical="top"/>
    </xf>
    <xf numFmtId="3" fontId="5" fillId="7" borderId="14" xfId="0" applyNumberFormat="1" applyFont="1" applyFill="1" applyBorder="1" applyAlignment="1">
      <alignment horizontal="right" vertical="top"/>
    </xf>
    <xf numFmtId="3" fontId="4" fillId="0" borderId="9" xfId="0" applyNumberFormat="1" applyFont="1" applyBorder="1" applyAlignment="1">
      <alignment horizontal="left" vertical="top"/>
    </xf>
    <xf numFmtId="3" fontId="4" fillId="0" borderId="10" xfId="0" applyNumberFormat="1" applyFont="1" applyBorder="1" applyAlignment="1">
      <alignment horizontal="left" vertical="top"/>
    </xf>
    <xf numFmtId="3" fontId="5" fillId="2" borderId="20" xfId="0" applyNumberFormat="1" applyFont="1" applyFill="1" applyBorder="1" applyAlignment="1">
      <alignment horizontal="right" vertical="top"/>
    </xf>
    <xf numFmtId="3" fontId="1" fillId="6" borderId="19" xfId="0" applyNumberFormat="1" applyFont="1" applyFill="1" applyBorder="1" applyAlignment="1">
      <alignment horizontal="center" vertical="top" wrapText="1"/>
    </xf>
    <xf numFmtId="3" fontId="1" fillId="6" borderId="20" xfId="0" applyNumberFormat="1" applyFont="1" applyFill="1" applyBorder="1" applyAlignment="1">
      <alignment horizontal="center" vertical="top" wrapText="1"/>
    </xf>
    <xf numFmtId="3" fontId="1" fillId="6" borderId="21" xfId="0" applyNumberFormat="1" applyFont="1" applyFill="1" applyBorder="1" applyAlignment="1">
      <alignment horizontal="center" vertical="top" wrapText="1"/>
    </xf>
    <xf numFmtId="3" fontId="5" fillId="9" borderId="43" xfId="0" applyNumberFormat="1" applyFont="1" applyFill="1" applyBorder="1" applyAlignment="1">
      <alignment horizontal="right" vertical="top"/>
    </xf>
    <xf numFmtId="3" fontId="5" fillId="9" borderId="20" xfId="0" applyNumberFormat="1" applyFont="1" applyFill="1" applyBorder="1" applyAlignment="1">
      <alignment horizontal="right" vertical="top"/>
    </xf>
    <xf numFmtId="3" fontId="5" fillId="7" borderId="43" xfId="0" applyNumberFormat="1" applyFont="1" applyFill="1" applyBorder="1" applyAlignment="1">
      <alignment horizontal="right" vertical="top"/>
    </xf>
    <xf numFmtId="3" fontId="5" fillId="7" borderId="20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center" wrapText="1"/>
    </xf>
    <xf numFmtId="3" fontId="1" fillId="0" borderId="28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16" xfId="0" applyNumberFormat="1" applyFont="1" applyFill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9" fontId="3" fillId="0" borderId="38" xfId="0" applyNumberFormat="1" applyFont="1" applyBorder="1" applyAlignment="1">
      <alignment horizontal="center" vertical="top"/>
    </xf>
    <xf numFmtId="3" fontId="1" fillId="5" borderId="5" xfId="0" applyNumberFormat="1" applyFont="1" applyFill="1" applyBorder="1" applyAlignment="1">
      <alignment vertical="top" wrapText="1"/>
    </xf>
    <xf numFmtId="3" fontId="1" fillId="5" borderId="17" xfId="0" applyNumberFormat="1" applyFont="1" applyFill="1" applyBorder="1" applyAlignment="1">
      <alignment vertical="top" wrapText="1"/>
    </xf>
    <xf numFmtId="3" fontId="1" fillId="0" borderId="62" xfId="0" applyNumberFormat="1" applyFont="1" applyFill="1" applyBorder="1" applyAlignment="1">
      <alignment horizontal="center" vertical="center" textRotation="90" wrapText="1"/>
    </xf>
    <xf numFmtId="3" fontId="1" fillId="0" borderId="61" xfId="0" applyNumberFormat="1" applyFont="1" applyFill="1" applyBorder="1" applyAlignment="1">
      <alignment horizontal="center" vertical="center" textRotation="90" wrapText="1"/>
    </xf>
    <xf numFmtId="3" fontId="3" fillId="0" borderId="40" xfId="0" applyNumberFormat="1" applyFont="1" applyBorder="1" applyAlignment="1">
      <alignment horizontal="center" vertical="top"/>
    </xf>
    <xf numFmtId="3" fontId="3" fillId="0" borderId="41" xfId="0" applyNumberFormat="1" applyFont="1" applyBorder="1" applyAlignment="1">
      <alignment horizontal="center" vertical="top"/>
    </xf>
    <xf numFmtId="3" fontId="1" fillId="5" borderId="28" xfId="0" applyNumberFormat="1" applyFont="1" applyFill="1" applyBorder="1" applyAlignment="1">
      <alignment horizontal="left" vertical="top" wrapText="1"/>
    </xf>
    <xf numFmtId="3" fontId="1" fillId="5" borderId="32" xfId="0" applyNumberFormat="1" applyFont="1" applyFill="1" applyBorder="1" applyAlignment="1">
      <alignment horizontal="left" vertical="top" wrapText="1"/>
    </xf>
    <xf numFmtId="3" fontId="3" fillId="0" borderId="31" xfId="0" applyNumberFormat="1" applyFont="1" applyBorder="1" applyAlignment="1">
      <alignment horizontal="center" vertical="top"/>
    </xf>
    <xf numFmtId="3" fontId="3" fillId="0" borderId="39" xfId="0" applyNumberFormat="1" applyFont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right" vertical="top"/>
    </xf>
    <xf numFmtId="3" fontId="1" fillId="6" borderId="35" xfId="0" applyNumberFormat="1" applyFont="1" applyFill="1" applyBorder="1" applyAlignment="1">
      <alignment horizontal="center" vertical="top" wrapText="1"/>
    </xf>
    <xf numFmtId="3" fontId="1" fillId="6" borderId="59" xfId="0" applyNumberFormat="1" applyFont="1" applyFill="1" applyBorder="1" applyAlignment="1">
      <alignment horizontal="center" vertical="top" wrapText="1"/>
    </xf>
    <xf numFmtId="3" fontId="1" fillId="6" borderId="33" xfId="0" applyNumberFormat="1" applyFont="1" applyFill="1" applyBorder="1" applyAlignment="1">
      <alignment horizontal="center" vertical="top" wrapText="1"/>
    </xf>
    <xf numFmtId="3" fontId="1" fillId="5" borderId="0" xfId="0" applyNumberFormat="1" applyFont="1" applyFill="1" applyBorder="1" applyAlignment="1">
      <alignment horizontal="center" vertical="top"/>
    </xf>
    <xf numFmtId="49" fontId="5" fillId="2" borderId="43" xfId="0" applyNumberFormat="1" applyFont="1" applyFill="1" applyBorder="1" applyAlignment="1">
      <alignment horizontal="left" vertical="top" wrapText="1"/>
    </xf>
    <xf numFmtId="49" fontId="5" fillId="2" borderId="20" xfId="0" applyNumberFormat="1" applyFont="1" applyFill="1" applyBorder="1" applyAlignment="1">
      <alignment horizontal="left" vertical="top" wrapText="1"/>
    </xf>
    <xf numFmtId="49" fontId="1" fillId="0" borderId="47" xfId="0" applyNumberFormat="1" applyFont="1" applyBorder="1" applyAlignment="1">
      <alignment horizontal="left" vertical="top" wrapText="1"/>
    </xf>
    <xf numFmtId="49" fontId="1" fillId="0" borderId="51" xfId="0" applyNumberFormat="1" applyFont="1" applyBorder="1" applyAlignment="1">
      <alignment horizontal="left" vertical="top" wrapText="1"/>
    </xf>
    <xf numFmtId="3" fontId="1" fillId="0" borderId="34" xfId="0" applyNumberFormat="1" applyFont="1" applyBorder="1" applyAlignment="1">
      <alignment horizontal="left" vertical="top" wrapText="1"/>
    </xf>
    <xf numFmtId="3" fontId="1" fillId="0" borderId="22" xfId="0" applyNumberFormat="1" applyFont="1" applyBorder="1" applyAlignment="1">
      <alignment horizontal="left" vertical="top" wrapText="1"/>
    </xf>
    <xf numFmtId="3" fontId="9" fillId="0" borderId="49" xfId="0" applyNumberFormat="1" applyFont="1" applyFill="1" applyBorder="1" applyAlignment="1">
      <alignment horizontal="center" vertical="top" textRotation="90" wrapText="1"/>
    </xf>
    <xf numFmtId="3" fontId="9" fillId="0" borderId="56" xfId="0" applyNumberFormat="1" applyFont="1" applyFill="1" applyBorder="1" applyAlignment="1">
      <alignment horizontal="center" vertical="top" textRotation="90" wrapText="1"/>
    </xf>
    <xf numFmtId="3" fontId="1" fillId="0" borderId="29" xfId="0" applyNumberFormat="1" applyFont="1" applyFill="1" applyBorder="1" applyAlignment="1">
      <alignment horizontal="center" vertical="center" textRotation="90" wrapText="1"/>
    </xf>
    <xf numFmtId="3" fontId="1" fillId="0" borderId="1" xfId="0" applyNumberFormat="1" applyFont="1" applyFill="1" applyBorder="1" applyAlignment="1">
      <alignment horizontal="center" vertical="center" textRotation="90" wrapText="1"/>
    </xf>
    <xf numFmtId="3" fontId="9" fillId="0" borderId="4" xfId="0" applyNumberFormat="1" applyFont="1" applyFill="1" applyBorder="1" applyAlignment="1">
      <alignment horizontal="center" vertical="center" textRotation="90" wrapText="1"/>
    </xf>
    <xf numFmtId="3" fontId="9" fillId="0" borderId="16" xfId="0" applyNumberFormat="1" applyFont="1" applyFill="1" applyBorder="1" applyAlignment="1">
      <alignment horizontal="center" vertical="center" textRotation="90" wrapText="1"/>
    </xf>
    <xf numFmtId="49" fontId="1" fillId="0" borderId="12" xfId="0" applyNumberFormat="1" applyFont="1" applyBorder="1" applyAlignment="1">
      <alignment horizontal="left" vertical="top" wrapText="1"/>
    </xf>
    <xf numFmtId="49" fontId="9" fillId="0" borderId="49" xfId="0" applyNumberFormat="1" applyFont="1" applyBorder="1" applyAlignment="1">
      <alignment horizontal="center" vertical="top" textRotation="90"/>
    </xf>
    <xf numFmtId="49" fontId="9" fillId="0" borderId="11" xfId="0" applyNumberFormat="1" applyFont="1" applyBorder="1" applyAlignment="1">
      <alignment horizontal="center" vertical="top" textRotation="90"/>
    </xf>
    <xf numFmtId="3" fontId="1" fillId="5" borderId="34" xfId="0" applyNumberFormat="1" applyFont="1" applyFill="1" applyBorder="1" applyAlignment="1">
      <alignment horizontal="left" vertical="top" wrapText="1"/>
    </xf>
    <xf numFmtId="3" fontId="1" fillId="5" borderId="22" xfId="0" applyNumberFormat="1" applyFont="1" applyFill="1" applyBorder="1" applyAlignment="1">
      <alignment horizontal="left" vertical="top" wrapText="1"/>
    </xf>
    <xf numFmtId="3" fontId="10" fillId="0" borderId="49" xfId="0" applyNumberFormat="1" applyFont="1" applyFill="1" applyBorder="1" applyAlignment="1">
      <alignment horizontal="center" vertical="top" textRotation="90"/>
    </xf>
    <xf numFmtId="3" fontId="10" fillId="0" borderId="11" xfId="0" applyNumberFormat="1" applyFont="1" applyFill="1" applyBorder="1" applyAlignment="1">
      <alignment horizontal="center" vertical="top" textRotation="90"/>
    </xf>
    <xf numFmtId="3" fontId="5" fillId="0" borderId="13" xfId="0" applyNumberFormat="1" applyFont="1" applyBorder="1" applyAlignment="1">
      <alignment horizontal="center" vertical="center" textRotation="90"/>
    </xf>
    <xf numFmtId="3" fontId="5" fillId="0" borderId="45" xfId="0" applyNumberFormat="1" applyFont="1" applyBorder="1" applyAlignment="1">
      <alignment horizontal="center" vertical="center" textRotation="90"/>
    </xf>
    <xf numFmtId="49" fontId="1" fillId="3" borderId="50" xfId="0" applyNumberFormat="1" applyFont="1" applyFill="1" applyBorder="1" applyAlignment="1">
      <alignment horizontal="center" vertical="top" wrapText="1"/>
    </xf>
    <xf numFmtId="49" fontId="1" fillId="3" borderId="37" xfId="0" applyNumberFormat="1" applyFont="1" applyFill="1" applyBorder="1" applyAlignment="1">
      <alignment horizontal="center" vertical="top" wrapText="1"/>
    </xf>
    <xf numFmtId="3" fontId="5" fillId="5" borderId="47" xfId="0" applyNumberFormat="1" applyFont="1" applyFill="1" applyBorder="1" applyAlignment="1">
      <alignment horizontal="left" vertical="top" wrapText="1"/>
    </xf>
    <xf numFmtId="3" fontId="5" fillId="5" borderId="51" xfId="0" applyNumberFormat="1" applyFont="1" applyFill="1" applyBorder="1" applyAlignment="1">
      <alignment horizontal="left" vertical="top" wrapText="1"/>
    </xf>
    <xf numFmtId="3" fontId="5" fillId="5" borderId="13" xfId="0" applyNumberFormat="1" applyFont="1" applyFill="1" applyBorder="1" applyAlignment="1">
      <alignment horizontal="center" vertical="top" wrapText="1"/>
    </xf>
    <xf numFmtId="3" fontId="5" fillId="5" borderId="48" xfId="0" applyNumberFormat="1" applyFont="1" applyFill="1" applyBorder="1" applyAlignment="1">
      <alignment horizontal="center" vertical="top" wrapText="1"/>
    </xf>
    <xf numFmtId="3" fontId="5" fillId="5" borderId="50" xfId="0" applyNumberFormat="1" applyFont="1" applyFill="1" applyBorder="1" applyAlignment="1">
      <alignment horizontal="center" vertical="top" wrapText="1"/>
    </xf>
    <xf numFmtId="3" fontId="5" fillId="5" borderId="57" xfId="0" applyNumberFormat="1" applyFont="1" applyFill="1" applyBorder="1" applyAlignment="1">
      <alignment horizontal="center" vertical="top" wrapText="1"/>
    </xf>
    <xf numFmtId="3" fontId="5" fillId="2" borderId="20" xfId="0" applyNumberFormat="1" applyFont="1" applyFill="1" applyBorder="1" applyAlignment="1">
      <alignment horizontal="left" vertical="top" wrapText="1"/>
    </xf>
    <xf numFmtId="3" fontId="5" fillId="2" borderId="29" xfId="0" applyNumberFormat="1" applyFont="1" applyFill="1" applyBorder="1" applyAlignment="1">
      <alignment horizontal="left" vertical="top" wrapText="1"/>
    </xf>
    <xf numFmtId="3" fontId="5" fillId="2" borderId="21" xfId="0" applyNumberFormat="1" applyFont="1" applyFill="1" applyBorder="1" applyAlignment="1">
      <alignment horizontal="left" vertical="top" wrapText="1"/>
    </xf>
    <xf numFmtId="3" fontId="1" fillId="5" borderId="5" xfId="0" applyNumberFormat="1" applyFont="1" applyFill="1" applyBorder="1" applyAlignment="1">
      <alignment horizontal="left" vertical="top" wrapText="1"/>
    </xf>
    <xf numFmtId="3" fontId="3" fillId="5" borderId="5" xfId="0" applyNumberFormat="1" applyFont="1" applyFill="1" applyBorder="1" applyAlignment="1">
      <alignment horizontal="left" vertical="top" wrapText="1"/>
    </xf>
    <xf numFmtId="3" fontId="3" fillId="5" borderId="12" xfId="0" applyNumberFormat="1" applyFont="1" applyFill="1" applyBorder="1" applyAlignment="1">
      <alignment horizontal="left" vertical="top" wrapText="1"/>
    </xf>
    <xf numFmtId="3" fontId="1" fillId="0" borderId="34" xfId="0" applyNumberFormat="1" applyFont="1" applyFill="1" applyBorder="1" applyAlignment="1">
      <alignment horizontal="left" vertical="top" wrapText="1"/>
    </xf>
    <xf numFmtId="3" fontId="1" fillId="0" borderId="32" xfId="0" applyNumberFormat="1" applyFont="1" applyFill="1" applyBorder="1" applyAlignment="1">
      <alignment horizontal="left" vertical="top" wrapText="1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textRotation="90"/>
    </xf>
    <xf numFmtId="3" fontId="1" fillId="0" borderId="16" xfId="0" applyNumberFormat="1" applyFont="1" applyFill="1" applyBorder="1" applyAlignment="1">
      <alignment horizontal="center" vertical="center" textRotation="90"/>
    </xf>
    <xf numFmtId="3" fontId="4" fillId="5" borderId="47" xfId="0" applyNumberFormat="1" applyFont="1" applyFill="1" applyBorder="1" applyAlignment="1">
      <alignment horizontal="left" vertical="top" wrapText="1"/>
    </xf>
    <xf numFmtId="3" fontId="4" fillId="5" borderId="17" xfId="0" applyNumberFormat="1" applyFont="1" applyFill="1" applyBorder="1" applyAlignment="1">
      <alignment horizontal="left" vertical="top" wrapText="1"/>
    </xf>
    <xf numFmtId="3" fontId="10" fillId="0" borderId="16" xfId="0" applyNumberFormat="1" applyFont="1" applyFill="1" applyBorder="1" applyAlignment="1">
      <alignment horizontal="center" vertical="top" textRotation="90"/>
    </xf>
    <xf numFmtId="3" fontId="1" fillId="0" borderId="28" xfId="0" applyNumberFormat="1" applyFont="1" applyFill="1" applyBorder="1" applyAlignment="1">
      <alignment horizontal="left" vertical="top" wrapText="1"/>
    </xf>
    <xf numFmtId="3" fontId="1" fillId="5" borderId="12" xfId="0" applyNumberFormat="1" applyFont="1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horizontal="center" vertical="top" textRotation="90"/>
    </xf>
    <xf numFmtId="3" fontId="1" fillId="0" borderId="16" xfId="0" applyNumberFormat="1" applyFont="1" applyFill="1" applyBorder="1" applyAlignment="1">
      <alignment horizontal="center" vertical="top" textRotation="90"/>
    </xf>
    <xf numFmtId="3" fontId="10" fillId="0" borderId="4" xfId="0" applyNumberFormat="1" applyFont="1" applyFill="1" applyBorder="1" applyAlignment="1">
      <alignment horizontal="center" vertical="center" textRotation="90"/>
    </xf>
    <xf numFmtId="3" fontId="10" fillId="0" borderId="16" xfId="0" applyNumberFormat="1" applyFont="1" applyFill="1" applyBorder="1" applyAlignment="1">
      <alignment horizontal="center" vertical="center" textRotation="90"/>
    </xf>
    <xf numFmtId="3" fontId="9" fillId="0" borderId="16" xfId="0" applyNumberFormat="1" applyFont="1" applyFill="1" applyBorder="1" applyAlignment="1">
      <alignment horizontal="center" vertical="top" textRotation="90" wrapText="1"/>
    </xf>
    <xf numFmtId="3" fontId="3" fillId="5" borderId="51" xfId="0" applyNumberFormat="1" applyFont="1" applyFill="1" applyBorder="1" applyAlignment="1">
      <alignment horizontal="left" vertical="top" wrapText="1"/>
    </xf>
    <xf numFmtId="3" fontId="5" fillId="2" borderId="19" xfId="0" applyNumberFormat="1" applyFont="1" applyFill="1" applyBorder="1" applyAlignment="1">
      <alignment horizontal="left" vertical="top" wrapText="1"/>
    </xf>
    <xf numFmtId="3" fontId="1" fillId="3" borderId="47" xfId="0" applyNumberFormat="1" applyFont="1" applyFill="1" applyBorder="1" applyAlignment="1">
      <alignment horizontal="left" vertical="top" wrapText="1"/>
    </xf>
    <xf numFmtId="3" fontId="1" fillId="3" borderId="51" xfId="0" applyNumberFormat="1" applyFont="1" applyFill="1" applyBorder="1" applyAlignment="1">
      <alignment horizontal="left" vertical="top" wrapText="1"/>
    </xf>
    <xf numFmtId="3" fontId="1" fillId="0" borderId="31" xfId="0" applyNumberFormat="1" applyFont="1" applyFill="1" applyBorder="1" applyAlignment="1">
      <alignment horizontal="center" vertical="top" wrapText="1"/>
    </xf>
    <xf numFmtId="3" fontId="1" fillId="0" borderId="39" xfId="0" applyNumberFormat="1" applyFont="1" applyFill="1" applyBorder="1" applyAlignment="1">
      <alignment horizontal="center" vertical="top" wrapText="1"/>
    </xf>
    <xf numFmtId="3" fontId="5" fillId="2" borderId="19" xfId="0" applyNumberFormat="1" applyFont="1" applyFill="1" applyBorder="1" applyAlignment="1">
      <alignment horizontal="right" vertical="top"/>
    </xf>
    <xf numFmtId="3" fontId="3" fillId="2" borderId="19" xfId="0" applyNumberFormat="1" applyFont="1" applyFill="1" applyBorder="1" applyAlignment="1">
      <alignment horizontal="center" vertical="top"/>
    </xf>
    <xf numFmtId="3" fontId="3" fillId="2" borderId="20" xfId="0" applyNumberFormat="1" applyFont="1" applyFill="1" applyBorder="1" applyAlignment="1">
      <alignment horizontal="center" vertical="top"/>
    </xf>
    <xf numFmtId="3" fontId="3" fillId="2" borderId="21" xfId="0" applyNumberFormat="1" applyFont="1" applyFill="1" applyBorder="1" applyAlignment="1">
      <alignment horizontal="center" vertical="top"/>
    </xf>
    <xf numFmtId="3" fontId="3" fillId="0" borderId="31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horizontal="center" vertical="top"/>
    </xf>
    <xf numFmtId="3" fontId="1" fillId="5" borderId="4" xfId="0" applyNumberFormat="1" applyFont="1" applyFill="1" applyBorder="1" applyAlignment="1">
      <alignment horizontal="center" vertical="top"/>
    </xf>
    <xf numFmtId="3" fontId="1" fillId="5" borderId="16" xfId="0" applyNumberFormat="1" applyFont="1" applyFill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3" fontId="1" fillId="0" borderId="16" xfId="0" applyNumberFormat="1" applyFont="1" applyBorder="1" applyAlignment="1">
      <alignment horizontal="center" vertical="top"/>
    </xf>
    <xf numFmtId="3" fontId="1" fillId="0" borderId="30" xfId="0" applyNumberFormat="1" applyFont="1" applyFill="1" applyBorder="1" applyAlignment="1">
      <alignment horizontal="left" vertical="top" wrapText="1"/>
    </xf>
    <xf numFmtId="3" fontId="1" fillId="0" borderId="48" xfId="0" applyNumberFormat="1" applyFont="1" applyFill="1" applyBorder="1" applyAlignment="1">
      <alignment horizontal="left" vertical="top" wrapText="1"/>
    </xf>
    <xf numFmtId="3" fontId="1" fillId="3" borderId="12" xfId="0" applyNumberFormat="1" applyFont="1" applyFill="1" applyBorder="1" applyAlignment="1">
      <alignment horizontal="left" vertical="top" wrapText="1"/>
    </xf>
    <xf numFmtId="3" fontId="3" fillId="3" borderId="5" xfId="0" applyNumberFormat="1" applyFont="1" applyFill="1" applyBorder="1" applyAlignment="1">
      <alignment horizontal="left" vertical="top" wrapText="1"/>
    </xf>
    <xf numFmtId="3" fontId="3" fillId="3" borderId="12" xfId="0" applyNumberFormat="1" applyFont="1" applyFill="1" applyBorder="1" applyAlignment="1">
      <alignment horizontal="left" vertical="top" wrapText="1"/>
    </xf>
    <xf numFmtId="49" fontId="3" fillId="9" borderId="28" xfId="0" applyNumberFormat="1" applyFont="1" applyFill="1" applyBorder="1" applyAlignment="1">
      <alignment horizontal="center" vertical="top"/>
    </xf>
    <xf numFmtId="49" fontId="3" fillId="9" borderId="32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0" xfId="0" applyNumberFormat="1" applyFont="1" applyFill="1" applyBorder="1" applyAlignment="1">
      <alignment horizontal="center" vertical="top"/>
    </xf>
    <xf numFmtId="3" fontId="3" fillId="0" borderId="30" xfId="0" applyNumberFormat="1" applyFont="1" applyFill="1" applyBorder="1" applyAlignment="1">
      <alignment horizontal="center" vertical="center" textRotation="90" wrapText="1"/>
    </xf>
    <xf numFmtId="3" fontId="3" fillId="0" borderId="45" xfId="0" applyNumberFormat="1" applyFont="1" applyFill="1" applyBorder="1" applyAlignment="1">
      <alignment horizontal="center" vertical="center" textRotation="90" wrapText="1"/>
    </xf>
    <xf numFmtId="3" fontId="1" fillId="0" borderId="4" xfId="0" applyNumberFormat="1" applyFont="1" applyFill="1" applyBorder="1" applyAlignment="1">
      <alignment horizontal="center" vertical="center" textRotation="90" wrapText="1"/>
    </xf>
    <xf numFmtId="3" fontId="1" fillId="0" borderId="16" xfId="0" applyNumberFormat="1" applyFont="1" applyFill="1" applyBorder="1" applyAlignment="1">
      <alignment horizontal="center" vertical="center" textRotation="90" wrapText="1"/>
    </xf>
    <xf numFmtId="49" fontId="3" fillId="9" borderId="26" xfId="0" applyNumberFormat="1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3" fontId="9" fillId="0" borderId="11" xfId="0" applyNumberFormat="1" applyFont="1" applyFill="1" applyBorder="1" applyAlignment="1">
      <alignment horizontal="center" vertical="center" textRotation="90" wrapText="1"/>
    </xf>
    <xf numFmtId="3" fontId="5" fillId="0" borderId="8" xfId="0" applyNumberFormat="1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top"/>
    </xf>
    <xf numFmtId="3" fontId="5" fillId="0" borderId="55" xfId="0" applyNumberFormat="1" applyFont="1" applyFill="1" applyBorder="1" applyAlignment="1">
      <alignment horizontal="center" vertical="top"/>
    </xf>
    <xf numFmtId="3" fontId="5" fillId="9" borderId="14" xfId="0" applyNumberFormat="1" applyFont="1" applyFill="1" applyBorder="1" applyAlignment="1">
      <alignment horizontal="left" vertical="top" wrapText="1"/>
    </xf>
    <xf numFmtId="3" fontId="2" fillId="9" borderId="14" xfId="0" applyNumberFormat="1" applyFont="1" applyFill="1" applyBorder="1" applyAlignment="1">
      <alignment horizontal="left" vertical="top" wrapText="1"/>
    </xf>
    <xf numFmtId="3" fontId="2" fillId="9" borderId="15" xfId="0" applyNumberFormat="1" applyFont="1" applyFill="1" applyBorder="1" applyAlignment="1">
      <alignment horizontal="left" vertical="top" wrapText="1"/>
    </xf>
    <xf numFmtId="3" fontId="3" fillId="2" borderId="38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3" fillId="2" borderId="41" xfId="0" applyNumberFormat="1" applyFont="1" applyFill="1" applyBorder="1" applyAlignment="1">
      <alignment horizontal="left" vertical="top" wrapText="1"/>
    </xf>
    <xf numFmtId="3" fontId="3" fillId="0" borderId="18" xfId="0" applyNumberFormat="1" applyFont="1" applyFill="1" applyBorder="1" applyAlignment="1">
      <alignment horizontal="center" vertical="center" textRotation="90" wrapText="1"/>
    </xf>
    <xf numFmtId="3" fontId="5" fillId="0" borderId="33" xfId="0" applyNumberFormat="1" applyFont="1" applyFill="1" applyBorder="1" applyAlignment="1">
      <alignment horizontal="center" vertical="top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65" xfId="0" applyNumberFormat="1" applyFont="1" applyBorder="1" applyAlignment="1">
      <alignment horizontal="center" vertical="center"/>
    </xf>
    <xf numFmtId="3" fontId="1" fillId="0" borderId="53" xfId="0" applyNumberFormat="1" applyFont="1" applyBorder="1" applyAlignment="1">
      <alignment horizontal="center" vertical="center"/>
    </xf>
    <xf numFmtId="3" fontId="1" fillId="0" borderId="55" xfId="0" applyNumberFormat="1" applyFont="1" applyBorder="1" applyAlignment="1">
      <alignment horizontal="center" vertical="center"/>
    </xf>
    <xf numFmtId="3" fontId="5" fillId="8" borderId="28" xfId="0" applyNumberFormat="1" applyFont="1" applyFill="1" applyBorder="1" applyAlignment="1">
      <alignment horizontal="left" vertical="top" wrapText="1"/>
    </xf>
    <xf numFmtId="3" fontId="5" fillId="8" borderId="29" xfId="0" applyNumberFormat="1" applyFont="1" applyFill="1" applyBorder="1" applyAlignment="1">
      <alignment horizontal="left" vertical="top" wrapText="1"/>
    </xf>
    <xf numFmtId="3" fontId="5" fillId="8" borderId="0" xfId="0" applyNumberFormat="1" applyFont="1" applyFill="1" applyBorder="1" applyAlignment="1">
      <alignment horizontal="left" vertical="top" wrapText="1"/>
    </xf>
    <xf numFmtId="3" fontId="5" fillId="8" borderId="40" xfId="0" applyNumberFormat="1" applyFont="1" applyFill="1" applyBorder="1" applyAlignment="1">
      <alignment horizontal="left" vertical="top" wrapText="1"/>
    </xf>
    <xf numFmtId="3" fontId="6" fillId="7" borderId="54" xfId="0" applyNumberFormat="1" applyFont="1" applyFill="1" applyBorder="1" applyAlignment="1">
      <alignment horizontal="left" vertical="top" wrapText="1"/>
    </xf>
    <xf numFmtId="3" fontId="6" fillId="7" borderId="14" xfId="0" applyNumberFormat="1" applyFont="1" applyFill="1" applyBorder="1" applyAlignment="1">
      <alignment horizontal="left" vertical="top" wrapText="1"/>
    </xf>
    <xf numFmtId="3" fontId="6" fillId="7" borderId="15" xfId="0" applyNumberFormat="1" applyFont="1" applyFill="1" applyBorder="1" applyAlignment="1">
      <alignment horizontal="left" vertical="top" wrapText="1"/>
    </xf>
    <xf numFmtId="3" fontId="4" fillId="0" borderId="31" xfId="0" applyNumberFormat="1" applyFont="1" applyBorder="1" applyAlignment="1">
      <alignment horizontal="center" vertical="center" textRotation="90" wrapText="1"/>
    </xf>
    <xf numFmtId="3" fontId="4" fillId="0" borderId="37" xfId="0" applyNumberFormat="1" applyFont="1" applyBorder="1" applyAlignment="1">
      <alignment horizontal="center" vertical="center" textRotation="90" wrapText="1"/>
    </xf>
    <xf numFmtId="3" fontId="4" fillId="0" borderId="5" xfId="0" applyNumberFormat="1" applyFont="1" applyBorder="1" applyAlignment="1">
      <alignment horizontal="center" vertical="center" textRotation="90" wrapText="1"/>
    </xf>
    <xf numFmtId="3" fontId="4" fillId="0" borderId="12" xfId="0" applyNumberFormat="1" applyFont="1" applyBorder="1" applyAlignment="1">
      <alignment horizontal="center" vertical="center" textRotation="90" wrapText="1"/>
    </xf>
    <xf numFmtId="3" fontId="4" fillId="0" borderId="17" xfId="0" applyNumberFormat="1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3" fontId="14" fillId="0" borderId="0" xfId="0" applyNumberFormat="1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13" xfId="0" applyNumberFormat="1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49" xfId="0" applyNumberFormat="1" applyFont="1" applyBorder="1" applyAlignment="1">
      <alignment horizontal="center" vertical="center" textRotation="90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textRotation="90" wrapText="1"/>
    </xf>
    <xf numFmtId="3" fontId="4" fillId="0" borderId="26" xfId="0" applyNumberFormat="1" applyFont="1" applyBorder="1" applyAlignment="1">
      <alignment horizontal="center" vertical="center" textRotation="90" wrapText="1"/>
    </xf>
    <xf numFmtId="3" fontId="4" fillId="0" borderId="4" xfId="0" applyNumberFormat="1" applyFont="1" applyBorder="1" applyAlignment="1">
      <alignment horizontal="center" vertical="center" textRotation="90" wrapText="1"/>
    </xf>
    <xf numFmtId="3" fontId="4" fillId="0" borderId="11" xfId="0" applyNumberFormat="1" applyFont="1" applyBorder="1" applyAlignment="1">
      <alignment horizontal="center" vertical="center" textRotation="90" wrapText="1"/>
    </xf>
    <xf numFmtId="3" fontId="4" fillId="0" borderId="16" xfId="0" applyNumberFormat="1" applyFont="1" applyBorder="1" applyAlignment="1">
      <alignment horizontal="center" vertical="center" textRotation="90" wrapText="1"/>
    </xf>
  </cellXfs>
  <cellStyles count="2">
    <cellStyle name="Excel Built-in Normal" xfId="1"/>
    <cellStyle name="Įprastas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3"/>
  <sheetViews>
    <sheetView tabSelected="1" zoomScaleNormal="100" workbookViewId="0">
      <selection activeCell="X14" sqref="X14"/>
    </sheetView>
  </sheetViews>
  <sheetFormatPr defaultColWidth="9.140625" defaultRowHeight="12.75" x14ac:dyDescent="0.2"/>
  <cols>
    <col min="1" max="1" width="3.140625" style="46" customWidth="1"/>
    <col min="2" max="4" width="3.140625" style="469" customWidth="1"/>
    <col min="5" max="5" width="28.28515625" style="46" customWidth="1"/>
    <col min="6" max="6" width="3" style="46" customWidth="1"/>
    <col min="7" max="7" width="3" style="147" hidden="1" customWidth="1"/>
    <col min="8" max="8" width="3" style="469" customWidth="1"/>
    <col min="9" max="9" width="8.140625" style="46" customWidth="1"/>
    <col min="10" max="12" width="8.7109375" style="46" customWidth="1"/>
    <col min="13" max="13" width="24.7109375" style="46" customWidth="1"/>
    <col min="14" max="16" width="5.42578125" style="469" customWidth="1"/>
    <col min="17" max="18" width="10.28515625" style="46" bestFit="1" customWidth="1"/>
    <col min="19" max="16384" width="9.140625" style="46"/>
  </cols>
  <sheetData>
    <row r="1" spans="1:21" s="64" customFormat="1" ht="64.5" customHeight="1" x14ac:dyDescent="0.25">
      <c r="A1" s="61"/>
      <c r="B1" s="63"/>
      <c r="C1" s="63"/>
      <c r="D1" s="63"/>
      <c r="E1" s="61"/>
      <c r="F1" s="62"/>
      <c r="G1" s="139"/>
      <c r="H1" s="91"/>
      <c r="I1" s="498"/>
      <c r="J1" s="498"/>
      <c r="K1" s="498"/>
      <c r="L1" s="606" t="s">
        <v>168</v>
      </c>
      <c r="M1" s="606"/>
      <c r="N1" s="606"/>
      <c r="O1" s="606"/>
      <c r="P1" s="606"/>
    </row>
    <row r="2" spans="1:21" s="1" customFormat="1" ht="14.25" customHeight="1" x14ac:dyDescent="0.2">
      <c r="A2" s="790" t="s">
        <v>157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44"/>
      <c r="R2" s="1" t="s">
        <v>61</v>
      </c>
    </row>
    <row r="3" spans="1:21" s="1" customFormat="1" ht="14.25" customHeight="1" x14ac:dyDescent="0.2">
      <c r="A3" s="791" t="s">
        <v>0</v>
      </c>
      <c r="B3" s="791"/>
      <c r="C3" s="791"/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44"/>
    </row>
    <row r="4" spans="1:21" s="1" customFormat="1" ht="14.25" customHeight="1" x14ac:dyDescent="0.2">
      <c r="A4" s="792" t="s">
        <v>1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494"/>
    </row>
    <row r="5" spans="1:21" s="1" customFormat="1" ht="13.5" thickBot="1" x14ac:dyDescent="0.25">
      <c r="A5" s="2"/>
      <c r="B5" s="2"/>
      <c r="C5" s="2"/>
      <c r="D5" s="2"/>
      <c r="E5" s="497"/>
      <c r="F5" s="497"/>
      <c r="G5" s="140"/>
      <c r="H5" s="497"/>
      <c r="I5" s="497"/>
      <c r="J5" s="3"/>
      <c r="K5" s="3"/>
      <c r="L5" s="3"/>
      <c r="M5" s="56"/>
      <c r="N5" s="497"/>
      <c r="O5" s="497"/>
      <c r="P5" s="497"/>
      <c r="Q5" s="497"/>
    </row>
    <row r="6" spans="1:21" s="1" customFormat="1" ht="22.5" customHeight="1" x14ac:dyDescent="0.2">
      <c r="A6" s="793" t="s">
        <v>2</v>
      </c>
      <c r="B6" s="796" t="s">
        <v>3</v>
      </c>
      <c r="C6" s="796" t="s">
        <v>4</v>
      </c>
      <c r="D6" s="197"/>
      <c r="E6" s="799" t="s">
        <v>5</v>
      </c>
      <c r="F6" s="801" t="s">
        <v>6</v>
      </c>
      <c r="G6" s="803" t="s">
        <v>90</v>
      </c>
      <c r="H6" s="779" t="s">
        <v>7</v>
      </c>
      <c r="I6" s="781" t="s">
        <v>8</v>
      </c>
      <c r="J6" s="784" t="s">
        <v>98</v>
      </c>
      <c r="K6" s="787" t="s">
        <v>99</v>
      </c>
      <c r="L6" s="761" t="s">
        <v>100</v>
      </c>
      <c r="M6" s="764" t="s">
        <v>9</v>
      </c>
      <c r="N6" s="765"/>
      <c r="O6" s="765"/>
      <c r="P6" s="766"/>
    </row>
    <row r="7" spans="1:21" s="1" customFormat="1" ht="16.5" customHeight="1" x14ac:dyDescent="0.2">
      <c r="A7" s="794"/>
      <c r="B7" s="797"/>
      <c r="C7" s="797"/>
      <c r="D7" s="198"/>
      <c r="E7" s="800"/>
      <c r="F7" s="802"/>
      <c r="G7" s="804"/>
      <c r="H7" s="780"/>
      <c r="I7" s="782"/>
      <c r="J7" s="785"/>
      <c r="K7" s="788"/>
      <c r="L7" s="762"/>
      <c r="M7" s="767" t="s">
        <v>5</v>
      </c>
      <c r="N7" s="769" t="s">
        <v>10</v>
      </c>
      <c r="O7" s="770"/>
      <c r="P7" s="771"/>
    </row>
    <row r="8" spans="1:21" s="1" customFormat="1" ht="76.5" customHeight="1" thickBot="1" x14ac:dyDescent="0.25">
      <c r="A8" s="795"/>
      <c r="B8" s="798"/>
      <c r="C8" s="798"/>
      <c r="D8" s="198"/>
      <c r="E8" s="800"/>
      <c r="F8" s="802"/>
      <c r="G8" s="805"/>
      <c r="H8" s="780"/>
      <c r="I8" s="783"/>
      <c r="J8" s="786"/>
      <c r="K8" s="789"/>
      <c r="L8" s="763"/>
      <c r="M8" s="768"/>
      <c r="N8" s="202" t="s">
        <v>101</v>
      </c>
      <c r="O8" s="202" t="s">
        <v>102</v>
      </c>
      <c r="P8" s="501" t="s">
        <v>103</v>
      </c>
    </row>
    <row r="9" spans="1:21" s="1" customFormat="1" ht="16.5" customHeight="1" x14ac:dyDescent="0.2">
      <c r="A9" s="772" t="s">
        <v>11</v>
      </c>
      <c r="B9" s="773"/>
      <c r="C9" s="773"/>
      <c r="D9" s="773"/>
      <c r="E9" s="773"/>
      <c r="F9" s="773"/>
      <c r="G9" s="773"/>
      <c r="H9" s="773"/>
      <c r="I9" s="774"/>
      <c r="J9" s="774"/>
      <c r="K9" s="774"/>
      <c r="L9" s="774"/>
      <c r="M9" s="773"/>
      <c r="N9" s="773"/>
      <c r="O9" s="773"/>
      <c r="P9" s="775"/>
    </row>
    <row r="10" spans="1:21" s="1" customFormat="1" x14ac:dyDescent="0.2">
      <c r="A10" s="776" t="s">
        <v>12</v>
      </c>
      <c r="B10" s="777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  <c r="P10" s="778"/>
    </row>
    <row r="11" spans="1:21" s="1" customFormat="1" ht="15" customHeight="1" x14ac:dyDescent="0.2">
      <c r="A11" s="603" t="s">
        <v>13</v>
      </c>
      <c r="B11" s="753" t="s">
        <v>14</v>
      </c>
      <c r="C11" s="753"/>
      <c r="D11" s="753"/>
      <c r="E11" s="753"/>
      <c r="F11" s="753"/>
      <c r="G11" s="753"/>
      <c r="H11" s="753"/>
      <c r="I11" s="753"/>
      <c r="J11" s="754"/>
      <c r="K11" s="754"/>
      <c r="L11" s="754"/>
      <c r="M11" s="754"/>
      <c r="N11" s="754"/>
      <c r="O11" s="754"/>
      <c r="P11" s="755"/>
    </row>
    <row r="12" spans="1:21" s="1" customFormat="1" ht="16.5" customHeight="1" thickBot="1" x14ac:dyDescent="0.25">
      <c r="A12" s="455" t="s">
        <v>13</v>
      </c>
      <c r="B12" s="602" t="s">
        <v>13</v>
      </c>
      <c r="C12" s="756" t="s">
        <v>15</v>
      </c>
      <c r="D12" s="757"/>
      <c r="E12" s="757"/>
      <c r="F12" s="757"/>
      <c r="G12" s="757"/>
      <c r="H12" s="757"/>
      <c r="I12" s="757"/>
      <c r="J12" s="757"/>
      <c r="K12" s="757"/>
      <c r="L12" s="757"/>
      <c r="M12" s="757"/>
      <c r="N12" s="757"/>
      <c r="O12" s="757"/>
      <c r="P12" s="758"/>
    </row>
    <row r="13" spans="1:21" s="1" customFormat="1" ht="28.5" customHeight="1" x14ac:dyDescent="0.2">
      <c r="A13" s="100" t="s">
        <v>13</v>
      </c>
      <c r="B13" s="447" t="s">
        <v>13</v>
      </c>
      <c r="C13" s="450" t="s">
        <v>13</v>
      </c>
      <c r="D13" s="294"/>
      <c r="E13" s="747" t="s">
        <v>151</v>
      </c>
      <c r="F13" s="741" t="s">
        <v>60</v>
      </c>
      <c r="G13" s="674">
        <v>11020306</v>
      </c>
      <c r="H13" s="750" t="s">
        <v>16</v>
      </c>
      <c r="I13" s="4" t="s">
        <v>17</v>
      </c>
      <c r="J13" s="308">
        <v>48</v>
      </c>
      <c r="K13" s="304">
        <v>94</v>
      </c>
      <c r="L13" s="422">
        <v>24.6</v>
      </c>
      <c r="M13" s="305" t="s">
        <v>112</v>
      </c>
      <c r="N13" s="502">
        <v>60</v>
      </c>
      <c r="O13" s="242">
        <v>60</v>
      </c>
      <c r="P13" s="243">
        <v>60</v>
      </c>
    </row>
    <row r="14" spans="1:21" s="1" customFormat="1" ht="42" customHeight="1" x14ac:dyDescent="0.2">
      <c r="A14" s="101"/>
      <c r="B14" s="448"/>
      <c r="C14" s="451"/>
      <c r="D14" s="113"/>
      <c r="E14" s="748"/>
      <c r="F14" s="742"/>
      <c r="G14" s="749"/>
      <c r="H14" s="751"/>
      <c r="I14" s="13"/>
      <c r="J14" s="315"/>
      <c r="K14" s="188"/>
      <c r="L14" s="409"/>
      <c r="M14" s="303" t="s">
        <v>113</v>
      </c>
      <c r="N14" s="344">
        <v>1</v>
      </c>
      <c r="O14" s="248"/>
      <c r="P14" s="249"/>
      <c r="S14" s="14"/>
    </row>
    <row r="15" spans="1:21" s="1" customFormat="1" ht="30.75" customHeight="1" x14ac:dyDescent="0.2">
      <c r="A15" s="101"/>
      <c r="B15" s="448"/>
      <c r="C15" s="451"/>
      <c r="D15" s="113"/>
      <c r="E15" s="453"/>
      <c r="F15" s="742"/>
      <c r="G15" s="749"/>
      <c r="H15" s="751"/>
      <c r="I15" s="13"/>
      <c r="J15" s="187"/>
      <c r="K15" s="188"/>
      <c r="L15" s="306"/>
      <c r="M15" s="247" t="s">
        <v>104</v>
      </c>
      <c r="N15" s="503"/>
      <c r="O15" s="248">
        <v>1</v>
      </c>
      <c r="P15" s="249"/>
      <c r="S15" s="14"/>
    </row>
    <row r="16" spans="1:21" s="1" customFormat="1" ht="29.25" customHeight="1" x14ac:dyDescent="0.2">
      <c r="A16" s="101"/>
      <c r="B16" s="448"/>
      <c r="C16" s="451"/>
      <c r="D16" s="113"/>
      <c r="E16" s="453"/>
      <c r="F16" s="742"/>
      <c r="G16" s="749"/>
      <c r="H16" s="751"/>
      <c r="I16" s="21"/>
      <c r="J16" s="187"/>
      <c r="K16" s="188"/>
      <c r="L16" s="200"/>
      <c r="M16" s="607" t="s">
        <v>74</v>
      </c>
      <c r="N16" s="279"/>
      <c r="O16" s="206"/>
      <c r="P16" s="207">
        <v>1</v>
      </c>
      <c r="T16" s="14"/>
      <c r="U16" s="14"/>
    </row>
    <row r="17" spans="1:22" s="1" customFormat="1" ht="15.75" customHeight="1" thickBot="1" x14ac:dyDescent="0.25">
      <c r="A17" s="102"/>
      <c r="B17" s="449"/>
      <c r="C17" s="452"/>
      <c r="D17" s="295"/>
      <c r="E17" s="454"/>
      <c r="F17" s="759"/>
      <c r="G17" s="675"/>
      <c r="H17" s="760"/>
      <c r="I17" s="5" t="s">
        <v>18</v>
      </c>
      <c r="J17" s="151">
        <f>SUM(J13:J16)</f>
        <v>48</v>
      </c>
      <c r="K17" s="159">
        <f>SUM(K13:K16)</f>
        <v>94</v>
      </c>
      <c r="L17" s="155">
        <f>SUM(L13:L16)</f>
        <v>24.6</v>
      </c>
      <c r="M17" s="608"/>
      <c r="N17" s="361"/>
      <c r="O17" s="208"/>
      <c r="P17" s="209"/>
      <c r="R17" s="14"/>
    </row>
    <row r="18" spans="1:22" s="1" customFormat="1" ht="27" customHeight="1" x14ac:dyDescent="0.2">
      <c r="A18" s="737" t="s">
        <v>13</v>
      </c>
      <c r="B18" s="645" t="s">
        <v>13</v>
      </c>
      <c r="C18" s="739" t="s">
        <v>19</v>
      </c>
      <c r="D18" s="294"/>
      <c r="E18" s="747" t="s">
        <v>59</v>
      </c>
      <c r="F18" s="741"/>
      <c r="G18" s="674">
        <v>11020307</v>
      </c>
      <c r="H18" s="750" t="s">
        <v>16</v>
      </c>
      <c r="I18" s="4" t="s">
        <v>17</v>
      </c>
      <c r="J18" s="152">
        <v>9</v>
      </c>
      <c r="K18" s="160">
        <v>9</v>
      </c>
      <c r="L18" s="156">
        <v>9</v>
      </c>
      <c r="M18" s="18" t="s">
        <v>20</v>
      </c>
      <c r="N18" s="258">
        <v>20</v>
      </c>
      <c r="O18" s="210">
        <v>20</v>
      </c>
      <c r="P18" s="211">
        <v>20</v>
      </c>
    </row>
    <row r="19" spans="1:22" s="1" customFormat="1" ht="15" customHeight="1" x14ac:dyDescent="0.2">
      <c r="A19" s="745"/>
      <c r="B19" s="746"/>
      <c r="C19" s="740"/>
      <c r="D19" s="113"/>
      <c r="E19" s="748"/>
      <c r="F19" s="742"/>
      <c r="G19" s="749"/>
      <c r="H19" s="751"/>
      <c r="I19" s="39" t="s">
        <v>69</v>
      </c>
      <c r="J19" s="331">
        <v>6</v>
      </c>
      <c r="K19" s="332"/>
      <c r="L19" s="333"/>
      <c r="M19" s="607" t="s">
        <v>114</v>
      </c>
      <c r="N19" s="232">
        <v>300</v>
      </c>
      <c r="O19" s="206">
        <v>300</v>
      </c>
      <c r="P19" s="26">
        <v>300</v>
      </c>
      <c r="S19" s="14"/>
    </row>
    <row r="20" spans="1:22" s="1" customFormat="1" ht="15" customHeight="1" thickBot="1" x14ac:dyDescent="0.25">
      <c r="A20" s="738"/>
      <c r="B20" s="646"/>
      <c r="C20" s="740"/>
      <c r="D20" s="113"/>
      <c r="E20" s="748"/>
      <c r="F20" s="742"/>
      <c r="G20" s="675"/>
      <c r="H20" s="752"/>
      <c r="I20" s="51" t="s">
        <v>18</v>
      </c>
      <c r="J20" s="151">
        <f>SUM(J18:J19)</f>
        <v>15</v>
      </c>
      <c r="K20" s="159">
        <f>+K18</f>
        <v>9</v>
      </c>
      <c r="L20" s="155">
        <f>+L18</f>
        <v>9</v>
      </c>
      <c r="M20" s="608"/>
      <c r="N20" s="504"/>
      <c r="O20" s="212"/>
      <c r="P20" s="213"/>
      <c r="S20" s="14"/>
    </row>
    <row r="21" spans="1:22" s="1" customFormat="1" ht="30" customHeight="1" x14ac:dyDescent="0.2">
      <c r="A21" s="737" t="s">
        <v>13</v>
      </c>
      <c r="B21" s="645" t="s">
        <v>13</v>
      </c>
      <c r="C21" s="739" t="s">
        <v>21</v>
      </c>
      <c r="D21" s="294"/>
      <c r="E21" s="747" t="s">
        <v>117</v>
      </c>
      <c r="F21" s="741"/>
      <c r="G21" s="674">
        <v>11020310</v>
      </c>
      <c r="H21" s="750" t="s">
        <v>16</v>
      </c>
      <c r="I21" s="4" t="s">
        <v>17</v>
      </c>
      <c r="J21" s="152">
        <v>33.299999999999997</v>
      </c>
      <c r="K21" s="160">
        <v>33.299999999999997</v>
      </c>
      <c r="L21" s="156">
        <v>33.299999999999997</v>
      </c>
      <c r="M21" s="195" t="s">
        <v>75</v>
      </c>
      <c r="N21" s="242">
        <v>200</v>
      </c>
      <c r="O21" s="214">
        <v>200</v>
      </c>
      <c r="P21" s="122">
        <v>200</v>
      </c>
    </row>
    <row r="22" spans="1:22" s="1" customFormat="1" ht="37.5" customHeight="1" x14ac:dyDescent="0.2">
      <c r="A22" s="745"/>
      <c r="B22" s="746"/>
      <c r="C22" s="740"/>
      <c r="D22" s="113"/>
      <c r="E22" s="748"/>
      <c r="F22" s="742"/>
      <c r="G22" s="749"/>
      <c r="H22" s="751"/>
      <c r="I22" s="358"/>
      <c r="J22" s="310"/>
      <c r="K22" s="563"/>
      <c r="L22" s="421"/>
      <c r="M22" s="699" t="s">
        <v>118</v>
      </c>
      <c r="N22" s="338">
        <v>32</v>
      </c>
      <c r="O22" s="215">
        <v>32</v>
      </c>
      <c r="P22" s="216">
        <v>32</v>
      </c>
      <c r="U22" s="14"/>
    </row>
    <row r="23" spans="1:22" s="1" customFormat="1" ht="18" customHeight="1" thickBot="1" x14ac:dyDescent="0.25">
      <c r="A23" s="738"/>
      <c r="B23" s="646"/>
      <c r="C23" s="740"/>
      <c r="D23" s="113"/>
      <c r="E23" s="748"/>
      <c r="F23" s="742"/>
      <c r="G23" s="675"/>
      <c r="H23" s="752"/>
      <c r="I23" s="51" t="s">
        <v>18</v>
      </c>
      <c r="J23" s="151">
        <f>SUM(J21:J22)</f>
        <v>33.299999999999997</v>
      </c>
      <c r="K23" s="159">
        <f t="shared" ref="K23:L23" si="0">SUM(K21:K22)</f>
        <v>33.299999999999997</v>
      </c>
      <c r="L23" s="155">
        <f t="shared" si="0"/>
        <v>33.299999999999997</v>
      </c>
      <c r="M23" s="700"/>
      <c r="N23" s="361"/>
      <c r="O23" s="208"/>
      <c r="P23" s="209"/>
      <c r="V23" s="14"/>
    </row>
    <row r="24" spans="1:22" s="1" customFormat="1" ht="28.5" customHeight="1" x14ac:dyDescent="0.2">
      <c r="A24" s="737" t="s">
        <v>13</v>
      </c>
      <c r="B24" s="645" t="s">
        <v>13</v>
      </c>
      <c r="C24" s="739" t="s">
        <v>33</v>
      </c>
      <c r="D24" s="294"/>
      <c r="E24" s="747" t="s">
        <v>92</v>
      </c>
      <c r="F24" s="741"/>
      <c r="G24" s="674">
        <v>11020310</v>
      </c>
      <c r="H24" s="466" t="s">
        <v>16</v>
      </c>
      <c r="I24" s="6" t="s">
        <v>17</v>
      </c>
      <c r="J24" s="181">
        <v>153</v>
      </c>
      <c r="K24" s="185">
        <v>153</v>
      </c>
      <c r="L24" s="316">
        <v>153</v>
      </c>
      <c r="M24" s="195" t="s">
        <v>89</v>
      </c>
      <c r="N24" s="381">
        <v>10904</v>
      </c>
      <c r="O24" s="280">
        <v>10904</v>
      </c>
      <c r="P24" s="122">
        <v>10904</v>
      </c>
      <c r="T24" s="14"/>
    </row>
    <row r="25" spans="1:22" s="1" customFormat="1" ht="16.5" customHeight="1" x14ac:dyDescent="0.2">
      <c r="A25" s="745"/>
      <c r="B25" s="746"/>
      <c r="C25" s="740"/>
      <c r="D25" s="113"/>
      <c r="E25" s="748"/>
      <c r="F25" s="742"/>
      <c r="G25" s="749"/>
      <c r="H25" s="467">
        <v>3</v>
      </c>
      <c r="I25" s="13" t="s">
        <v>17</v>
      </c>
      <c r="J25" s="187">
        <v>10.4</v>
      </c>
      <c r="K25" s="188">
        <v>10.4</v>
      </c>
      <c r="L25" s="307">
        <v>10.4</v>
      </c>
      <c r="M25" s="679" t="s">
        <v>93</v>
      </c>
      <c r="N25" s="250">
        <v>88</v>
      </c>
      <c r="O25" s="489">
        <v>88</v>
      </c>
      <c r="P25" s="121">
        <v>88</v>
      </c>
    </row>
    <row r="26" spans="1:22" s="1" customFormat="1" ht="15.75" customHeight="1" thickBot="1" x14ac:dyDescent="0.25">
      <c r="A26" s="738"/>
      <c r="B26" s="646"/>
      <c r="C26" s="740"/>
      <c r="D26" s="295"/>
      <c r="E26" s="748"/>
      <c r="F26" s="742"/>
      <c r="G26" s="675"/>
      <c r="H26" s="189"/>
      <c r="I26" s="51" t="s">
        <v>18</v>
      </c>
      <c r="J26" s="151">
        <f t="shared" ref="J26:L26" si="1">SUM(J24:J25)</f>
        <v>163.4</v>
      </c>
      <c r="K26" s="159">
        <f t="shared" si="1"/>
        <v>163.4</v>
      </c>
      <c r="L26" s="155">
        <f t="shared" si="1"/>
        <v>163.4</v>
      </c>
      <c r="M26" s="656"/>
      <c r="N26" s="281"/>
      <c r="O26" s="281"/>
      <c r="P26" s="282"/>
    </row>
    <row r="27" spans="1:22" s="386" customFormat="1" ht="30" customHeight="1" x14ac:dyDescent="0.2">
      <c r="A27" s="737" t="s">
        <v>13</v>
      </c>
      <c r="B27" s="645" t="s">
        <v>13</v>
      </c>
      <c r="C27" s="739" t="s">
        <v>58</v>
      </c>
      <c r="D27" s="294"/>
      <c r="E27" s="618" t="s">
        <v>152</v>
      </c>
      <c r="F27" s="741"/>
      <c r="G27" s="743">
        <v>11020310</v>
      </c>
      <c r="H27" s="726" t="s">
        <v>16</v>
      </c>
      <c r="I27" s="389" t="s">
        <v>17</v>
      </c>
      <c r="J27" s="320">
        <v>25</v>
      </c>
      <c r="K27" s="357">
        <f>50-25</f>
        <v>25</v>
      </c>
      <c r="L27" s="423">
        <f>75-50</f>
        <v>25</v>
      </c>
      <c r="M27" s="709" t="s">
        <v>153</v>
      </c>
      <c r="N27" s="728">
        <v>2</v>
      </c>
      <c r="O27" s="730">
        <v>2</v>
      </c>
      <c r="P27" s="720">
        <v>2</v>
      </c>
      <c r="Q27" s="446"/>
    </row>
    <row r="28" spans="1:22" s="386" customFormat="1" ht="15.75" customHeight="1" thickBot="1" x14ac:dyDescent="0.25">
      <c r="A28" s="738"/>
      <c r="B28" s="646"/>
      <c r="C28" s="740"/>
      <c r="D28" s="295"/>
      <c r="E28" s="610"/>
      <c r="F28" s="742"/>
      <c r="G28" s="744"/>
      <c r="H28" s="727"/>
      <c r="I28" s="487" t="s">
        <v>18</v>
      </c>
      <c r="J28" s="151">
        <f>SUM(J27:J27)</f>
        <v>25</v>
      </c>
      <c r="K28" s="159">
        <f>SUM(K27:K27)</f>
        <v>25</v>
      </c>
      <c r="L28" s="155">
        <f>SUM(L27:L27)</f>
        <v>25</v>
      </c>
      <c r="M28" s="700"/>
      <c r="N28" s="729"/>
      <c r="O28" s="731"/>
      <c r="P28" s="721"/>
      <c r="Q28" s="385"/>
    </row>
    <row r="29" spans="1:22" s="1" customFormat="1" ht="13.5" thickBot="1" x14ac:dyDescent="0.25">
      <c r="A29" s="92" t="s">
        <v>13</v>
      </c>
      <c r="B29" s="7" t="s">
        <v>13</v>
      </c>
      <c r="C29" s="722" t="s">
        <v>22</v>
      </c>
      <c r="D29" s="634"/>
      <c r="E29" s="634"/>
      <c r="F29" s="634"/>
      <c r="G29" s="634"/>
      <c r="H29" s="634"/>
      <c r="I29" s="634"/>
      <c r="J29" s="8">
        <f>J20+J17+J23+J26+J28</f>
        <v>284.7</v>
      </c>
      <c r="K29" s="163">
        <f>K20+K17+K23+K26+K28</f>
        <v>324.70000000000005</v>
      </c>
      <c r="L29" s="362">
        <f>L20+L17+L23+L26+L28</f>
        <v>255.3</v>
      </c>
      <c r="M29" s="723"/>
      <c r="N29" s="724"/>
      <c r="O29" s="724"/>
      <c r="P29" s="725"/>
    </row>
    <row r="30" spans="1:22" s="1" customFormat="1" ht="13.5" thickBot="1" x14ac:dyDescent="0.25">
      <c r="A30" s="92" t="s">
        <v>13</v>
      </c>
      <c r="B30" s="9" t="s">
        <v>19</v>
      </c>
      <c r="C30" s="717" t="s">
        <v>23</v>
      </c>
      <c r="D30" s="693"/>
      <c r="E30" s="693"/>
      <c r="F30" s="693"/>
      <c r="G30" s="693"/>
      <c r="H30" s="693"/>
      <c r="I30" s="693"/>
      <c r="J30" s="693"/>
      <c r="K30" s="693"/>
      <c r="L30" s="693"/>
      <c r="M30" s="693"/>
      <c r="N30" s="693"/>
      <c r="O30" s="693"/>
      <c r="P30" s="695"/>
      <c r="V30" s="14"/>
    </row>
    <row r="31" spans="1:22" s="1" customFormat="1" ht="14.25" customHeight="1" x14ac:dyDescent="0.2">
      <c r="A31" s="93" t="s">
        <v>13</v>
      </c>
      <c r="B31" s="459" t="s">
        <v>19</v>
      </c>
      <c r="C31" s="12" t="s">
        <v>13</v>
      </c>
      <c r="D31" s="294"/>
      <c r="E31" s="735" t="s">
        <v>24</v>
      </c>
      <c r="F31" s="123"/>
      <c r="G31" s="141"/>
      <c r="H31" s="481">
        <v>2</v>
      </c>
      <c r="I31" s="131" t="s">
        <v>17</v>
      </c>
      <c r="J31" s="149">
        <v>4783.3</v>
      </c>
      <c r="K31" s="304">
        <v>4832.2</v>
      </c>
      <c r="L31" s="309">
        <v>4794.3</v>
      </c>
      <c r="M31" s="732" t="s">
        <v>26</v>
      </c>
      <c r="N31" s="585">
        <v>2917</v>
      </c>
      <c r="O31" s="585">
        <v>3017</v>
      </c>
      <c r="P31" s="586">
        <v>3165</v>
      </c>
      <c r="Q31" s="11"/>
      <c r="R31" s="14"/>
      <c r="T31" s="14"/>
    </row>
    <row r="32" spans="1:22" s="1" customFormat="1" ht="14.25" customHeight="1" x14ac:dyDescent="0.2">
      <c r="A32" s="94"/>
      <c r="B32" s="558"/>
      <c r="C32" s="12"/>
      <c r="D32" s="113"/>
      <c r="E32" s="736"/>
      <c r="F32" s="123"/>
      <c r="G32" s="142"/>
      <c r="H32" s="561"/>
      <c r="I32" s="133" t="s">
        <v>25</v>
      </c>
      <c r="J32" s="182">
        <v>350.3</v>
      </c>
      <c r="K32" s="439">
        <v>350.3</v>
      </c>
      <c r="L32" s="314">
        <v>350.3</v>
      </c>
      <c r="M32" s="733"/>
      <c r="N32" s="564"/>
      <c r="O32" s="564"/>
      <c r="P32" s="565"/>
      <c r="Q32" s="11"/>
      <c r="T32" s="14"/>
    </row>
    <row r="33" spans="1:21" s="1" customFormat="1" ht="40.5" customHeight="1" x14ac:dyDescent="0.2">
      <c r="A33" s="94"/>
      <c r="B33" s="460"/>
      <c r="C33" s="12"/>
      <c r="D33" s="113"/>
      <c r="E33" s="470"/>
      <c r="F33" s="123"/>
      <c r="G33" s="142"/>
      <c r="H33" s="482"/>
      <c r="I33" s="13"/>
      <c r="J33" s="283"/>
      <c r="K33" s="284"/>
      <c r="L33" s="307"/>
      <c r="M33" s="305" t="s">
        <v>119</v>
      </c>
      <c r="N33" s="324">
        <v>1794</v>
      </c>
      <c r="O33" s="324">
        <v>1828</v>
      </c>
      <c r="P33" s="567">
        <v>1842</v>
      </c>
      <c r="Q33" s="11"/>
      <c r="T33" s="14"/>
    </row>
    <row r="34" spans="1:21" s="1" customFormat="1" ht="30" customHeight="1" x14ac:dyDescent="0.2">
      <c r="A34" s="94"/>
      <c r="B34" s="460"/>
      <c r="C34" s="12"/>
      <c r="D34" s="113"/>
      <c r="E34" s="470"/>
      <c r="F34" s="123"/>
      <c r="G34" s="142"/>
      <c r="H34" s="482"/>
      <c r="I34" s="13"/>
      <c r="J34" s="283"/>
      <c r="K34" s="284"/>
      <c r="L34" s="307"/>
      <c r="M34" s="305" t="s">
        <v>120</v>
      </c>
      <c r="N34" s="324">
        <v>265</v>
      </c>
      <c r="O34" s="324">
        <v>271</v>
      </c>
      <c r="P34" s="567">
        <v>277</v>
      </c>
      <c r="Q34" s="11"/>
      <c r="U34" s="14"/>
    </row>
    <row r="35" spans="1:21" s="1" customFormat="1" ht="30" customHeight="1" x14ac:dyDescent="0.2">
      <c r="A35" s="94"/>
      <c r="B35" s="460"/>
      <c r="C35" s="12"/>
      <c r="D35" s="113"/>
      <c r="E35" s="470"/>
      <c r="F35" s="123"/>
      <c r="G35" s="142"/>
      <c r="H35" s="482"/>
      <c r="I35" s="13"/>
      <c r="J35" s="283"/>
      <c r="K35" s="284"/>
      <c r="L35" s="307"/>
      <c r="M35" s="530" t="s">
        <v>76</v>
      </c>
      <c r="N35" s="324">
        <v>114</v>
      </c>
      <c r="O35" s="324">
        <v>116</v>
      </c>
      <c r="P35" s="567">
        <v>118</v>
      </c>
      <c r="Q35" s="11"/>
      <c r="T35" s="14"/>
    </row>
    <row r="36" spans="1:21" s="1" customFormat="1" ht="42.75" customHeight="1" x14ac:dyDescent="0.2">
      <c r="A36" s="94"/>
      <c r="B36" s="558"/>
      <c r="C36" s="12"/>
      <c r="D36" s="113"/>
      <c r="E36" s="560"/>
      <c r="F36" s="123"/>
      <c r="G36" s="142"/>
      <c r="H36" s="561"/>
      <c r="I36" s="13"/>
      <c r="J36" s="283"/>
      <c r="K36" s="284"/>
      <c r="L36" s="307"/>
      <c r="M36" s="305" t="s">
        <v>170</v>
      </c>
      <c r="N36" s="324">
        <v>24420</v>
      </c>
      <c r="O36" s="324">
        <v>24522</v>
      </c>
      <c r="P36" s="566">
        <v>24537</v>
      </c>
      <c r="Q36" s="11"/>
      <c r="R36" s="11"/>
      <c r="S36" s="11"/>
      <c r="T36" s="14"/>
    </row>
    <row r="37" spans="1:21" s="1" customFormat="1" ht="16.5" customHeight="1" x14ac:dyDescent="0.2">
      <c r="A37" s="94"/>
      <c r="B37" s="460"/>
      <c r="C37" s="12"/>
      <c r="D37" s="296" t="s">
        <v>13</v>
      </c>
      <c r="E37" s="718" t="s">
        <v>27</v>
      </c>
      <c r="F37" s="123"/>
      <c r="G37" s="292">
        <v>11030201</v>
      </c>
      <c r="H37" s="482"/>
      <c r="I37" s="193"/>
      <c r="J37" s="315"/>
      <c r="K37" s="188"/>
      <c r="L37" s="409"/>
      <c r="M37" s="305" t="s">
        <v>122</v>
      </c>
      <c r="N37" s="324">
        <v>12</v>
      </c>
      <c r="O37" s="568">
        <v>12</v>
      </c>
      <c r="P37" s="570">
        <v>12</v>
      </c>
      <c r="Q37" s="200"/>
      <c r="R37" s="200"/>
      <c r="T37" s="14"/>
    </row>
    <row r="38" spans="1:21" s="1" customFormat="1" ht="28.5" customHeight="1" x14ac:dyDescent="0.2">
      <c r="A38" s="94"/>
      <c r="B38" s="460"/>
      <c r="C38" s="12"/>
      <c r="D38" s="113"/>
      <c r="E38" s="734"/>
      <c r="F38" s="123"/>
      <c r="G38" s="142"/>
      <c r="H38" s="482"/>
      <c r="I38" s="193"/>
      <c r="J38" s="410"/>
      <c r="K38" s="411"/>
      <c r="L38" s="505"/>
      <c r="M38" s="305" t="s">
        <v>159</v>
      </c>
      <c r="N38" s="324">
        <v>2</v>
      </c>
      <c r="O38" s="568">
        <v>3</v>
      </c>
      <c r="P38" s="570">
        <v>2</v>
      </c>
      <c r="Q38" s="11"/>
      <c r="T38" s="14"/>
    </row>
    <row r="39" spans="1:21" s="1" customFormat="1" ht="18" customHeight="1" x14ac:dyDescent="0.2">
      <c r="A39" s="94"/>
      <c r="B39" s="460"/>
      <c r="C39" s="12"/>
      <c r="D39" s="113"/>
      <c r="E39" s="465"/>
      <c r="F39" s="123"/>
      <c r="G39" s="142"/>
      <c r="H39" s="482"/>
      <c r="I39" s="193"/>
      <c r="J39" s="410"/>
      <c r="K39" s="411"/>
      <c r="L39" s="505"/>
      <c r="M39" s="305" t="s">
        <v>160</v>
      </c>
      <c r="N39" s="324">
        <v>2</v>
      </c>
      <c r="O39" s="568">
        <v>2</v>
      </c>
      <c r="P39" s="570">
        <v>2</v>
      </c>
      <c r="Q39" s="11"/>
      <c r="T39" s="14"/>
      <c r="U39" s="14"/>
    </row>
    <row r="40" spans="1:21" s="1" customFormat="1" ht="18" customHeight="1" x14ac:dyDescent="0.2">
      <c r="A40" s="94"/>
      <c r="B40" s="460"/>
      <c r="C40" s="12"/>
      <c r="D40" s="113"/>
      <c r="E40" s="465"/>
      <c r="F40" s="123"/>
      <c r="G40" s="142"/>
      <c r="H40" s="482"/>
      <c r="I40" s="193"/>
      <c r="J40" s="410"/>
      <c r="K40" s="411"/>
      <c r="L40" s="505"/>
      <c r="M40" s="305" t="s">
        <v>161</v>
      </c>
      <c r="N40" s="324">
        <v>1</v>
      </c>
      <c r="O40" s="568"/>
      <c r="P40" s="570">
        <v>1</v>
      </c>
      <c r="Q40" s="11"/>
      <c r="T40" s="14"/>
      <c r="U40" s="14"/>
    </row>
    <row r="41" spans="1:21" s="1" customFormat="1" ht="17.25" customHeight="1" x14ac:dyDescent="0.2">
      <c r="A41" s="94"/>
      <c r="B41" s="460"/>
      <c r="C41" s="12"/>
      <c r="D41" s="113"/>
      <c r="E41" s="465"/>
      <c r="F41" s="123"/>
      <c r="G41" s="142"/>
      <c r="H41" s="482"/>
      <c r="I41" s="193"/>
      <c r="J41" s="410"/>
      <c r="K41" s="411"/>
      <c r="L41" s="505"/>
      <c r="M41" s="305" t="s">
        <v>123</v>
      </c>
      <c r="N41" s="571"/>
      <c r="O41" s="568">
        <v>1</v>
      </c>
      <c r="P41" s="570"/>
      <c r="Q41" s="11"/>
      <c r="T41" s="14"/>
    </row>
    <row r="42" spans="1:21" s="1" customFormat="1" ht="27.75" customHeight="1" x14ac:dyDescent="0.2">
      <c r="A42" s="94"/>
      <c r="B42" s="460"/>
      <c r="C42" s="12"/>
      <c r="D42" s="113"/>
      <c r="E42" s="465"/>
      <c r="F42" s="123"/>
      <c r="G42" s="142"/>
      <c r="H42" s="482"/>
      <c r="I42" s="193"/>
      <c r="J42" s="410"/>
      <c r="K42" s="411"/>
      <c r="L42" s="505"/>
      <c r="M42" s="305" t="s">
        <v>154</v>
      </c>
      <c r="N42" s="324"/>
      <c r="O42" s="568">
        <v>1</v>
      </c>
      <c r="P42" s="570"/>
      <c r="Q42" s="11"/>
      <c r="T42" s="14"/>
      <c r="U42" s="14"/>
    </row>
    <row r="43" spans="1:21" s="1" customFormat="1" ht="28.5" customHeight="1" x14ac:dyDescent="0.2">
      <c r="A43" s="94"/>
      <c r="B43" s="460"/>
      <c r="C43" s="12"/>
      <c r="D43" s="113"/>
      <c r="E43" s="465"/>
      <c r="F43" s="123"/>
      <c r="G43" s="142"/>
      <c r="H43" s="482"/>
      <c r="I43" s="193"/>
      <c r="J43" s="410"/>
      <c r="K43" s="411"/>
      <c r="L43" s="505"/>
      <c r="M43" s="305" t="s">
        <v>121</v>
      </c>
      <c r="N43" s="324"/>
      <c r="O43" s="572"/>
      <c r="P43" s="569">
        <v>1</v>
      </c>
      <c r="Q43" s="11"/>
      <c r="T43" s="14"/>
    </row>
    <row r="44" spans="1:21" s="1" customFormat="1" ht="16.5" customHeight="1" x14ac:dyDescent="0.2">
      <c r="A44" s="94"/>
      <c r="B44" s="460"/>
      <c r="C44" s="12"/>
      <c r="D44" s="296" t="s">
        <v>19</v>
      </c>
      <c r="E44" s="718" t="s">
        <v>28</v>
      </c>
      <c r="F44" s="123"/>
      <c r="G44" s="142">
        <v>11030301</v>
      </c>
      <c r="H44" s="482"/>
      <c r="I44" s="193"/>
      <c r="J44" s="315"/>
      <c r="K44" s="188"/>
      <c r="L44" s="409"/>
      <c r="M44" s="355" t="s">
        <v>162</v>
      </c>
      <c r="N44" s="324">
        <v>4</v>
      </c>
      <c r="O44" s="324"/>
      <c r="P44" s="566"/>
      <c r="Q44" s="11"/>
      <c r="S44" s="14"/>
    </row>
    <row r="45" spans="1:21" s="1" customFormat="1" ht="15" customHeight="1" x14ac:dyDescent="0.2">
      <c r="A45" s="94"/>
      <c r="B45" s="460"/>
      <c r="C45" s="12"/>
      <c r="D45" s="113"/>
      <c r="E45" s="734"/>
      <c r="F45" s="123"/>
      <c r="G45" s="142"/>
      <c r="H45" s="482"/>
      <c r="I45" s="193"/>
      <c r="J45" s="187"/>
      <c r="K45" s="188"/>
      <c r="L45" s="306"/>
      <c r="M45" s="355" t="s">
        <v>164</v>
      </c>
      <c r="N45" s="324"/>
      <c r="O45" s="324">
        <v>2</v>
      </c>
      <c r="P45" s="567"/>
      <c r="Q45" s="11"/>
      <c r="S45" s="14"/>
    </row>
    <row r="46" spans="1:21" s="1" customFormat="1" ht="30" customHeight="1" x14ac:dyDescent="0.2">
      <c r="A46" s="94"/>
      <c r="B46" s="460"/>
      <c r="C46" s="12"/>
      <c r="D46" s="113"/>
      <c r="E46" s="465"/>
      <c r="F46" s="123"/>
      <c r="G46" s="142"/>
      <c r="H46" s="482"/>
      <c r="I46" s="193"/>
      <c r="J46" s="187"/>
      <c r="K46" s="188"/>
      <c r="L46" s="306"/>
      <c r="M46" s="355" t="s">
        <v>163</v>
      </c>
      <c r="N46" s="573"/>
      <c r="O46" s="574">
        <v>1</v>
      </c>
      <c r="P46" s="575"/>
      <c r="Q46" s="11"/>
      <c r="S46" s="14"/>
    </row>
    <row r="47" spans="1:21" s="1" customFormat="1" ht="18" customHeight="1" x14ac:dyDescent="0.2">
      <c r="A47" s="94"/>
      <c r="B47" s="460"/>
      <c r="C47" s="12"/>
      <c r="D47" s="296" t="s">
        <v>21</v>
      </c>
      <c r="E47" s="718" t="s">
        <v>29</v>
      </c>
      <c r="F47" s="123"/>
      <c r="G47" s="143">
        <v>11030401</v>
      </c>
      <c r="H47" s="482"/>
      <c r="I47" s="193"/>
      <c r="J47" s="587"/>
      <c r="K47" s="588"/>
      <c r="L47" s="589"/>
      <c r="M47" s="531" t="s">
        <v>162</v>
      </c>
      <c r="N47" s="576">
        <v>1</v>
      </c>
      <c r="O47" s="324"/>
      <c r="P47" s="566"/>
      <c r="Q47" s="11"/>
      <c r="R47" s="14"/>
      <c r="T47" s="14"/>
      <c r="U47" s="14"/>
    </row>
    <row r="48" spans="1:21" s="1" customFormat="1" ht="16.5" customHeight="1" x14ac:dyDescent="0.2">
      <c r="A48" s="94"/>
      <c r="B48" s="460"/>
      <c r="C48" s="12"/>
      <c r="D48" s="113"/>
      <c r="E48" s="719"/>
      <c r="F48" s="123"/>
      <c r="G48" s="143"/>
      <c r="H48" s="482"/>
      <c r="I48" s="193"/>
      <c r="J48" s="187"/>
      <c r="K48" s="188"/>
      <c r="L48" s="306"/>
      <c r="M48" s="305" t="s">
        <v>165</v>
      </c>
      <c r="N48" s="576">
        <v>1</v>
      </c>
      <c r="O48" s="324">
        <v>1</v>
      </c>
      <c r="P48" s="566"/>
      <c r="Q48" s="11"/>
      <c r="R48" s="14"/>
      <c r="T48" s="14"/>
      <c r="U48" s="14"/>
    </row>
    <row r="49" spans="1:24" s="1" customFormat="1" ht="29.25" customHeight="1" x14ac:dyDescent="0.2">
      <c r="A49" s="94"/>
      <c r="B49" s="460"/>
      <c r="C49" s="12"/>
      <c r="D49" s="296" t="s">
        <v>33</v>
      </c>
      <c r="E49" s="464" t="s">
        <v>30</v>
      </c>
      <c r="F49" s="123"/>
      <c r="G49" s="143">
        <v>11030501</v>
      </c>
      <c r="H49" s="482"/>
      <c r="I49" s="193"/>
      <c r="J49" s="590"/>
      <c r="K49" s="588"/>
      <c r="L49" s="591"/>
      <c r="M49" s="305"/>
      <c r="N49" s="574"/>
      <c r="O49" s="574"/>
      <c r="P49" s="577"/>
      <c r="Q49" s="11"/>
      <c r="V49" s="14"/>
      <c r="X49" s="14"/>
    </row>
    <row r="50" spans="1:24" s="1" customFormat="1" ht="16.5" customHeight="1" x14ac:dyDescent="0.2">
      <c r="A50" s="94"/>
      <c r="B50" s="460"/>
      <c r="C50" s="12"/>
      <c r="D50" s="296" t="s">
        <v>58</v>
      </c>
      <c r="E50" s="718" t="s">
        <v>67</v>
      </c>
      <c r="F50" s="194"/>
      <c r="G50" s="143">
        <v>11030801</v>
      </c>
      <c r="H50" s="482"/>
      <c r="I50" s="193"/>
      <c r="J50" s="587"/>
      <c r="K50" s="588"/>
      <c r="L50" s="589"/>
      <c r="M50" s="305" t="s">
        <v>164</v>
      </c>
      <c r="N50" s="576">
        <v>4</v>
      </c>
      <c r="O50" s="327"/>
      <c r="P50" s="579"/>
      <c r="Q50" s="11"/>
      <c r="R50" s="14"/>
      <c r="T50" s="14"/>
    </row>
    <row r="51" spans="1:24" s="1" customFormat="1" ht="15" customHeight="1" x14ac:dyDescent="0.2">
      <c r="A51" s="94"/>
      <c r="B51" s="460"/>
      <c r="C51" s="12"/>
      <c r="D51" s="113"/>
      <c r="E51" s="734"/>
      <c r="F51" s="383"/>
      <c r="G51" s="292"/>
      <c r="H51" s="482"/>
      <c r="I51" s="193"/>
      <c r="J51" s="187"/>
      <c r="K51" s="188"/>
      <c r="L51" s="306"/>
      <c r="M51" s="531" t="s">
        <v>124</v>
      </c>
      <c r="N51" s="576">
        <v>2</v>
      </c>
      <c r="O51" s="578"/>
      <c r="P51" s="566"/>
      <c r="Q51" s="11"/>
      <c r="R51" s="14"/>
    </row>
    <row r="52" spans="1:24" s="1" customFormat="1" ht="29.25" customHeight="1" x14ac:dyDescent="0.2">
      <c r="A52" s="94"/>
      <c r="B52" s="460"/>
      <c r="C52" s="12"/>
      <c r="D52" s="113"/>
      <c r="E52" s="465"/>
      <c r="F52" s="383"/>
      <c r="G52" s="292"/>
      <c r="H52" s="482"/>
      <c r="I52" s="193"/>
      <c r="J52" s="165"/>
      <c r="K52" s="173"/>
      <c r="L52" s="346"/>
      <c r="M52" s="77" t="s">
        <v>125</v>
      </c>
      <c r="N52" s="568">
        <v>1</v>
      </c>
      <c r="O52" s="580"/>
      <c r="P52" s="569"/>
      <c r="Q52" s="11"/>
      <c r="R52" s="14"/>
    </row>
    <row r="53" spans="1:24" s="1" customFormat="1" ht="15.75" customHeight="1" x14ac:dyDescent="0.2">
      <c r="A53" s="94"/>
      <c r="B53" s="460"/>
      <c r="C53" s="12"/>
      <c r="D53" s="296" t="s">
        <v>109</v>
      </c>
      <c r="E53" s="609" t="s">
        <v>62</v>
      </c>
      <c r="F53" s="123"/>
      <c r="G53" s="552">
        <v>11020101</v>
      </c>
      <c r="H53" s="482"/>
      <c r="I53" s="193"/>
      <c r="J53" s="587"/>
      <c r="K53" s="588"/>
      <c r="L53" s="589"/>
      <c r="M53" s="531" t="s">
        <v>166</v>
      </c>
      <c r="N53" s="324">
        <v>13</v>
      </c>
      <c r="O53" s="324">
        <v>15</v>
      </c>
      <c r="P53" s="567">
        <v>16</v>
      </c>
      <c r="R53" s="14"/>
      <c r="S53" s="14"/>
      <c r="T53" s="14"/>
    </row>
    <row r="54" spans="1:24" s="1" customFormat="1" ht="15.75" customHeight="1" x14ac:dyDescent="0.2">
      <c r="A54" s="94"/>
      <c r="B54" s="460"/>
      <c r="C54" s="12"/>
      <c r="D54" s="113"/>
      <c r="E54" s="610"/>
      <c r="F54" s="123"/>
      <c r="G54" s="485"/>
      <c r="H54" s="482"/>
      <c r="I54" s="193"/>
      <c r="J54" s="165"/>
      <c r="K54" s="173"/>
      <c r="L54" s="346"/>
      <c r="M54" s="533" t="s">
        <v>164</v>
      </c>
      <c r="N54" s="324">
        <v>2</v>
      </c>
      <c r="O54" s="324"/>
      <c r="P54" s="581"/>
      <c r="R54" s="14"/>
      <c r="S54" s="14"/>
    </row>
    <row r="55" spans="1:24" s="1" customFormat="1" ht="17.25" customHeight="1" x14ac:dyDescent="0.2">
      <c r="A55" s="94"/>
      <c r="B55" s="460"/>
      <c r="C55" s="12"/>
      <c r="D55" s="113"/>
      <c r="E55" s="491"/>
      <c r="F55" s="123"/>
      <c r="G55" s="485"/>
      <c r="H55" s="482"/>
      <c r="I55" s="193"/>
      <c r="J55" s="165"/>
      <c r="K55" s="173"/>
      <c r="L55" s="346"/>
      <c r="M55" s="532" t="s">
        <v>167</v>
      </c>
      <c r="N55" s="324">
        <v>2</v>
      </c>
      <c r="O55" s="324"/>
      <c r="P55" s="581"/>
      <c r="R55" s="14"/>
      <c r="S55" s="14"/>
      <c r="U55" s="14"/>
      <c r="W55" s="14"/>
    </row>
    <row r="56" spans="1:24" s="1" customFormat="1" ht="31.5" customHeight="1" x14ac:dyDescent="0.2">
      <c r="A56" s="94"/>
      <c r="B56" s="460"/>
      <c r="C56" s="12"/>
      <c r="D56" s="113"/>
      <c r="E56" s="491"/>
      <c r="F56" s="123"/>
      <c r="G56" s="485"/>
      <c r="H56" s="482"/>
      <c r="I56" s="193"/>
      <c r="J56" s="165"/>
      <c r="K56" s="173"/>
      <c r="L56" s="346"/>
      <c r="M56" s="532" t="s">
        <v>126</v>
      </c>
      <c r="N56" s="324"/>
      <c r="O56" s="324">
        <v>1</v>
      </c>
      <c r="P56" s="581"/>
      <c r="R56" s="14"/>
      <c r="S56" s="14"/>
      <c r="V56" s="14"/>
    </row>
    <row r="57" spans="1:24" s="1" customFormat="1" ht="29.25" customHeight="1" x14ac:dyDescent="0.2">
      <c r="A57" s="94"/>
      <c r="B57" s="460"/>
      <c r="C57" s="12"/>
      <c r="D57" s="293" t="s">
        <v>110</v>
      </c>
      <c r="E57" s="79" t="s">
        <v>87</v>
      </c>
      <c r="F57" s="123"/>
      <c r="G57" s="142">
        <v>11020102</v>
      </c>
      <c r="H57" s="482"/>
      <c r="I57" s="13"/>
      <c r="J57" s="187"/>
      <c r="K57" s="188"/>
      <c r="L57" s="306"/>
      <c r="M57" s="530" t="s">
        <v>169</v>
      </c>
      <c r="N57" s="327">
        <v>4</v>
      </c>
      <c r="O57" s="324">
        <v>4</v>
      </c>
      <c r="P57" s="582">
        <v>4</v>
      </c>
      <c r="R57" s="14"/>
      <c r="S57" s="14"/>
    </row>
    <row r="58" spans="1:24" s="1" customFormat="1" ht="29.25" customHeight="1" x14ac:dyDescent="0.2">
      <c r="A58" s="94"/>
      <c r="B58" s="460"/>
      <c r="C58" s="12"/>
      <c r="D58" s="113" t="s">
        <v>111</v>
      </c>
      <c r="E58" s="609" t="s">
        <v>66</v>
      </c>
      <c r="F58" s="123"/>
      <c r="G58" s="670">
        <v>11031001</v>
      </c>
      <c r="H58" s="285"/>
      <c r="I58" s="57"/>
      <c r="J58" s="187"/>
      <c r="K58" s="188"/>
      <c r="L58" s="306"/>
      <c r="M58" s="534" t="s">
        <v>85</v>
      </c>
      <c r="N58" s="583">
        <v>6</v>
      </c>
      <c r="O58" s="584">
        <v>6</v>
      </c>
      <c r="P58" s="565">
        <v>6</v>
      </c>
      <c r="R58" s="14"/>
      <c r="S58" s="14"/>
      <c r="T58" s="14"/>
      <c r="U58" s="14"/>
    </row>
    <row r="59" spans="1:24" s="1" customFormat="1" ht="15.75" customHeight="1" thickBot="1" x14ac:dyDescent="0.25">
      <c r="A59" s="95"/>
      <c r="B59" s="461"/>
      <c r="C59" s="15"/>
      <c r="D59" s="295"/>
      <c r="E59" s="619"/>
      <c r="F59" s="124"/>
      <c r="G59" s="715"/>
      <c r="H59" s="286"/>
      <c r="I59" s="16" t="s">
        <v>18</v>
      </c>
      <c r="J59" s="166">
        <f>SUM(J31:J58)</f>
        <v>5133.6000000000004</v>
      </c>
      <c r="K59" s="174">
        <f>SUM(K31:K58)</f>
        <v>5182.5</v>
      </c>
      <c r="L59" s="329">
        <f>SUM(L31:L58)</f>
        <v>5144.6000000000004</v>
      </c>
      <c r="M59" s="535"/>
      <c r="N59" s="361"/>
      <c r="O59" s="208"/>
      <c r="P59" s="209"/>
      <c r="Q59" s="11"/>
    </row>
    <row r="60" spans="1:24" s="1" customFormat="1" ht="17.25" customHeight="1" x14ac:dyDescent="0.2">
      <c r="A60" s="96" t="s">
        <v>13</v>
      </c>
      <c r="B60" s="459" t="s">
        <v>19</v>
      </c>
      <c r="C60" s="10" t="s">
        <v>19</v>
      </c>
      <c r="D60" s="294"/>
      <c r="E60" s="697" t="s">
        <v>155</v>
      </c>
      <c r="F60" s="125"/>
      <c r="G60" s="135"/>
      <c r="H60" s="287" t="s">
        <v>16</v>
      </c>
      <c r="I60" s="17" t="s">
        <v>17</v>
      </c>
      <c r="J60" s="167">
        <v>670.4</v>
      </c>
      <c r="K60" s="175">
        <f>712.8-42.4</f>
        <v>670.4</v>
      </c>
      <c r="L60" s="330">
        <f>727.8-57.4</f>
        <v>670.4</v>
      </c>
      <c r="M60" s="18" t="s">
        <v>156</v>
      </c>
      <c r="N60" s="258">
        <v>83</v>
      </c>
      <c r="O60" s="210">
        <v>80</v>
      </c>
      <c r="P60" s="211">
        <v>80</v>
      </c>
      <c r="R60" s="14"/>
      <c r="S60" s="14"/>
    </row>
    <row r="61" spans="1:24" s="1" customFormat="1" ht="17.25" customHeight="1" x14ac:dyDescent="0.2">
      <c r="A61" s="97"/>
      <c r="B61" s="460"/>
      <c r="C61" s="12"/>
      <c r="D61" s="113"/>
      <c r="E61" s="716"/>
      <c r="F61" s="126"/>
      <c r="G61" s="136"/>
      <c r="H61" s="288"/>
      <c r="I61" s="39" t="s">
        <v>40</v>
      </c>
      <c r="J61" s="153">
        <v>18.600000000000001</v>
      </c>
      <c r="K61" s="161">
        <v>18.600000000000001</v>
      </c>
      <c r="L61" s="157">
        <v>18.600000000000001</v>
      </c>
      <c r="M61" s="536"/>
      <c r="N61" s="260"/>
      <c r="O61" s="224"/>
      <c r="P61" s="225"/>
      <c r="R61" s="14"/>
    </row>
    <row r="62" spans="1:24" s="1" customFormat="1" ht="30.75" customHeight="1" x14ac:dyDescent="0.2">
      <c r="A62" s="98"/>
      <c r="B62" s="68"/>
      <c r="C62" s="19"/>
      <c r="D62" s="296" t="s">
        <v>13</v>
      </c>
      <c r="E62" s="325" t="s">
        <v>31</v>
      </c>
      <c r="F62" s="126"/>
      <c r="G62" s="475">
        <v>11030608</v>
      </c>
      <c r="H62" s="289"/>
      <c r="I62" s="13"/>
      <c r="J62" s="187"/>
      <c r="K62" s="188"/>
      <c r="L62" s="306"/>
      <c r="M62" s="530" t="s">
        <v>82</v>
      </c>
      <c r="N62" s="382">
        <v>210</v>
      </c>
      <c r="O62" s="206">
        <v>210</v>
      </c>
      <c r="P62" s="207">
        <v>210</v>
      </c>
      <c r="T62" s="14"/>
      <c r="V62" s="14"/>
    </row>
    <row r="63" spans="1:24" s="1" customFormat="1" ht="30" customHeight="1" x14ac:dyDescent="0.2">
      <c r="A63" s="97"/>
      <c r="B63" s="460"/>
      <c r="C63" s="12"/>
      <c r="D63" s="296" t="s">
        <v>19</v>
      </c>
      <c r="E63" s="20" t="s">
        <v>127</v>
      </c>
      <c r="F63" s="126"/>
      <c r="G63" s="148">
        <v>1102020101</v>
      </c>
      <c r="H63" s="288"/>
      <c r="I63" s="13"/>
      <c r="J63" s="165"/>
      <c r="K63" s="173"/>
      <c r="L63" s="346"/>
      <c r="M63" s="537" t="s">
        <v>81</v>
      </c>
      <c r="N63" s="278">
        <v>40</v>
      </c>
      <c r="O63" s="223">
        <v>40</v>
      </c>
      <c r="P63" s="506">
        <v>40</v>
      </c>
      <c r="R63" s="14"/>
      <c r="S63" s="14" t="s">
        <v>61</v>
      </c>
      <c r="T63" s="14"/>
    </row>
    <row r="64" spans="1:24" s="1" customFormat="1" ht="30" customHeight="1" x14ac:dyDescent="0.2">
      <c r="A64" s="97"/>
      <c r="B64" s="460"/>
      <c r="C64" s="12"/>
      <c r="D64" s="293" t="s">
        <v>21</v>
      </c>
      <c r="E64" s="325" t="s">
        <v>128</v>
      </c>
      <c r="F64" s="126"/>
      <c r="G64" s="384"/>
      <c r="H64" s="288"/>
      <c r="I64" s="13"/>
      <c r="J64" s="165"/>
      <c r="K64" s="173"/>
      <c r="L64" s="346"/>
      <c r="M64" s="537" t="s">
        <v>81</v>
      </c>
      <c r="N64" s="279">
        <v>30</v>
      </c>
      <c r="O64" s="206">
        <v>30</v>
      </c>
      <c r="P64" s="205">
        <v>30</v>
      </c>
      <c r="R64" s="14"/>
      <c r="S64" s="14"/>
      <c r="T64" s="14"/>
      <c r="U64" s="14"/>
    </row>
    <row r="65" spans="1:22" s="1" customFormat="1" ht="30" customHeight="1" x14ac:dyDescent="0.2">
      <c r="A65" s="97"/>
      <c r="B65" s="460"/>
      <c r="C65" s="12"/>
      <c r="D65" s="296" t="s">
        <v>33</v>
      </c>
      <c r="E65" s="325" t="s">
        <v>129</v>
      </c>
      <c r="F65" s="127"/>
      <c r="G65" s="475">
        <v>11020204</v>
      </c>
      <c r="H65" s="288"/>
      <c r="I65" s="13"/>
      <c r="J65" s="334"/>
      <c r="K65" s="188"/>
      <c r="L65" s="306"/>
      <c r="M65" s="529" t="s">
        <v>171</v>
      </c>
      <c r="N65" s="279">
        <v>11</v>
      </c>
      <c r="O65" s="206">
        <v>12</v>
      </c>
      <c r="P65" s="207">
        <v>13</v>
      </c>
      <c r="S65" s="14"/>
      <c r="U65" s="14"/>
    </row>
    <row r="66" spans="1:22" s="1" customFormat="1" ht="15.75" customHeight="1" x14ac:dyDescent="0.2">
      <c r="A66" s="97"/>
      <c r="B66" s="460"/>
      <c r="C66" s="12"/>
      <c r="D66" s="296" t="s">
        <v>58</v>
      </c>
      <c r="E66" s="614" t="s">
        <v>32</v>
      </c>
      <c r="F66" s="127"/>
      <c r="G66" s="468">
        <v>11020202</v>
      </c>
      <c r="H66" s="288"/>
      <c r="I66" s="52"/>
      <c r="J66" s="165"/>
      <c r="K66" s="188"/>
      <c r="L66" s="306"/>
      <c r="M66" s="607" t="s">
        <v>172</v>
      </c>
      <c r="N66" s="279">
        <v>240</v>
      </c>
      <c r="O66" s="206">
        <v>240</v>
      </c>
      <c r="P66" s="207">
        <v>240</v>
      </c>
      <c r="S66" s="14"/>
    </row>
    <row r="67" spans="1:22" s="1" customFormat="1" ht="15.75" customHeight="1" thickBot="1" x14ac:dyDescent="0.25">
      <c r="A67" s="99"/>
      <c r="B67" s="461"/>
      <c r="C67" s="15"/>
      <c r="D67" s="295"/>
      <c r="E67" s="615"/>
      <c r="F67" s="128"/>
      <c r="G67" s="476"/>
      <c r="H67" s="290"/>
      <c r="I67" s="51" t="s">
        <v>18</v>
      </c>
      <c r="J67" s="335">
        <f>SUM(J60:J66)</f>
        <v>689</v>
      </c>
      <c r="K67" s="336">
        <f>SUM(K60:K66)</f>
        <v>689</v>
      </c>
      <c r="L67" s="255">
        <f>SUM(L60:L66)</f>
        <v>689</v>
      </c>
      <c r="M67" s="608"/>
      <c r="N67" s="361"/>
      <c r="O67" s="208"/>
      <c r="P67" s="209"/>
      <c r="S67" s="14"/>
      <c r="T67" s="14"/>
    </row>
    <row r="68" spans="1:22" s="1" customFormat="1" ht="27" customHeight="1" x14ac:dyDescent="0.2">
      <c r="A68" s="100" t="s">
        <v>13</v>
      </c>
      <c r="B68" s="459" t="s">
        <v>19</v>
      </c>
      <c r="C68" s="462" t="s">
        <v>21</v>
      </c>
      <c r="D68" s="294"/>
      <c r="E68" s="696" t="s">
        <v>130</v>
      </c>
      <c r="F68" s="22"/>
      <c r="G68" s="713">
        <v>11020205</v>
      </c>
      <c r="H68" s="287" t="s">
        <v>16</v>
      </c>
      <c r="I68" s="6" t="s">
        <v>17</v>
      </c>
      <c r="J68" s="170">
        <v>583.79999999999995</v>
      </c>
      <c r="K68" s="178">
        <v>600</v>
      </c>
      <c r="L68" s="254">
        <v>604</v>
      </c>
      <c r="M68" s="709" t="s">
        <v>146</v>
      </c>
      <c r="N68" s="442">
        <v>2.9</v>
      </c>
      <c r="O68" s="443">
        <v>3</v>
      </c>
      <c r="P68" s="444">
        <v>3</v>
      </c>
    </row>
    <row r="69" spans="1:22" s="1" customFormat="1" ht="15.75" customHeight="1" thickBot="1" x14ac:dyDescent="0.25">
      <c r="A69" s="102"/>
      <c r="B69" s="461"/>
      <c r="C69" s="496"/>
      <c r="D69" s="295"/>
      <c r="E69" s="615"/>
      <c r="F69" s="23"/>
      <c r="G69" s="714"/>
      <c r="H69" s="290"/>
      <c r="I69" s="490" t="s">
        <v>18</v>
      </c>
      <c r="J69" s="169">
        <f t="shared" ref="J69:L69" si="2">+J68</f>
        <v>583.79999999999995</v>
      </c>
      <c r="K69" s="162">
        <f t="shared" si="2"/>
        <v>600</v>
      </c>
      <c r="L69" s="155">
        <f t="shared" si="2"/>
        <v>604</v>
      </c>
      <c r="M69" s="700"/>
      <c r="N69" s="361"/>
      <c r="O69" s="208"/>
      <c r="P69" s="209"/>
    </row>
    <row r="70" spans="1:22" s="386" customFormat="1" ht="17.25" customHeight="1" x14ac:dyDescent="0.2">
      <c r="A70" s="101" t="s">
        <v>13</v>
      </c>
      <c r="B70" s="460" t="s">
        <v>19</v>
      </c>
      <c r="C70" s="463" t="s">
        <v>33</v>
      </c>
      <c r="D70" s="113"/>
      <c r="E70" s="696" t="s">
        <v>131</v>
      </c>
      <c r="F70" s="499"/>
      <c r="G70" s="711">
        <v>11020406</v>
      </c>
      <c r="H70" s="481">
        <v>2</v>
      </c>
      <c r="I70" s="389" t="s">
        <v>17</v>
      </c>
      <c r="J70" s="170">
        <f>156.5-63.5</f>
        <v>93</v>
      </c>
      <c r="K70" s="178">
        <v>156.5</v>
      </c>
      <c r="L70" s="273">
        <v>156.5</v>
      </c>
      <c r="M70" s="709" t="s">
        <v>132</v>
      </c>
      <c r="N70" s="338">
        <v>2019</v>
      </c>
      <c r="O70" s="215">
        <v>2058</v>
      </c>
      <c r="P70" s="216">
        <v>2060</v>
      </c>
      <c r="Q70" s="385"/>
      <c r="U70" s="387"/>
      <c r="V70" s="385"/>
    </row>
    <row r="71" spans="1:22" s="386" customFormat="1" ht="15.75" customHeight="1" thickBot="1" x14ac:dyDescent="0.25">
      <c r="A71" s="101"/>
      <c r="B71" s="460"/>
      <c r="C71" s="463"/>
      <c r="D71" s="113"/>
      <c r="E71" s="710"/>
      <c r="F71" s="500"/>
      <c r="G71" s="712"/>
      <c r="H71" s="483"/>
      <c r="I71" s="487" t="s">
        <v>18</v>
      </c>
      <c r="J71" s="318">
        <f>+J70</f>
        <v>93</v>
      </c>
      <c r="K71" s="317">
        <f>+K70</f>
        <v>156.5</v>
      </c>
      <c r="L71" s="319">
        <f>+L70</f>
        <v>156.5</v>
      </c>
      <c r="M71" s="700"/>
      <c r="N71" s="338"/>
      <c r="O71" s="215"/>
      <c r="P71" s="216"/>
      <c r="U71" s="387"/>
      <c r="V71" s="385"/>
    </row>
    <row r="72" spans="1:22" s="386" customFormat="1" ht="21" customHeight="1" x14ac:dyDescent="0.2">
      <c r="A72" s="100" t="s">
        <v>13</v>
      </c>
      <c r="B72" s="459" t="s">
        <v>19</v>
      </c>
      <c r="C72" s="462" t="s">
        <v>58</v>
      </c>
      <c r="D72" s="294"/>
      <c r="E72" s="696" t="s">
        <v>133</v>
      </c>
      <c r="F72" s="388"/>
      <c r="G72" s="704">
        <v>11020205</v>
      </c>
      <c r="H72" s="481" t="s">
        <v>16</v>
      </c>
      <c r="I72" s="389" t="s">
        <v>17</v>
      </c>
      <c r="J72" s="170">
        <v>5.4</v>
      </c>
      <c r="K72" s="178">
        <v>5.4</v>
      </c>
      <c r="L72" s="254">
        <v>5.4</v>
      </c>
      <c r="M72" s="538" t="s">
        <v>134</v>
      </c>
      <c r="N72" s="242">
        <v>18</v>
      </c>
      <c r="O72" s="214">
        <v>18</v>
      </c>
      <c r="P72" s="122">
        <v>18</v>
      </c>
      <c r="Q72" s="385"/>
      <c r="S72" s="441"/>
      <c r="V72" s="385"/>
    </row>
    <row r="73" spans="1:22" s="386" customFormat="1" ht="18" customHeight="1" thickBot="1" x14ac:dyDescent="0.25">
      <c r="A73" s="102"/>
      <c r="B73" s="461"/>
      <c r="C73" s="496"/>
      <c r="D73" s="295"/>
      <c r="E73" s="615"/>
      <c r="F73" s="390"/>
      <c r="G73" s="705"/>
      <c r="H73" s="483"/>
      <c r="I73" s="391" t="s">
        <v>18</v>
      </c>
      <c r="J73" s="154">
        <f>+J72</f>
        <v>5.4</v>
      </c>
      <c r="K73" s="162">
        <f>+K72</f>
        <v>5.4</v>
      </c>
      <c r="L73" s="257">
        <f>+L72</f>
        <v>5.4</v>
      </c>
      <c r="M73" s="539" t="s">
        <v>135</v>
      </c>
      <c r="N73" s="541">
        <v>120</v>
      </c>
      <c r="O73" s="392">
        <v>130</v>
      </c>
      <c r="P73" s="393">
        <v>140</v>
      </c>
      <c r="V73" s="385"/>
    </row>
    <row r="74" spans="1:22" s="386" customFormat="1" ht="27" customHeight="1" x14ac:dyDescent="0.2">
      <c r="A74" s="100" t="s">
        <v>13</v>
      </c>
      <c r="B74" s="459" t="s">
        <v>19</v>
      </c>
      <c r="C74" s="462" t="s">
        <v>109</v>
      </c>
      <c r="D74" s="294"/>
      <c r="E74" s="696" t="s">
        <v>115</v>
      </c>
      <c r="F74" s="388"/>
      <c r="G74" s="704">
        <v>11020205</v>
      </c>
      <c r="H74" s="481">
        <v>1</v>
      </c>
      <c r="I74" s="389" t="s">
        <v>17</v>
      </c>
      <c r="J74" s="199">
        <v>12.6</v>
      </c>
      <c r="K74" s="256">
        <v>30</v>
      </c>
      <c r="L74" s="254">
        <v>30</v>
      </c>
      <c r="M74" s="540" t="s">
        <v>150</v>
      </c>
      <c r="N74" s="526">
        <v>100</v>
      </c>
      <c r="O74" s="210">
        <v>100</v>
      </c>
      <c r="P74" s="527">
        <v>100</v>
      </c>
      <c r="Q74" s="385"/>
      <c r="V74" s="385"/>
    </row>
    <row r="75" spans="1:22" s="386" customFormat="1" ht="18" customHeight="1" thickBot="1" x14ac:dyDescent="0.25">
      <c r="A75" s="102"/>
      <c r="B75" s="461"/>
      <c r="C75" s="496"/>
      <c r="D75" s="295"/>
      <c r="E75" s="615"/>
      <c r="F75" s="390"/>
      <c r="G75" s="705"/>
      <c r="H75" s="483"/>
      <c r="I75" s="391" t="s">
        <v>18</v>
      </c>
      <c r="J75" s="151">
        <f>+J74</f>
        <v>12.6</v>
      </c>
      <c r="K75" s="159">
        <f>+K74</f>
        <v>30</v>
      </c>
      <c r="L75" s="257">
        <f>+L74</f>
        <v>30</v>
      </c>
      <c r="M75" s="535"/>
      <c r="N75" s="221"/>
      <c r="O75" s="208"/>
      <c r="P75" s="528"/>
      <c r="V75" s="385"/>
    </row>
    <row r="76" spans="1:22" s="1" customFormat="1" ht="15.75" customHeight="1" x14ac:dyDescent="0.2">
      <c r="A76" s="100" t="s">
        <v>13</v>
      </c>
      <c r="B76" s="459" t="s">
        <v>19</v>
      </c>
      <c r="C76" s="462" t="s">
        <v>110</v>
      </c>
      <c r="D76" s="113"/>
      <c r="E76" s="706" t="s">
        <v>88</v>
      </c>
      <c r="F76" s="83"/>
      <c r="G76" s="681">
        <v>11020406</v>
      </c>
      <c r="H76" s="291">
        <v>2</v>
      </c>
      <c r="I76" s="39" t="s">
        <v>69</v>
      </c>
      <c r="J76" s="171">
        <v>17.7</v>
      </c>
      <c r="K76" s="179"/>
      <c r="L76" s="164"/>
      <c r="M76" s="699" t="s">
        <v>86</v>
      </c>
      <c r="N76" s="279">
        <v>2</v>
      </c>
      <c r="O76" s="206"/>
      <c r="P76" s="207"/>
    </row>
    <row r="77" spans="1:22" s="1" customFormat="1" ht="15.75" customHeight="1" thickBot="1" x14ac:dyDescent="0.25">
      <c r="A77" s="102"/>
      <c r="B77" s="461"/>
      <c r="C77" s="496"/>
      <c r="D77" s="295"/>
      <c r="E77" s="707"/>
      <c r="F77" s="23"/>
      <c r="G77" s="708"/>
      <c r="H77" s="290"/>
      <c r="I77" s="51" t="s">
        <v>18</v>
      </c>
      <c r="J77" s="169">
        <f>SUM(J76:J76)</f>
        <v>17.7</v>
      </c>
      <c r="K77" s="177"/>
      <c r="L77" s="337"/>
      <c r="M77" s="700"/>
      <c r="N77" s="361"/>
      <c r="O77" s="208"/>
      <c r="P77" s="209"/>
    </row>
    <row r="78" spans="1:22" s="1" customFormat="1" ht="13.5" thickBot="1" x14ac:dyDescent="0.25">
      <c r="A78" s="456" t="s">
        <v>13</v>
      </c>
      <c r="B78" s="461" t="s">
        <v>19</v>
      </c>
      <c r="C78" s="659" t="s">
        <v>22</v>
      </c>
      <c r="D78" s="659"/>
      <c r="E78" s="659"/>
      <c r="F78" s="659"/>
      <c r="G78" s="659"/>
      <c r="H78" s="659"/>
      <c r="I78" s="659"/>
      <c r="J78" s="172">
        <f>+J77+J69+J67+J59+J71+J73+J75</f>
        <v>6535.1</v>
      </c>
      <c r="K78" s="163">
        <f>+K77+K69+K67+K59+K71+K73+K75</f>
        <v>6663.4</v>
      </c>
      <c r="L78" s="322">
        <f>+L77+L69+L67+L59+L71+L73+L75</f>
        <v>6629.5</v>
      </c>
      <c r="M78" s="701"/>
      <c r="N78" s="702"/>
      <c r="O78" s="702"/>
      <c r="P78" s="703"/>
      <c r="T78" s="14"/>
    </row>
    <row r="79" spans="1:22" s="1" customFormat="1" ht="15.75" customHeight="1" thickBot="1" x14ac:dyDescent="0.25">
      <c r="A79" s="103" t="s">
        <v>13</v>
      </c>
      <c r="B79" s="24" t="s">
        <v>21</v>
      </c>
      <c r="C79" s="693" t="s">
        <v>34</v>
      </c>
      <c r="D79" s="693"/>
      <c r="E79" s="693"/>
      <c r="F79" s="693"/>
      <c r="G79" s="694"/>
      <c r="H79" s="694"/>
      <c r="I79" s="694"/>
      <c r="J79" s="694"/>
      <c r="K79" s="694"/>
      <c r="L79" s="694"/>
      <c r="M79" s="693"/>
      <c r="N79" s="693"/>
      <c r="O79" s="693"/>
      <c r="P79" s="695"/>
      <c r="T79" s="14"/>
    </row>
    <row r="80" spans="1:22" s="386" customFormat="1" ht="27" customHeight="1" x14ac:dyDescent="0.2">
      <c r="A80" s="96" t="s">
        <v>13</v>
      </c>
      <c r="B80" s="645" t="s">
        <v>21</v>
      </c>
      <c r="C80" s="647" t="s">
        <v>13</v>
      </c>
      <c r="D80" s="474"/>
      <c r="E80" s="696" t="s">
        <v>136</v>
      </c>
      <c r="F80" s="412"/>
      <c r="G80" s="413"/>
      <c r="H80" s="394">
        <v>2</v>
      </c>
      <c r="I80" s="512" t="s">
        <v>17</v>
      </c>
      <c r="J80" s="254">
        <v>18</v>
      </c>
      <c r="K80" s="395"/>
      <c r="L80" s="396"/>
      <c r="M80" s="397" t="s">
        <v>137</v>
      </c>
      <c r="N80" s="526">
        <v>1</v>
      </c>
      <c r="O80" s="236"/>
      <c r="P80" s="237"/>
      <c r="Q80" s="385"/>
    </row>
    <row r="81" spans="1:23" s="386" customFormat="1" ht="16.5" customHeight="1" thickBot="1" x14ac:dyDescent="0.25">
      <c r="A81" s="99"/>
      <c r="B81" s="646"/>
      <c r="C81" s="648"/>
      <c r="D81" s="474"/>
      <c r="E81" s="615"/>
      <c r="F81" s="414"/>
      <c r="G81" s="415"/>
      <c r="H81" s="416"/>
      <c r="I81" s="513" t="s">
        <v>18</v>
      </c>
      <c r="J81" s="398">
        <f>+J80</f>
        <v>18</v>
      </c>
      <c r="K81" s="174"/>
      <c r="L81" s="328"/>
      <c r="M81" s="417"/>
      <c r="N81" s="281"/>
      <c r="O81" s="221"/>
      <c r="P81" s="222"/>
      <c r="Q81" s="385"/>
    </row>
    <row r="82" spans="1:23" s="1" customFormat="1" ht="15.75" customHeight="1" x14ac:dyDescent="0.2">
      <c r="A82" s="104" t="s">
        <v>13</v>
      </c>
      <c r="B82" s="70" t="s">
        <v>21</v>
      </c>
      <c r="C82" s="25" t="s">
        <v>19</v>
      </c>
      <c r="D82" s="297"/>
      <c r="E82" s="697" t="s">
        <v>36</v>
      </c>
      <c r="F82" s="58"/>
      <c r="G82" s="144"/>
      <c r="H82" s="50"/>
      <c r="I82" s="594" t="s">
        <v>17</v>
      </c>
      <c r="J82" s="254">
        <v>1009.2</v>
      </c>
      <c r="K82" s="256">
        <f>4942.2-50-500</f>
        <v>4392.2</v>
      </c>
      <c r="L82" s="408">
        <f>3500-1000</f>
        <v>2500</v>
      </c>
      <c r="M82" s="190"/>
      <c r="N82" s="547"/>
      <c r="O82" s="226"/>
      <c r="P82" s="227"/>
      <c r="Q82" s="60"/>
      <c r="R82" s="60"/>
      <c r="S82" s="60"/>
    </row>
    <row r="83" spans="1:23" s="1" customFormat="1" ht="15.75" customHeight="1" x14ac:dyDescent="0.2">
      <c r="A83" s="105"/>
      <c r="B83" s="495"/>
      <c r="C83" s="484"/>
      <c r="D83" s="474"/>
      <c r="E83" s="698"/>
      <c r="F83" s="59"/>
      <c r="G83" s="145"/>
      <c r="H83" s="89"/>
      <c r="I83" s="514" t="s">
        <v>69</v>
      </c>
      <c r="J83" s="274">
        <v>1400.4</v>
      </c>
      <c r="K83" s="179"/>
      <c r="L83" s="430"/>
      <c r="M83" s="191"/>
      <c r="N83" s="548"/>
      <c r="O83" s="251"/>
      <c r="P83" s="252"/>
      <c r="Q83" s="60"/>
      <c r="R83" s="60"/>
      <c r="S83" s="60"/>
    </row>
    <row r="84" spans="1:23" s="1" customFormat="1" ht="15.75" customHeight="1" x14ac:dyDescent="0.2">
      <c r="A84" s="105"/>
      <c r="B84" s="562"/>
      <c r="C84" s="553"/>
      <c r="D84" s="556"/>
      <c r="E84" s="557"/>
      <c r="F84" s="59"/>
      <c r="G84" s="145"/>
      <c r="H84" s="89"/>
      <c r="I84" s="592" t="s">
        <v>147</v>
      </c>
      <c r="J84" s="264">
        <v>384.3</v>
      </c>
      <c r="K84" s="351"/>
      <c r="L84" s="593"/>
      <c r="M84" s="191"/>
      <c r="N84" s="548"/>
      <c r="O84" s="251"/>
      <c r="P84" s="252"/>
      <c r="Q84" s="60"/>
      <c r="R84" s="60"/>
      <c r="S84" s="60"/>
    </row>
    <row r="85" spans="1:23" s="1" customFormat="1" ht="15.75" customHeight="1" x14ac:dyDescent="0.2">
      <c r="A85" s="105"/>
      <c r="B85" s="562"/>
      <c r="C85" s="553"/>
      <c r="D85" s="556"/>
      <c r="E85" s="557"/>
      <c r="F85" s="59"/>
      <c r="G85" s="145"/>
      <c r="H85" s="89"/>
      <c r="I85" s="515" t="s">
        <v>40</v>
      </c>
      <c r="J85" s="264">
        <v>151.5</v>
      </c>
      <c r="K85" s="351">
        <v>1172</v>
      </c>
      <c r="L85" s="593">
        <v>716.5</v>
      </c>
      <c r="M85" s="191"/>
      <c r="N85" s="548"/>
      <c r="O85" s="251"/>
      <c r="P85" s="252"/>
      <c r="Q85" s="60"/>
      <c r="R85" s="60"/>
      <c r="S85" s="60"/>
    </row>
    <row r="86" spans="1:23" s="1" customFormat="1" ht="15.75" customHeight="1" x14ac:dyDescent="0.2">
      <c r="A86" s="105"/>
      <c r="B86" s="562"/>
      <c r="C86" s="553"/>
      <c r="D86" s="556"/>
      <c r="E86" s="557"/>
      <c r="F86" s="59"/>
      <c r="G86" s="145"/>
      <c r="H86" s="596"/>
      <c r="I86" s="515" t="s">
        <v>38</v>
      </c>
      <c r="J86" s="340">
        <v>583.20000000000005</v>
      </c>
      <c r="K86" s="339">
        <v>621.70000000000005</v>
      </c>
      <c r="L86" s="597"/>
      <c r="M86" s="191"/>
      <c r="N86" s="548"/>
      <c r="O86" s="251"/>
      <c r="P86" s="252"/>
      <c r="Q86" s="60"/>
      <c r="R86" s="60"/>
      <c r="S86" s="60"/>
    </row>
    <row r="87" spans="1:23" s="1" customFormat="1" ht="29.25" customHeight="1" x14ac:dyDescent="0.2">
      <c r="A87" s="101"/>
      <c r="B87" s="460"/>
      <c r="C87" s="484"/>
      <c r="D87" s="473" t="s">
        <v>13</v>
      </c>
      <c r="E87" s="472" t="s">
        <v>73</v>
      </c>
      <c r="F87" s="90" t="s">
        <v>35</v>
      </c>
      <c r="G87" s="681">
        <v>1101012101</v>
      </c>
      <c r="H87" s="27"/>
      <c r="I87" s="516"/>
      <c r="J87" s="511"/>
      <c r="K87" s="342"/>
      <c r="L87" s="343"/>
      <c r="M87" s="595"/>
      <c r="N87" s="347"/>
      <c r="O87" s="348"/>
      <c r="P87" s="349"/>
      <c r="Q87" s="80"/>
      <c r="R87" s="71"/>
      <c r="S87" s="81"/>
      <c r="T87" s="118"/>
      <c r="U87" s="119"/>
      <c r="V87" s="81"/>
      <c r="W87" s="81"/>
    </row>
    <row r="88" spans="1:23" s="1" customFormat="1" ht="17.25" customHeight="1" x14ac:dyDescent="0.2">
      <c r="A88" s="101"/>
      <c r="B88" s="460"/>
      <c r="C88" s="484"/>
      <c r="D88" s="474"/>
      <c r="E88" s="78" t="s">
        <v>72</v>
      </c>
      <c r="F88" s="683" t="s">
        <v>39</v>
      </c>
      <c r="G88" s="682"/>
      <c r="H88" s="27"/>
      <c r="I88" s="516"/>
      <c r="J88" s="511"/>
      <c r="K88" s="598"/>
      <c r="L88" s="343"/>
      <c r="M88" s="192" t="s">
        <v>37</v>
      </c>
      <c r="N88" s="231">
        <v>50</v>
      </c>
      <c r="O88" s="230">
        <v>100</v>
      </c>
      <c r="P88" s="196"/>
      <c r="R88" s="82"/>
      <c r="S88" s="217"/>
      <c r="T88" s="340"/>
      <c r="U88" s="438"/>
      <c r="V88" s="81"/>
      <c r="W88" s="81"/>
    </row>
    <row r="89" spans="1:23" s="1" customFormat="1" ht="17.25" customHeight="1" x14ac:dyDescent="0.2">
      <c r="A89" s="101"/>
      <c r="B89" s="460"/>
      <c r="C89" s="484"/>
      <c r="D89" s="474"/>
      <c r="E89" s="78" t="s">
        <v>80</v>
      </c>
      <c r="F89" s="684"/>
      <c r="G89" s="137"/>
      <c r="H89" s="27"/>
      <c r="I89" s="516"/>
      <c r="J89" s="511"/>
      <c r="K89" s="599"/>
      <c r="L89" s="600"/>
      <c r="M89" s="192" t="s">
        <v>37</v>
      </c>
      <c r="N89" s="345"/>
      <c r="O89" s="406">
        <v>50</v>
      </c>
      <c r="P89" s="196">
        <v>100</v>
      </c>
      <c r="Q89" s="80"/>
      <c r="R89" s="81"/>
      <c r="S89" s="81"/>
      <c r="T89" s="82"/>
      <c r="U89" s="82"/>
      <c r="V89" s="81"/>
      <c r="W89" s="81"/>
    </row>
    <row r="90" spans="1:23" s="1" customFormat="1" ht="15.75" customHeight="1" x14ac:dyDescent="0.2">
      <c r="A90" s="101"/>
      <c r="B90" s="460"/>
      <c r="C90" s="484"/>
      <c r="D90" s="685" t="s">
        <v>19</v>
      </c>
      <c r="E90" s="687" t="s">
        <v>145</v>
      </c>
      <c r="F90" s="689" t="s">
        <v>35</v>
      </c>
      <c r="G90" s="445">
        <v>11010116</v>
      </c>
      <c r="H90" s="691"/>
      <c r="I90" s="516"/>
      <c r="J90" s="510"/>
      <c r="K90" s="342"/>
      <c r="L90" s="343"/>
      <c r="M90" s="679" t="s">
        <v>41</v>
      </c>
      <c r="N90" s="344">
        <v>100</v>
      </c>
      <c r="O90" s="232"/>
      <c r="P90" s="233"/>
      <c r="Q90" s="80"/>
      <c r="R90" s="71"/>
      <c r="S90" s="81"/>
      <c r="T90" s="71"/>
      <c r="U90" s="81"/>
      <c r="V90" s="71"/>
      <c r="W90" s="81"/>
    </row>
    <row r="91" spans="1:23" s="1" customFormat="1" ht="15.75" customHeight="1" x14ac:dyDescent="0.2">
      <c r="A91" s="101"/>
      <c r="B91" s="460"/>
      <c r="C91" s="484"/>
      <c r="D91" s="686"/>
      <c r="E91" s="688"/>
      <c r="F91" s="690"/>
      <c r="G91" s="445"/>
      <c r="H91" s="692"/>
      <c r="I91" s="516"/>
      <c r="J91" s="510"/>
      <c r="K91" s="342"/>
      <c r="L91" s="343"/>
      <c r="M91" s="680"/>
      <c r="N91" s="353"/>
      <c r="O91" s="234"/>
      <c r="P91" s="235"/>
      <c r="Q91" s="80"/>
      <c r="R91" s="71"/>
      <c r="S91" s="81"/>
      <c r="T91" s="71"/>
      <c r="U91" s="81"/>
      <c r="V91" s="71"/>
      <c r="W91" s="71"/>
    </row>
    <row r="92" spans="1:23" s="1" customFormat="1" ht="29.25" customHeight="1" x14ac:dyDescent="0.2">
      <c r="A92" s="101"/>
      <c r="B92" s="460"/>
      <c r="C92" s="553"/>
      <c r="D92" s="605" t="s">
        <v>21</v>
      </c>
      <c r="E92" s="554" t="s">
        <v>83</v>
      </c>
      <c r="F92" s="90" t="s">
        <v>35</v>
      </c>
      <c r="G92" s="555">
        <v>11010135</v>
      </c>
      <c r="H92" s="507"/>
      <c r="I92" s="516"/>
      <c r="J92" s="511"/>
      <c r="K92" s="342"/>
      <c r="L92" s="343"/>
      <c r="M92" s="542" t="s">
        <v>116</v>
      </c>
      <c r="N92" s="549"/>
      <c r="O92" s="228"/>
      <c r="P92" s="229">
        <v>10</v>
      </c>
      <c r="Q92" s="60"/>
      <c r="S92" s="14"/>
      <c r="U92" s="14"/>
      <c r="V92" s="14"/>
    </row>
    <row r="93" spans="1:23" s="1" customFormat="1" ht="14.25" customHeight="1" x14ac:dyDescent="0.2">
      <c r="A93" s="101"/>
      <c r="B93" s="460"/>
      <c r="C93" s="484"/>
      <c r="D93" s="473" t="s">
        <v>33</v>
      </c>
      <c r="E93" s="614" t="s">
        <v>105</v>
      </c>
      <c r="F93" s="488" t="s">
        <v>35</v>
      </c>
      <c r="G93" s="263"/>
      <c r="H93" s="508"/>
      <c r="I93" s="516"/>
      <c r="J93" s="200"/>
      <c r="K93" s="601"/>
      <c r="L93" s="418"/>
      <c r="M93" s="77" t="s">
        <v>106</v>
      </c>
      <c r="N93" s="345"/>
      <c r="O93" s="345">
        <v>50</v>
      </c>
      <c r="P93" s="196">
        <v>100</v>
      </c>
      <c r="U93" s="14"/>
    </row>
    <row r="94" spans="1:23" s="1" customFormat="1" ht="15.75" customHeight="1" thickBot="1" x14ac:dyDescent="0.25">
      <c r="A94" s="106"/>
      <c r="B94" s="69"/>
      <c r="C94" s="40"/>
      <c r="D94" s="40"/>
      <c r="E94" s="615"/>
      <c r="F94" s="407"/>
      <c r="G94" s="261"/>
      <c r="H94" s="509"/>
      <c r="I94" s="513" t="s">
        <v>18</v>
      </c>
      <c r="J94" s="329">
        <f>SUM(J82:J93)</f>
        <v>3528.6000000000004</v>
      </c>
      <c r="K94" s="174">
        <f>SUM(K82:K93)</f>
        <v>6185.9</v>
      </c>
      <c r="L94" s="329">
        <f>SUM(L82:L93)</f>
        <v>3216.5</v>
      </c>
      <c r="M94" s="417"/>
      <c r="N94" s="281"/>
      <c r="O94" s="221"/>
      <c r="P94" s="222"/>
      <c r="Q94" s="60"/>
      <c r="R94" s="60"/>
      <c r="S94" s="60"/>
    </row>
    <row r="95" spans="1:23" s="1" customFormat="1" ht="43.5" customHeight="1" x14ac:dyDescent="0.2">
      <c r="A95" s="104" t="s">
        <v>13</v>
      </c>
      <c r="B95" s="70" t="s">
        <v>21</v>
      </c>
      <c r="C95" s="25" t="s">
        <v>21</v>
      </c>
      <c r="D95" s="297"/>
      <c r="E95" s="72" t="s">
        <v>42</v>
      </c>
      <c r="F95" s="129"/>
      <c r="G95" s="138"/>
      <c r="H95" s="521"/>
      <c r="I95" s="17"/>
      <c r="J95" s="517"/>
      <c r="K95" s="401"/>
      <c r="L95" s="402"/>
      <c r="M95" s="18"/>
      <c r="N95" s="258"/>
      <c r="O95" s="210"/>
      <c r="P95" s="211"/>
      <c r="T95" s="14"/>
      <c r="U95" s="14"/>
    </row>
    <row r="96" spans="1:23" s="1" customFormat="1" ht="29.25" customHeight="1" x14ac:dyDescent="0.2">
      <c r="A96" s="105"/>
      <c r="B96" s="495"/>
      <c r="C96" s="484"/>
      <c r="D96" s="473" t="s">
        <v>13</v>
      </c>
      <c r="E96" s="666" t="s">
        <v>63</v>
      </c>
      <c r="F96" s="76"/>
      <c r="G96" s="471">
        <v>11010130</v>
      </c>
      <c r="H96" s="522">
        <v>2</v>
      </c>
      <c r="I96" s="75" t="s">
        <v>17</v>
      </c>
      <c r="J96" s="182">
        <v>96</v>
      </c>
      <c r="K96" s="439">
        <v>245.2</v>
      </c>
      <c r="L96" s="314">
        <v>232</v>
      </c>
      <c r="M96" s="525" t="s">
        <v>158</v>
      </c>
      <c r="N96" s="279">
        <v>4</v>
      </c>
      <c r="O96" s="206">
        <v>4</v>
      </c>
      <c r="P96" s="207">
        <v>1</v>
      </c>
      <c r="Q96" s="187"/>
      <c r="S96" s="43"/>
    </row>
    <row r="97" spans="1:22" s="1" customFormat="1" ht="29.25" customHeight="1" x14ac:dyDescent="0.2">
      <c r="A97" s="105"/>
      <c r="B97" s="562"/>
      <c r="C97" s="553"/>
      <c r="D97" s="556"/>
      <c r="E97" s="676"/>
      <c r="F97" s="76"/>
      <c r="G97" s="559"/>
      <c r="H97" s="262">
        <v>6</v>
      </c>
      <c r="I97" s="75" t="s">
        <v>17</v>
      </c>
      <c r="J97" s="182">
        <v>65.599999999999994</v>
      </c>
      <c r="K97" s="439"/>
      <c r="L97" s="314"/>
      <c r="M97" s="551"/>
      <c r="N97" s="259"/>
      <c r="O97" s="215"/>
      <c r="P97" s="216"/>
      <c r="Q97" s="200"/>
      <c r="S97" s="43"/>
    </row>
    <row r="98" spans="1:22" s="1" customFormat="1" ht="14.25" customHeight="1" x14ac:dyDescent="0.2">
      <c r="A98" s="97"/>
      <c r="B98" s="460"/>
      <c r="C98" s="480"/>
      <c r="D98" s="301"/>
      <c r="E98" s="667"/>
      <c r="F98" s="53"/>
      <c r="G98" s="146"/>
      <c r="H98" s="480"/>
      <c r="I98" s="130" t="s">
        <v>18</v>
      </c>
      <c r="J98" s="183">
        <f>SUM(J96:J97)</f>
        <v>161.6</v>
      </c>
      <c r="K98" s="186">
        <f>SUM(K96:K96)</f>
        <v>245.2</v>
      </c>
      <c r="L98" s="184">
        <f>SUM(L96:L96)</f>
        <v>232</v>
      </c>
      <c r="M98" s="543"/>
      <c r="N98" s="265"/>
      <c r="O98" s="238"/>
      <c r="P98" s="239"/>
      <c r="Q98" s="28"/>
      <c r="R98" s="45"/>
      <c r="S98" s="14"/>
      <c r="T98" s="14"/>
    </row>
    <row r="99" spans="1:22" s="1" customFormat="1" ht="29.25" customHeight="1" x14ac:dyDescent="0.2">
      <c r="A99" s="97"/>
      <c r="B99" s="460"/>
      <c r="C99" s="480"/>
      <c r="D99" s="300" t="s">
        <v>19</v>
      </c>
      <c r="E99" s="666" t="s">
        <v>77</v>
      </c>
      <c r="F99" s="74"/>
      <c r="G99" s="677" t="s">
        <v>91</v>
      </c>
      <c r="H99" s="427" t="s">
        <v>16</v>
      </c>
      <c r="I99" s="75" t="s">
        <v>17</v>
      </c>
      <c r="J99" s="313">
        <v>9.4</v>
      </c>
      <c r="K99" s="439">
        <v>64.3</v>
      </c>
      <c r="L99" s="314"/>
      <c r="M99" s="544" t="s">
        <v>139</v>
      </c>
      <c r="N99" s="382">
        <v>100</v>
      </c>
      <c r="O99" s="400"/>
      <c r="P99" s="233"/>
      <c r="Q99" s="519"/>
      <c r="R99" s="519"/>
      <c r="S99" s="14"/>
      <c r="T99" s="14"/>
      <c r="U99" s="14"/>
    </row>
    <row r="100" spans="1:22" s="1" customFormat="1" ht="29.25" customHeight="1" x14ac:dyDescent="0.2">
      <c r="A100" s="97"/>
      <c r="B100" s="460"/>
      <c r="C100" s="480"/>
      <c r="D100" s="300"/>
      <c r="E100" s="676"/>
      <c r="F100" s="53"/>
      <c r="G100" s="678"/>
      <c r="H100" s="480"/>
      <c r="I100" s="354"/>
      <c r="J100" s="315"/>
      <c r="K100" s="188"/>
      <c r="L100" s="306"/>
      <c r="M100" s="545" t="s">
        <v>149</v>
      </c>
      <c r="N100" s="344">
        <v>100</v>
      </c>
      <c r="O100" s="400"/>
      <c r="P100" s="233"/>
      <c r="Q100" s="28"/>
      <c r="R100" s="45"/>
      <c r="S100" s="14"/>
      <c r="T100" s="14"/>
      <c r="U100" s="14"/>
      <c r="V100" s="14"/>
    </row>
    <row r="101" spans="1:22" s="1" customFormat="1" ht="30.75" customHeight="1" x14ac:dyDescent="0.2">
      <c r="A101" s="97"/>
      <c r="B101" s="460"/>
      <c r="C101" s="480"/>
      <c r="D101" s="300"/>
      <c r="E101" s="73"/>
      <c r="F101" s="53"/>
      <c r="G101" s="146"/>
      <c r="H101" s="326"/>
      <c r="I101" s="354"/>
      <c r="J101" s="520"/>
      <c r="K101" s="188"/>
      <c r="L101" s="306"/>
      <c r="M101" s="544" t="s">
        <v>138</v>
      </c>
      <c r="N101" s="344"/>
      <c r="O101" s="403">
        <v>100</v>
      </c>
      <c r="P101" s="233"/>
      <c r="Q101" s="28"/>
      <c r="T101" s="14"/>
    </row>
    <row r="102" spans="1:22" s="1" customFormat="1" ht="30.75" customHeight="1" x14ac:dyDescent="0.2">
      <c r="A102" s="97"/>
      <c r="B102" s="460"/>
      <c r="C102" s="480"/>
      <c r="D102" s="300"/>
      <c r="E102" s="73"/>
      <c r="F102" s="53"/>
      <c r="G102" s="146"/>
      <c r="H102" s="326"/>
      <c r="I102" s="354"/>
      <c r="J102" s="520"/>
      <c r="K102" s="188"/>
      <c r="L102" s="306"/>
      <c r="M102" s="545" t="s">
        <v>140</v>
      </c>
      <c r="N102" s="344"/>
      <c r="O102" s="399">
        <v>100</v>
      </c>
      <c r="P102" s="84"/>
      <c r="Q102" s="28"/>
      <c r="T102" s="14"/>
    </row>
    <row r="103" spans="1:22" s="1" customFormat="1" ht="41.25" customHeight="1" x14ac:dyDescent="0.2">
      <c r="A103" s="97"/>
      <c r="B103" s="460"/>
      <c r="C103" s="480"/>
      <c r="D103" s="300"/>
      <c r="E103" s="73"/>
      <c r="F103" s="53"/>
      <c r="G103" s="146"/>
      <c r="H103" s="326"/>
      <c r="I103" s="354"/>
      <c r="J103" s="520"/>
      <c r="K103" s="188"/>
      <c r="L103" s="306"/>
      <c r="M103" s="545" t="s">
        <v>141</v>
      </c>
      <c r="N103" s="344"/>
      <c r="O103" s="399">
        <v>100</v>
      </c>
      <c r="P103" s="219"/>
      <c r="Q103" s="28"/>
      <c r="R103" s="14"/>
      <c r="T103" s="14"/>
    </row>
    <row r="104" spans="1:22" s="1" customFormat="1" ht="17.25" customHeight="1" x14ac:dyDescent="0.2">
      <c r="A104" s="97"/>
      <c r="B104" s="460"/>
      <c r="C104" s="480"/>
      <c r="D104" s="300"/>
      <c r="E104" s="73"/>
      <c r="F104" s="53"/>
      <c r="G104" s="146"/>
      <c r="H104" s="326"/>
      <c r="I104" s="350"/>
      <c r="J104" s="312"/>
      <c r="K104" s="440"/>
      <c r="L104" s="311"/>
      <c r="M104" s="616" t="s">
        <v>142</v>
      </c>
      <c r="N104" s="344"/>
      <c r="O104" s="341">
        <v>100</v>
      </c>
      <c r="P104" s="120"/>
      <c r="Q104" s="28"/>
      <c r="T104" s="14"/>
    </row>
    <row r="105" spans="1:22" s="1" customFormat="1" ht="14.25" customHeight="1" x14ac:dyDescent="0.2">
      <c r="A105" s="97"/>
      <c r="B105" s="460"/>
      <c r="C105" s="480"/>
      <c r="D105" s="300"/>
      <c r="E105" s="73"/>
      <c r="F105" s="53"/>
      <c r="G105" s="146"/>
      <c r="H105" s="326"/>
      <c r="I105" s="130" t="s">
        <v>18</v>
      </c>
      <c r="J105" s="183">
        <f>SUM(J99:J104)</f>
        <v>9.4</v>
      </c>
      <c r="K105" s="186">
        <f>SUM(K99:K104)</f>
        <v>64.3</v>
      </c>
      <c r="L105" s="184">
        <f>SUM(L99:L104)</f>
        <v>0</v>
      </c>
      <c r="M105" s="617"/>
      <c r="N105" s="353"/>
      <c r="O105" s="234"/>
      <c r="P105" s="235"/>
      <c r="Q105" s="48"/>
      <c r="R105" s="14"/>
      <c r="S105" s="14"/>
      <c r="U105" s="14"/>
      <c r="V105" s="14"/>
    </row>
    <row r="106" spans="1:22" s="1" customFormat="1" ht="30" customHeight="1" x14ac:dyDescent="0.2">
      <c r="A106" s="101"/>
      <c r="B106" s="460"/>
      <c r="C106" s="480"/>
      <c r="D106" s="302" t="s">
        <v>21</v>
      </c>
      <c r="E106" s="666" t="s">
        <v>107</v>
      </c>
      <c r="F106" s="74"/>
      <c r="G106" s="268"/>
      <c r="H106" s="426" t="s">
        <v>16</v>
      </c>
      <c r="I106" s="350" t="s">
        <v>17</v>
      </c>
      <c r="J106" s="150">
        <v>100</v>
      </c>
      <c r="K106" s="158">
        <v>100</v>
      </c>
      <c r="L106" s="518"/>
      <c r="M106" s="668" t="s">
        <v>108</v>
      </c>
      <c r="N106" s="341">
        <v>50</v>
      </c>
      <c r="O106" s="218">
        <v>100</v>
      </c>
      <c r="P106" s="219"/>
      <c r="Q106" s="48"/>
      <c r="R106" s="14"/>
      <c r="S106" s="14"/>
      <c r="U106" s="14"/>
      <c r="V106" s="14"/>
    </row>
    <row r="107" spans="1:22" s="1" customFormat="1" ht="14.25" customHeight="1" x14ac:dyDescent="0.2">
      <c r="A107" s="101"/>
      <c r="B107" s="460"/>
      <c r="C107" s="480"/>
      <c r="D107" s="301"/>
      <c r="E107" s="667"/>
      <c r="F107" s="269"/>
      <c r="G107" s="270"/>
      <c r="H107" s="428"/>
      <c r="I107" s="85" t="s">
        <v>18</v>
      </c>
      <c r="J107" s="183">
        <f>SUM(J106)</f>
        <v>100</v>
      </c>
      <c r="K107" s="186">
        <f>K106</f>
        <v>100</v>
      </c>
      <c r="L107" s="184"/>
      <c r="M107" s="669"/>
      <c r="N107" s="250"/>
      <c r="O107" s="218"/>
      <c r="P107" s="219"/>
      <c r="Q107" s="48"/>
      <c r="R107" s="14"/>
      <c r="S107" s="14"/>
      <c r="U107" s="14"/>
      <c r="V107" s="14"/>
    </row>
    <row r="108" spans="1:22" s="1" customFormat="1" ht="15.75" customHeight="1" x14ac:dyDescent="0.2">
      <c r="A108" s="101"/>
      <c r="B108" s="460"/>
      <c r="C108" s="484"/>
      <c r="D108" s="474" t="s">
        <v>33</v>
      </c>
      <c r="E108" s="77" t="s">
        <v>64</v>
      </c>
      <c r="F108" s="132"/>
      <c r="G108" s="670">
        <v>11010100</v>
      </c>
      <c r="H108" s="359">
        <v>6</v>
      </c>
      <c r="I108" s="87" t="s">
        <v>17</v>
      </c>
      <c r="J108" s="523">
        <v>181.8</v>
      </c>
      <c r="K108" s="524">
        <v>181.8</v>
      </c>
      <c r="L108" s="352">
        <v>181.8</v>
      </c>
      <c r="M108" s="65" t="s">
        <v>65</v>
      </c>
      <c r="N108" s="266">
        <v>6</v>
      </c>
      <c r="O108" s="271">
        <v>6</v>
      </c>
      <c r="P108" s="272">
        <v>6</v>
      </c>
      <c r="Q108" s="48"/>
      <c r="R108" s="14"/>
      <c r="V108" s="14"/>
    </row>
    <row r="109" spans="1:22" s="1" customFormat="1" ht="15.75" customHeight="1" x14ac:dyDescent="0.2">
      <c r="A109" s="101"/>
      <c r="B109" s="460"/>
      <c r="C109" s="484"/>
      <c r="D109" s="474"/>
      <c r="E109" s="67"/>
      <c r="F109" s="66"/>
      <c r="G109" s="671"/>
      <c r="H109" s="360"/>
      <c r="I109" s="85" t="s">
        <v>18</v>
      </c>
      <c r="J109" s="275">
        <f>SUM(J108:J108)</f>
        <v>181.8</v>
      </c>
      <c r="K109" s="253">
        <f>SUM(K108:K108)</f>
        <v>181.8</v>
      </c>
      <c r="L109" s="276">
        <f>SUM(L108:L108)</f>
        <v>181.8</v>
      </c>
      <c r="M109" s="65"/>
      <c r="N109" s="267"/>
      <c r="O109" s="203"/>
      <c r="P109" s="204"/>
      <c r="Q109" s="28"/>
    </row>
    <row r="110" spans="1:22" s="1" customFormat="1" ht="13.5" customHeight="1" thickBot="1" x14ac:dyDescent="0.25">
      <c r="A110" s="97"/>
      <c r="B110" s="460"/>
      <c r="C110" s="480"/>
      <c r="D110" s="300"/>
      <c r="E110" s="477"/>
      <c r="F110" s="419"/>
      <c r="G110" s="420"/>
      <c r="H110" s="429"/>
      <c r="I110" s="486"/>
      <c r="J110" s="151">
        <f>+J109+J105+J98+J107</f>
        <v>452.8</v>
      </c>
      <c r="K110" s="159">
        <f>+K109+K105+K98+K107</f>
        <v>591.29999999999995</v>
      </c>
      <c r="L110" s="155">
        <f>+L109+L105+L98+L107</f>
        <v>413.8</v>
      </c>
      <c r="M110" s="546"/>
      <c r="N110" s="550"/>
      <c r="O110" s="404"/>
      <c r="P110" s="405"/>
      <c r="Q110" s="30"/>
    </row>
    <row r="111" spans="1:22" s="1" customFormat="1" ht="26.25" customHeight="1" x14ac:dyDescent="0.2">
      <c r="A111" s="96" t="s">
        <v>13</v>
      </c>
      <c r="B111" s="645" t="s">
        <v>21</v>
      </c>
      <c r="C111" s="647" t="s">
        <v>33</v>
      </c>
      <c r="D111" s="298" t="s">
        <v>58</v>
      </c>
      <c r="E111" s="649" t="s">
        <v>78</v>
      </c>
      <c r="F111" s="672"/>
      <c r="G111" s="674">
        <v>11020404</v>
      </c>
      <c r="H111" s="657">
        <v>1</v>
      </c>
      <c r="I111" s="356" t="s">
        <v>69</v>
      </c>
      <c r="J111" s="187">
        <v>250.3</v>
      </c>
      <c r="K111" s="185"/>
      <c r="L111" s="321"/>
      <c r="M111" s="655" t="s">
        <v>79</v>
      </c>
      <c r="N111" s="526">
        <v>100</v>
      </c>
      <c r="O111" s="236"/>
      <c r="P111" s="237"/>
    </row>
    <row r="112" spans="1:22" s="1" customFormat="1" ht="15.75" customHeight="1" thickBot="1" x14ac:dyDescent="0.25">
      <c r="A112" s="99"/>
      <c r="B112" s="646"/>
      <c r="C112" s="648"/>
      <c r="D112" s="299"/>
      <c r="E112" s="650"/>
      <c r="F112" s="673"/>
      <c r="G112" s="675"/>
      <c r="H112" s="658"/>
      <c r="I112" s="88" t="s">
        <v>18</v>
      </c>
      <c r="J112" s="151">
        <f>SUM(J111:J111)</f>
        <v>250.3</v>
      </c>
      <c r="K112" s="159">
        <f>SUM(K111:K111)</f>
        <v>0</v>
      </c>
      <c r="L112" s="155">
        <f>SUM(L111:L111)</f>
        <v>0</v>
      </c>
      <c r="M112" s="656"/>
      <c r="N112" s="281"/>
      <c r="O112" s="221"/>
      <c r="P112" s="222"/>
    </row>
    <row r="113" spans="1:21" s="1" customFormat="1" ht="14.25" customHeight="1" thickBot="1" x14ac:dyDescent="0.25">
      <c r="A113" s="92" t="s">
        <v>13</v>
      </c>
      <c r="B113" s="29" t="s">
        <v>21</v>
      </c>
      <c r="C113" s="634" t="s">
        <v>22</v>
      </c>
      <c r="D113" s="634"/>
      <c r="E113" s="634"/>
      <c r="F113" s="634"/>
      <c r="G113" s="634"/>
      <c r="H113" s="634"/>
      <c r="I113" s="659"/>
      <c r="J113" s="172">
        <f>+J110+J94+J112+J81</f>
        <v>4249.7000000000007</v>
      </c>
      <c r="K113" s="180">
        <f>+K110+K94+K112+K81</f>
        <v>6777.2</v>
      </c>
      <c r="L113" s="277">
        <f>+L110+L94+L112+L81</f>
        <v>3630.3</v>
      </c>
      <c r="M113" s="660"/>
      <c r="N113" s="661"/>
      <c r="O113" s="661"/>
      <c r="P113" s="662"/>
      <c r="Q113" s="663"/>
      <c r="S113" s="14"/>
    </row>
    <row r="114" spans="1:21" s="1" customFormat="1" ht="14.25" customHeight="1" thickBot="1" x14ac:dyDescent="0.25">
      <c r="A114" s="107" t="s">
        <v>13</v>
      </c>
      <c r="B114" s="29" t="s">
        <v>33</v>
      </c>
      <c r="C114" s="664" t="s">
        <v>43</v>
      </c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240"/>
      <c r="O114" s="240"/>
      <c r="P114" s="241"/>
      <c r="Q114" s="663"/>
      <c r="S114" s="14"/>
    </row>
    <row r="115" spans="1:21" s="1" customFormat="1" ht="29.25" customHeight="1" x14ac:dyDescent="0.2">
      <c r="A115" s="96" t="s">
        <v>13</v>
      </c>
      <c r="B115" s="459" t="s">
        <v>33</v>
      </c>
      <c r="C115" s="10" t="s">
        <v>13</v>
      </c>
      <c r="D115" s="294"/>
      <c r="E115" s="618" t="s">
        <v>143</v>
      </c>
      <c r="F115" s="31"/>
      <c r="G115" s="478">
        <v>11030607</v>
      </c>
      <c r="H115" s="54" t="s">
        <v>16</v>
      </c>
      <c r="I115" s="86" t="s">
        <v>17</v>
      </c>
      <c r="J115" s="149">
        <f>755.3+250</f>
        <v>1005.3</v>
      </c>
      <c r="K115" s="304">
        <f>755.3+250.7-250</f>
        <v>756</v>
      </c>
      <c r="L115" s="309">
        <f>755.3+250.7-250</f>
        <v>756</v>
      </c>
      <c r="M115" s="620" t="s">
        <v>84</v>
      </c>
      <c r="N115" s="526">
        <v>6</v>
      </c>
      <c r="O115" s="236">
        <v>6</v>
      </c>
      <c r="P115" s="237">
        <v>4</v>
      </c>
      <c r="Q115" s="663"/>
      <c r="T115" s="14"/>
    </row>
    <row r="116" spans="1:21" s="1" customFormat="1" ht="15" customHeight="1" thickBot="1" x14ac:dyDescent="0.25">
      <c r="A116" s="99"/>
      <c r="B116" s="461"/>
      <c r="C116" s="15"/>
      <c r="D116" s="295"/>
      <c r="E116" s="619"/>
      <c r="F116" s="49"/>
      <c r="G116" s="479"/>
      <c r="H116" s="55"/>
      <c r="I116" s="88" t="s">
        <v>18</v>
      </c>
      <c r="J116" s="151">
        <f>SUM(J115:J115)</f>
        <v>1005.3</v>
      </c>
      <c r="K116" s="159">
        <f>SUM(K115:K115)</f>
        <v>756</v>
      </c>
      <c r="L116" s="155">
        <f>SUM(L115:L115)</f>
        <v>756</v>
      </c>
      <c r="M116" s="621"/>
      <c r="N116" s="220"/>
      <c r="O116" s="221"/>
      <c r="P116" s="222"/>
      <c r="Q116" s="489"/>
      <c r="R116" s="28"/>
    </row>
    <row r="117" spans="1:21" s="1" customFormat="1" ht="32.25" customHeight="1" x14ac:dyDescent="0.2">
      <c r="A117" s="96" t="s">
        <v>13</v>
      </c>
      <c r="B117" s="645" t="s">
        <v>33</v>
      </c>
      <c r="C117" s="647" t="s">
        <v>19</v>
      </c>
      <c r="D117" s="298"/>
      <c r="E117" s="649" t="s">
        <v>144</v>
      </c>
      <c r="F117" s="651"/>
      <c r="G117" s="457">
        <v>11030701</v>
      </c>
      <c r="H117" s="653" t="s">
        <v>16</v>
      </c>
      <c r="I117" s="42" t="s">
        <v>17</v>
      </c>
      <c r="J117" s="149">
        <v>50</v>
      </c>
      <c r="K117" s="185">
        <f>60-10</f>
        <v>50</v>
      </c>
      <c r="L117" s="201">
        <f>70-20</f>
        <v>50</v>
      </c>
      <c r="M117" s="655" t="s">
        <v>44</v>
      </c>
      <c r="N117" s="236">
        <v>25</v>
      </c>
      <c r="O117" s="236">
        <v>25</v>
      </c>
      <c r="P117" s="604">
        <v>25</v>
      </c>
      <c r="T117" s="14"/>
      <c r="U117" s="14"/>
    </row>
    <row r="118" spans="1:21" s="1" customFormat="1" ht="13.5" thickBot="1" x14ac:dyDescent="0.25">
      <c r="A118" s="99"/>
      <c r="B118" s="646"/>
      <c r="C118" s="648"/>
      <c r="D118" s="299"/>
      <c r="E118" s="650"/>
      <c r="F118" s="652"/>
      <c r="G118" s="458"/>
      <c r="H118" s="654"/>
      <c r="I118" s="41" t="s">
        <v>18</v>
      </c>
      <c r="J118" s="151">
        <f t="shared" ref="J118:L118" si="3">SUM(J117:J117)</f>
        <v>50</v>
      </c>
      <c r="K118" s="159">
        <f t="shared" si="3"/>
        <v>50</v>
      </c>
      <c r="L118" s="155">
        <f t="shared" si="3"/>
        <v>50</v>
      </c>
      <c r="M118" s="656"/>
      <c r="N118" s="221"/>
      <c r="O118" s="221"/>
      <c r="P118" s="222"/>
    </row>
    <row r="119" spans="1:21" s="1" customFormat="1" ht="13.5" thickBot="1" x14ac:dyDescent="0.25">
      <c r="A119" s="92" t="s">
        <v>13</v>
      </c>
      <c r="B119" s="29" t="s">
        <v>33</v>
      </c>
      <c r="C119" s="634" t="s">
        <v>22</v>
      </c>
      <c r="D119" s="634"/>
      <c r="E119" s="634"/>
      <c r="F119" s="634"/>
      <c r="G119" s="634"/>
      <c r="H119" s="634"/>
      <c r="I119" s="634"/>
      <c r="J119" s="8">
        <f t="shared" ref="J119:L119" si="4">J118+J116</f>
        <v>1055.3</v>
      </c>
      <c r="K119" s="163">
        <f t="shared" si="4"/>
        <v>806</v>
      </c>
      <c r="L119" s="362">
        <f t="shared" si="4"/>
        <v>806</v>
      </c>
      <c r="M119" s="635"/>
      <c r="N119" s="636"/>
      <c r="O119" s="636"/>
      <c r="P119" s="637"/>
    </row>
    <row r="120" spans="1:21" s="71" customFormat="1" ht="13.5" thickBot="1" x14ac:dyDescent="0.25">
      <c r="A120" s="92" t="s">
        <v>13</v>
      </c>
      <c r="B120" s="638" t="s">
        <v>45</v>
      </c>
      <c r="C120" s="639"/>
      <c r="D120" s="639"/>
      <c r="E120" s="639"/>
      <c r="F120" s="639"/>
      <c r="G120" s="639"/>
      <c r="H120" s="639"/>
      <c r="I120" s="639"/>
      <c r="J120" s="363">
        <f>J113+J78+J29+J119</f>
        <v>12124.800000000001</v>
      </c>
      <c r="K120" s="364">
        <f>K113+K78+K29+K119</f>
        <v>14571.3</v>
      </c>
      <c r="L120" s="424">
        <f>L113+L78+L29+L119</f>
        <v>11321.099999999999</v>
      </c>
      <c r="M120" s="108"/>
      <c r="N120" s="244"/>
      <c r="O120" s="244"/>
      <c r="P120" s="109"/>
    </row>
    <row r="121" spans="1:21" s="71" customFormat="1" ht="13.5" thickBot="1" x14ac:dyDescent="0.25">
      <c r="A121" s="110" t="s">
        <v>46</v>
      </c>
      <c r="B121" s="640" t="s">
        <v>47</v>
      </c>
      <c r="C121" s="641"/>
      <c r="D121" s="641"/>
      <c r="E121" s="641"/>
      <c r="F121" s="641"/>
      <c r="G121" s="641"/>
      <c r="H121" s="641"/>
      <c r="I121" s="641"/>
      <c r="J121" s="365">
        <f t="shared" ref="J121:L121" si="5">J120</f>
        <v>12124.800000000001</v>
      </c>
      <c r="K121" s="366">
        <f t="shared" si="5"/>
        <v>14571.3</v>
      </c>
      <c r="L121" s="425">
        <f t="shared" si="5"/>
        <v>11321.099999999999</v>
      </c>
      <c r="M121" s="111"/>
      <c r="N121" s="245"/>
      <c r="O121" s="245"/>
      <c r="P121" s="112"/>
    </row>
    <row r="122" spans="1:21" s="1" customFormat="1" ht="21.75" customHeight="1" thickBot="1" x14ac:dyDescent="0.25">
      <c r="A122" s="32"/>
      <c r="B122" s="642" t="s">
        <v>48</v>
      </c>
      <c r="C122" s="642"/>
      <c r="D122" s="642"/>
      <c r="E122" s="642"/>
      <c r="F122" s="642"/>
      <c r="G122" s="642"/>
      <c r="H122" s="642"/>
      <c r="I122" s="642"/>
      <c r="J122" s="642"/>
      <c r="K122" s="642"/>
      <c r="L122" s="642"/>
      <c r="M122" s="34"/>
      <c r="N122" s="492"/>
      <c r="O122" s="492"/>
      <c r="P122" s="492"/>
    </row>
    <row r="123" spans="1:21" s="1" customFormat="1" ht="38.25" customHeight="1" x14ac:dyDescent="0.2">
      <c r="A123" s="33"/>
      <c r="B123" s="643" t="s">
        <v>49</v>
      </c>
      <c r="C123" s="644"/>
      <c r="D123" s="644"/>
      <c r="E123" s="644"/>
      <c r="F123" s="644"/>
      <c r="G123" s="644"/>
      <c r="H123" s="644"/>
      <c r="I123" s="644"/>
      <c r="J123" s="435" t="s">
        <v>95</v>
      </c>
      <c r="K123" s="436" t="s">
        <v>96</v>
      </c>
      <c r="L123" s="437" t="s">
        <v>97</v>
      </c>
      <c r="M123" s="35"/>
      <c r="N123" s="117"/>
      <c r="O123" s="117"/>
      <c r="P123" s="117"/>
    </row>
    <row r="124" spans="1:21" s="1" customFormat="1" x14ac:dyDescent="0.2">
      <c r="A124" s="33"/>
      <c r="B124" s="630" t="s">
        <v>50</v>
      </c>
      <c r="C124" s="631"/>
      <c r="D124" s="631"/>
      <c r="E124" s="631"/>
      <c r="F124" s="631"/>
      <c r="G124" s="631"/>
      <c r="H124" s="631"/>
      <c r="I124" s="631"/>
      <c r="J124" s="368">
        <f t="shared" ref="J124:L124" si="6">SUM(J125:J131)</f>
        <v>11371.499999999998</v>
      </c>
      <c r="K124" s="367">
        <f>SUM(K125:K131)</f>
        <v>12758.999999999996</v>
      </c>
      <c r="L124" s="431">
        <f t="shared" si="6"/>
        <v>10585.999999999998</v>
      </c>
      <c r="M124" s="36"/>
      <c r="N124" s="115"/>
      <c r="O124" s="115"/>
      <c r="P124" s="115"/>
      <c r="S124" s="14"/>
    </row>
    <row r="125" spans="1:21" s="1" customFormat="1" ht="12.75" customHeight="1" x14ac:dyDescent="0.2">
      <c r="A125" s="33"/>
      <c r="B125" s="628" t="s">
        <v>51</v>
      </c>
      <c r="C125" s="629"/>
      <c r="D125" s="629"/>
      <c r="E125" s="629"/>
      <c r="F125" s="629"/>
      <c r="G125" s="629"/>
      <c r="H125" s="629"/>
      <c r="I125" s="629"/>
      <c r="J125" s="369">
        <f>SUMIF(I13:I117,"sb",J13:J117)</f>
        <v>8962.5</v>
      </c>
      <c r="K125" s="370">
        <f>SUMIF(I13:I117,"sb",K13:K117)</f>
        <v>12408.699999999997</v>
      </c>
      <c r="L125" s="371">
        <f>SUMIF(I13:I117,"sb",L13:L117)</f>
        <v>10235.699999999999</v>
      </c>
      <c r="M125" s="134"/>
      <c r="N125" s="246"/>
      <c r="O125" s="246"/>
      <c r="P125" s="246"/>
    </row>
    <row r="126" spans="1:21" s="1" customFormat="1" ht="12.75" customHeight="1" x14ac:dyDescent="0.2">
      <c r="A126" s="33"/>
      <c r="B126" s="632" t="s">
        <v>148</v>
      </c>
      <c r="C126" s="633"/>
      <c r="D126" s="633"/>
      <c r="E126" s="633"/>
      <c r="F126" s="633"/>
      <c r="G126" s="633"/>
      <c r="H126" s="633"/>
      <c r="I126" s="633"/>
      <c r="J126" s="369">
        <f>SUMIF(I13:I118,"sb(p)",J13:J118)</f>
        <v>384.3</v>
      </c>
      <c r="K126" s="370"/>
      <c r="L126" s="371"/>
      <c r="M126" s="134"/>
      <c r="N126" s="246"/>
      <c r="O126" s="246"/>
      <c r="P126" s="246"/>
    </row>
    <row r="127" spans="1:21" s="1" customFormat="1" ht="12.75" customHeight="1" x14ac:dyDescent="0.2">
      <c r="A127" s="33"/>
      <c r="B127" s="626" t="s">
        <v>70</v>
      </c>
      <c r="C127" s="627"/>
      <c r="D127" s="627"/>
      <c r="E127" s="627"/>
      <c r="F127" s="627"/>
      <c r="G127" s="627"/>
      <c r="H127" s="627"/>
      <c r="I127" s="627"/>
      <c r="J127" s="168">
        <f>SUMIF(I17:I118,"sb(l)",J17:J118)</f>
        <v>1674.4</v>
      </c>
      <c r="K127" s="176">
        <f>SUMIF(I17:I118,"sb(l)",K17:K118)</f>
        <v>0</v>
      </c>
      <c r="L127" s="323">
        <f>SUMIF(I17:I118,"sb(l)",L17:L118)</f>
        <v>0</v>
      </c>
      <c r="M127" s="493"/>
      <c r="N127" s="116"/>
      <c r="O127" s="116"/>
      <c r="P127" s="116"/>
      <c r="U127" s="14"/>
    </row>
    <row r="128" spans="1:21" s="1" customFormat="1" ht="15" customHeight="1" x14ac:dyDescent="0.2">
      <c r="A128" s="33"/>
      <c r="B128" s="622" t="s">
        <v>52</v>
      </c>
      <c r="C128" s="623"/>
      <c r="D128" s="623"/>
      <c r="E128" s="623"/>
      <c r="F128" s="623"/>
      <c r="G128" s="623"/>
      <c r="H128" s="623"/>
      <c r="I128" s="623"/>
      <c r="J128" s="373">
        <f>SUMIF(I13:I117,"sb(sp)",J13:J117)</f>
        <v>350.3</v>
      </c>
      <c r="K128" s="372">
        <f>SUMIF(I13:I117,"sb(sp)",K13:K117)</f>
        <v>350.3</v>
      </c>
      <c r="L128" s="432">
        <f>SUMIF(I13:I117,"sb(sp)",L13:L117)</f>
        <v>350.3</v>
      </c>
      <c r="M128" s="493"/>
      <c r="N128" s="116"/>
      <c r="O128" s="116"/>
      <c r="P128" s="116"/>
    </row>
    <row r="129" spans="1:28" s="1" customFormat="1" ht="15" customHeight="1" x14ac:dyDescent="0.2">
      <c r="A129" s="33"/>
      <c r="B129" s="622" t="s">
        <v>68</v>
      </c>
      <c r="C129" s="623"/>
      <c r="D129" s="623"/>
      <c r="E129" s="623"/>
      <c r="F129" s="623"/>
      <c r="G129" s="623"/>
      <c r="H129" s="623"/>
      <c r="I129" s="623"/>
      <c r="J129" s="373">
        <f>SUMIF(I17:I118,"sb(spl)",J17:J118)</f>
        <v>0</v>
      </c>
      <c r="K129" s="372">
        <f>SUMIF(I17:I118,"sb(spl)",K17:K118)</f>
        <v>0</v>
      </c>
      <c r="L129" s="432">
        <f>SUMIF(I17:I118,"sb(spl)",L17:L118)</f>
        <v>0</v>
      </c>
      <c r="M129" s="493"/>
      <c r="N129" s="116"/>
      <c r="O129" s="116"/>
      <c r="P129" s="116"/>
    </row>
    <row r="130" spans="1:28" s="1" customFormat="1" x14ac:dyDescent="0.2">
      <c r="A130" s="33"/>
      <c r="B130" s="622" t="s">
        <v>53</v>
      </c>
      <c r="C130" s="623"/>
      <c r="D130" s="623"/>
      <c r="E130" s="623"/>
      <c r="F130" s="623"/>
      <c r="G130" s="623"/>
      <c r="H130" s="623"/>
      <c r="I130" s="623"/>
      <c r="J130" s="374">
        <f>SUMIF(I13:I117,"SB(VB)",J13:J117)</f>
        <v>0</v>
      </c>
      <c r="K130" s="375">
        <f>SUMIF(I13:I117,"SB(VB)",K13:K117)</f>
        <v>0</v>
      </c>
      <c r="L130" s="433">
        <f>SUMIF(I13:I117,"SB(VB)",L13:L117)</f>
        <v>0</v>
      </c>
      <c r="M130" s="493"/>
      <c r="N130" s="116"/>
      <c r="O130" s="116"/>
      <c r="P130" s="116"/>
    </row>
    <row r="131" spans="1:28" s="1" customFormat="1" x14ac:dyDescent="0.2">
      <c r="A131" s="33"/>
      <c r="B131" s="622" t="s">
        <v>71</v>
      </c>
      <c r="C131" s="623"/>
      <c r="D131" s="623"/>
      <c r="E131" s="623"/>
      <c r="F131" s="623"/>
      <c r="G131" s="623"/>
      <c r="H131" s="623"/>
      <c r="I131" s="623"/>
      <c r="J131" s="374">
        <f>SUMIF(I17:I118,"SB(ES)",J17:J118)</f>
        <v>0</v>
      </c>
      <c r="K131" s="375">
        <f>SUMIF(I17:I118,"SB(ES)",K17:K118)</f>
        <v>0</v>
      </c>
      <c r="L131" s="433">
        <f>SUMIF(I17:I118,"SB(ES)",L17:L118)</f>
        <v>0</v>
      </c>
      <c r="M131" s="493"/>
      <c r="N131" s="116"/>
      <c r="O131" s="116"/>
      <c r="P131" s="116"/>
    </row>
    <row r="132" spans="1:28" s="1" customFormat="1" x14ac:dyDescent="0.2">
      <c r="A132" s="33"/>
      <c r="B132" s="624" t="s">
        <v>54</v>
      </c>
      <c r="C132" s="625"/>
      <c r="D132" s="625"/>
      <c r="E132" s="625"/>
      <c r="F132" s="625"/>
      <c r="G132" s="625"/>
      <c r="H132" s="625"/>
      <c r="I132" s="625"/>
      <c r="J132" s="377">
        <f>SUM(J133:J135)</f>
        <v>753.30000000000007</v>
      </c>
      <c r="K132" s="376">
        <f t="shared" ref="K132:L132" si="7">SUM(K133:K135)</f>
        <v>1812.3</v>
      </c>
      <c r="L132" s="434">
        <f t="shared" si="7"/>
        <v>735.1</v>
      </c>
      <c r="M132" s="36"/>
      <c r="N132" s="115"/>
      <c r="O132" s="115"/>
      <c r="P132" s="115"/>
    </row>
    <row r="133" spans="1:28" s="1" customFormat="1" x14ac:dyDescent="0.2">
      <c r="A133" s="33"/>
      <c r="B133" s="626" t="s">
        <v>55</v>
      </c>
      <c r="C133" s="627"/>
      <c r="D133" s="627"/>
      <c r="E133" s="627"/>
      <c r="F133" s="627"/>
      <c r="G133" s="627"/>
      <c r="H133" s="627"/>
      <c r="I133" s="627"/>
      <c r="J133" s="379">
        <f>SUMIF(I13:I117,"es",J13:J117)</f>
        <v>583.20000000000005</v>
      </c>
      <c r="K133" s="378">
        <f>SUMIF(I13:I117,"es",K13:K117)</f>
        <v>621.70000000000005</v>
      </c>
      <c r="L133" s="380">
        <f>SUMIF(I13:I117,"es",L13:L117)</f>
        <v>0</v>
      </c>
      <c r="M133" s="493"/>
      <c r="N133" s="116"/>
      <c r="O133" s="116"/>
      <c r="P133" s="116"/>
    </row>
    <row r="134" spans="1:28" s="1" customFormat="1" x14ac:dyDescent="0.2">
      <c r="A134" s="33"/>
      <c r="B134" s="628" t="s">
        <v>56</v>
      </c>
      <c r="C134" s="629"/>
      <c r="D134" s="629"/>
      <c r="E134" s="629"/>
      <c r="F134" s="629"/>
      <c r="G134" s="629"/>
      <c r="H134" s="629"/>
      <c r="I134" s="629"/>
      <c r="J134" s="379">
        <f>SUMIF(I13:I117,"lrvb",J13:J117)</f>
        <v>170.1</v>
      </c>
      <c r="K134" s="378">
        <f>SUMIF(I13:I117,"lrvb",K13:K117)</f>
        <v>1190.5999999999999</v>
      </c>
      <c r="L134" s="380">
        <f>SUMIF(I13:I117,"lrvb",L13:L117)</f>
        <v>735.1</v>
      </c>
      <c r="M134" s="493"/>
      <c r="N134" s="116"/>
      <c r="O134" s="116"/>
      <c r="P134" s="116"/>
      <c r="V134" s="14"/>
      <c r="AB134" s="14"/>
    </row>
    <row r="135" spans="1:28" x14ac:dyDescent="0.2">
      <c r="A135" s="33"/>
      <c r="B135" s="626" t="s">
        <v>57</v>
      </c>
      <c r="C135" s="627"/>
      <c r="D135" s="627"/>
      <c r="E135" s="627"/>
      <c r="F135" s="627"/>
      <c r="G135" s="627"/>
      <c r="H135" s="627"/>
      <c r="I135" s="627"/>
      <c r="J135" s="379">
        <f>SUMIF(I13:I117,"kt",J13:J117)</f>
        <v>0</v>
      </c>
      <c r="K135" s="378">
        <f>SUMIF(I13:I117,"kt",K13:K117)</f>
        <v>0</v>
      </c>
      <c r="L135" s="380">
        <f>SUMIF(I13:I117,"kt",L13:L117)</f>
        <v>0</v>
      </c>
      <c r="M135" s="493"/>
      <c r="N135" s="116"/>
      <c r="O135" s="116"/>
      <c r="P135" s="116"/>
    </row>
    <row r="136" spans="1:28" ht="13.5" thickBot="1" x14ac:dyDescent="0.25">
      <c r="A136" s="37"/>
      <c r="B136" s="611" t="s">
        <v>18</v>
      </c>
      <c r="C136" s="612"/>
      <c r="D136" s="612"/>
      <c r="E136" s="612"/>
      <c r="F136" s="612"/>
      <c r="G136" s="612"/>
      <c r="H136" s="612"/>
      <c r="I136" s="612"/>
      <c r="J136" s="335">
        <f t="shared" ref="J136:K136" si="8">J132+J124</f>
        <v>12124.799999999997</v>
      </c>
      <c r="K136" s="336">
        <f t="shared" si="8"/>
        <v>14571.299999999996</v>
      </c>
      <c r="L136" s="255">
        <f>L132+L124</f>
        <v>11321.099999999999</v>
      </c>
      <c r="M136" s="38"/>
      <c r="N136" s="114"/>
      <c r="O136" s="114"/>
      <c r="P136" s="114"/>
    </row>
    <row r="137" spans="1:28" x14ac:dyDescent="0.2">
      <c r="J137" s="47"/>
      <c r="K137" s="47"/>
      <c r="L137" s="47"/>
    </row>
    <row r="138" spans="1:28" x14ac:dyDescent="0.2">
      <c r="F138" s="613" t="s">
        <v>94</v>
      </c>
      <c r="G138" s="613"/>
      <c r="H138" s="613"/>
      <c r="I138" s="613"/>
      <c r="J138" s="469"/>
      <c r="K138" s="469"/>
      <c r="L138" s="469"/>
    </row>
    <row r="139" spans="1:28" x14ac:dyDescent="0.2">
      <c r="J139" s="47"/>
      <c r="K139" s="47"/>
      <c r="L139" s="47"/>
    </row>
    <row r="140" spans="1:28" x14ac:dyDescent="0.2">
      <c r="J140" s="47"/>
      <c r="K140" s="47"/>
      <c r="L140" s="47"/>
    </row>
    <row r="141" spans="1:28" x14ac:dyDescent="0.2">
      <c r="J141" s="47"/>
      <c r="K141" s="47"/>
      <c r="L141" s="47"/>
    </row>
    <row r="142" spans="1:28" x14ac:dyDescent="0.2">
      <c r="J142" s="47"/>
      <c r="K142" s="47"/>
      <c r="L142" s="47"/>
    </row>
    <row r="143" spans="1:28" x14ac:dyDescent="0.2">
      <c r="J143" s="47"/>
      <c r="K143" s="47"/>
      <c r="L143" s="47"/>
    </row>
  </sheetData>
  <mergeCells count="150">
    <mergeCell ref="A2:P2"/>
    <mergeCell ref="A3:P3"/>
    <mergeCell ref="A4:P4"/>
    <mergeCell ref="A6:A8"/>
    <mergeCell ref="B6:B8"/>
    <mergeCell ref="C6:C8"/>
    <mergeCell ref="E6:E8"/>
    <mergeCell ref="F6:F8"/>
    <mergeCell ref="G6:G8"/>
    <mergeCell ref="B11:P11"/>
    <mergeCell ref="C12:P12"/>
    <mergeCell ref="E13:E14"/>
    <mergeCell ref="F13:F17"/>
    <mergeCell ref="G13:G17"/>
    <mergeCell ref="H13:H17"/>
    <mergeCell ref="M16:M17"/>
    <mergeCell ref="L6:L8"/>
    <mergeCell ref="M6:P6"/>
    <mergeCell ref="M7:M8"/>
    <mergeCell ref="N7:P7"/>
    <mergeCell ref="A9:P9"/>
    <mergeCell ref="A10:P10"/>
    <mergeCell ref="H6:H8"/>
    <mergeCell ref="I6:I8"/>
    <mergeCell ref="J6:J8"/>
    <mergeCell ref="K6:K8"/>
    <mergeCell ref="H18:H20"/>
    <mergeCell ref="A21:A23"/>
    <mergeCell ref="B21:B23"/>
    <mergeCell ref="C21:C23"/>
    <mergeCell ref="E21:E23"/>
    <mergeCell ref="F21:F23"/>
    <mergeCell ref="G21:G23"/>
    <mergeCell ref="H21:H23"/>
    <mergeCell ref="A18:A20"/>
    <mergeCell ref="B18:B20"/>
    <mergeCell ref="C18:C20"/>
    <mergeCell ref="E18:E20"/>
    <mergeCell ref="F18:F20"/>
    <mergeCell ref="G18:G20"/>
    <mergeCell ref="A27:A28"/>
    <mergeCell ref="B27:B28"/>
    <mergeCell ref="C27:C28"/>
    <mergeCell ref="E27:E28"/>
    <mergeCell ref="F27:F28"/>
    <mergeCell ref="G27:G28"/>
    <mergeCell ref="M22:M23"/>
    <mergeCell ref="A24:A26"/>
    <mergeCell ref="B24:B26"/>
    <mergeCell ref="C24:C26"/>
    <mergeCell ref="E24:E26"/>
    <mergeCell ref="F24:F26"/>
    <mergeCell ref="G24:G26"/>
    <mergeCell ref="M25:M26"/>
    <mergeCell ref="E58:E59"/>
    <mergeCell ref="G58:G59"/>
    <mergeCell ref="E60:E61"/>
    <mergeCell ref="M66:M67"/>
    <mergeCell ref="C30:P30"/>
    <mergeCell ref="E47:E48"/>
    <mergeCell ref="P27:P28"/>
    <mergeCell ref="C29:I29"/>
    <mergeCell ref="M29:P29"/>
    <mergeCell ref="H27:H28"/>
    <mergeCell ref="M27:M28"/>
    <mergeCell ref="N27:N28"/>
    <mergeCell ref="O27:O28"/>
    <mergeCell ref="M31:M32"/>
    <mergeCell ref="E50:E51"/>
    <mergeCell ref="E44:E45"/>
    <mergeCell ref="E37:E38"/>
    <mergeCell ref="E31:E32"/>
    <mergeCell ref="M76:M77"/>
    <mergeCell ref="C78:I78"/>
    <mergeCell ref="M78:P78"/>
    <mergeCell ref="E74:E75"/>
    <mergeCell ref="G74:G75"/>
    <mergeCell ref="E76:E77"/>
    <mergeCell ref="G76:G77"/>
    <mergeCell ref="M68:M69"/>
    <mergeCell ref="E70:E71"/>
    <mergeCell ref="G70:G71"/>
    <mergeCell ref="M70:M71"/>
    <mergeCell ref="E72:E73"/>
    <mergeCell ref="G72:G73"/>
    <mergeCell ref="E68:E69"/>
    <mergeCell ref="G68:G69"/>
    <mergeCell ref="G87:G88"/>
    <mergeCell ref="F88:F89"/>
    <mergeCell ref="D90:D91"/>
    <mergeCell ref="E90:E91"/>
    <mergeCell ref="F90:F91"/>
    <mergeCell ref="H90:H91"/>
    <mergeCell ref="C79:P79"/>
    <mergeCell ref="B80:B81"/>
    <mergeCell ref="C80:C81"/>
    <mergeCell ref="E80:E81"/>
    <mergeCell ref="E82:E83"/>
    <mergeCell ref="B111:B112"/>
    <mergeCell ref="C111:C112"/>
    <mergeCell ref="E111:E112"/>
    <mergeCell ref="F111:F112"/>
    <mergeCell ref="G111:G112"/>
    <mergeCell ref="E96:E98"/>
    <mergeCell ref="E99:E100"/>
    <mergeCell ref="G99:G100"/>
    <mergeCell ref="M90:M91"/>
    <mergeCell ref="M117:M118"/>
    <mergeCell ref="H111:H112"/>
    <mergeCell ref="M111:M112"/>
    <mergeCell ref="C113:I113"/>
    <mergeCell ref="M113:P113"/>
    <mergeCell ref="Q113:Q115"/>
    <mergeCell ref="C114:M114"/>
    <mergeCell ref="E106:E107"/>
    <mergeCell ref="M106:M107"/>
    <mergeCell ref="G108:G109"/>
    <mergeCell ref="B120:I120"/>
    <mergeCell ref="B121:I121"/>
    <mergeCell ref="B122:L122"/>
    <mergeCell ref="B123:I123"/>
    <mergeCell ref="B117:B118"/>
    <mergeCell ref="C117:C118"/>
    <mergeCell ref="E117:E118"/>
    <mergeCell ref="F117:F118"/>
    <mergeCell ref="H117:H118"/>
    <mergeCell ref="L1:P1"/>
    <mergeCell ref="M19:M20"/>
    <mergeCell ref="E53:E54"/>
    <mergeCell ref="B136:I136"/>
    <mergeCell ref="F138:I138"/>
    <mergeCell ref="E66:E67"/>
    <mergeCell ref="E93:E94"/>
    <mergeCell ref="M104:M105"/>
    <mergeCell ref="E115:E116"/>
    <mergeCell ref="M115:M116"/>
    <mergeCell ref="B130:I130"/>
    <mergeCell ref="B131:I131"/>
    <mergeCell ref="B132:I132"/>
    <mergeCell ref="B133:I133"/>
    <mergeCell ref="B134:I134"/>
    <mergeCell ref="B135:I135"/>
    <mergeCell ref="B124:I124"/>
    <mergeCell ref="B125:I125"/>
    <mergeCell ref="B126:I126"/>
    <mergeCell ref="B127:I127"/>
    <mergeCell ref="B128:I128"/>
    <mergeCell ref="B129:I129"/>
    <mergeCell ref="C119:I119"/>
    <mergeCell ref="M119:P119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74" orientation="portrait" r:id="rId1"/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11 programa</vt:lpstr>
      <vt:lpstr>'11 programa'!Print_Area</vt:lpstr>
      <vt:lpstr>'11 programa'!Print_Titles</vt:lpstr>
    </vt:vector>
  </TitlesOfParts>
  <Company>valdyba.lan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Snieguole Kacerauskaite</dc:creator>
  <cp:lastModifiedBy>Audra Cepiene</cp:lastModifiedBy>
  <cp:lastPrinted>2018-12-17T14:38:34Z</cp:lastPrinted>
  <dcterms:created xsi:type="dcterms:W3CDTF">2015-11-25T08:18:21Z</dcterms:created>
  <dcterms:modified xsi:type="dcterms:W3CDTF">2018-12-19T12:00:59Z</dcterms:modified>
</cp:coreProperties>
</file>