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0" yWindow="0" windowWidth="20490" windowHeight="7755"/>
  </bookViews>
  <sheets>
    <sheet name="13 programa" sheetId="7" r:id="rId1"/>
  </sheets>
  <definedNames>
    <definedName name="_xlnm.Print_Area" localSheetId="0">'13 programa'!$A$1:$P$122</definedName>
    <definedName name="_xlnm.Print_Titles" localSheetId="0">'13 programa'!$6:$8</definedName>
  </definedNames>
  <calcPr calcId="162913"/>
</workbook>
</file>

<file path=xl/calcChain.xml><?xml version="1.0" encoding="utf-8"?>
<calcChain xmlns="http://schemas.openxmlformats.org/spreadsheetml/2006/main">
  <c r="L109" i="7" l="1"/>
  <c r="K109" i="7"/>
  <c r="J109" i="7"/>
  <c r="J21" i="7"/>
  <c r="J80" i="7"/>
  <c r="K21" i="7" l="1"/>
  <c r="L119" i="7" l="1"/>
  <c r="K119" i="7"/>
  <c r="J119" i="7"/>
  <c r="L118" i="7"/>
  <c r="K118" i="7"/>
  <c r="J118" i="7"/>
  <c r="L117" i="7"/>
  <c r="K117" i="7"/>
  <c r="J117" i="7"/>
  <c r="L116" i="7"/>
  <c r="K116" i="7"/>
  <c r="J116" i="7"/>
  <c r="L114" i="7"/>
  <c r="K114" i="7"/>
  <c r="J114" i="7"/>
  <c r="L113" i="7"/>
  <c r="K113" i="7"/>
  <c r="J113" i="7"/>
  <c r="L112" i="7"/>
  <c r="K112" i="7"/>
  <c r="J112" i="7"/>
  <c r="L111" i="7"/>
  <c r="K111" i="7"/>
  <c r="J111" i="7"/>
  <c r="L110" i="7"/>
  <c r="K110" i="7"/>
  <c r="J110" i="7"/>
  <c r="L108" i="7"/>
  <c r="K108" i="7"/>
  <c r="J108" i="7"/>
  <c r="L107" i="7"/>
  <c r="K107" i="7"/>
  <c r="J107" i="7"/>
  <c r="K98" i="7"/>
  <c r="J98" i="7"/>
  <c r="K95" i="7"/>
  <c r="J95" i="7"/>
  <c r="J93" i="7"/>
  <c r="L90" i="7"/>
  <c r="J88" i="7"/>
  <c r="J85" i="7"/>
  <c r="L83" i="7"/>
  <c r="L99" i="7" s="1"/>
  <c r="K83" i="7"/>
  <c r="K80" i="7"/>
  <c r="K76" i="7"/>
  <c r="J76" i="7"/>
  <c r="L71" i="7"/>
  <c r="K71" i="7"/>
  <c r="J71" i="7"/>
  <c r="L68" i="7"/>
  <c r="K68" i="7"/>
  <c r="J68" i="7"/>
  <c r="L64" i="7"/>
  <c r="K64" i="7"/>
  <c r="J64" i="7"/>
  <c r="L60" i="7"/>
  <c r="K60" i="7"/>
  <c r="J60" i="7"/>
  <c r="L58" i="7"/>
  <c r="K58" i="7"/>
  <c r="J58" i="7"/>
  <c r="L56" i="7"/>
  <c r="K56" i="7"/>
  <c r="J52" i="7"/>
  <c r="J56" i="7" s="1"/>
  <c r="L48" i="7"/>
  <c r="K48" i="7"/>
  <c r="J48" i="7"/>
  <c r="L45" i="7"/>
  <c r="K45" i="7"/>
  <c r="J45" i="7"/>
  <c r="L41" i="7"/>
  <c r="K41" i="7"/>
  <c r="J41" i="7"/>
  <c r="L38" i="7"/>
  <c r="K38" i="7"/>
  <c r="J38" i="7"/>
  <c r="L36" i="7"/>
  <c r="K36" i="7"/>
  <c r="J36" i="7"/>
  <c r="L28" i="7"/>
  <c r="L106" i="7" s="1"/>
  <c r="K28" i="7"/>
  <c r="K32" i="7" s="1"/>
  <c r="J28" i="7"/>
  <c r="J32" i="7" s="1"/>
  <c r="J49" i="7" s="1"/>
  <c r="L24" i="7"/>
  <c r="K23" i="7"/>
  <c r="J23" i="7"/>
  <c r="J24" i="7" s="1"/>
  <c r="L21" i="7"/>
  <c r="J72" i="7" l="1"/>
  <c r="J99" i="7"/>
  <c r="K99" i="7"/>
  <c r="K106" i="7"/>
  <c r="K105" i="7" s="1"/>
  <c r="L115" i="7"/>
  <c r="J115" i="7"/>
  <c r="K115" i="7"/>
  <c r="K24" i="7"/>
  <c r="K49" i="7" s="1"/>
  <c r="K72" i="7"/>
  <c r="L72" i="7"/>
  <c r="L105" i="7"/>
  <c r="L32" i="7"/>
  <c r="L49" i="7" s="1"/>
  <c r="J106" i="7"/>
  <c r="J105" i="7" s="1"/>
  <c r="J120" i="7" s="1"/>
  <c r="L120" i="7" l="1"/>
  <c r="K120" i="7"/>
  <c r="L100" i="7"/>
  <c r="L101" i="7" s="1"/>
  <c r="K100" i="7"/>
  <c r="K101" i="7" s="1"/>
  <c r="J100" i="7"/>
  <c r="J101" i="7" s="1"/>
</calcChain>
</file>

<file path=xl/comments1.xml><?xml version="1.0" encoding="utf-8"?>
<comments xmlns="http://schemas.openxmlformats.org/spreadsheetml/2006/main">
  <authors>
    <author>Snieguole Kacerauskaite</author>
  </authors>
  <commentList>
    <comment ref="F13" authorId="0" shapeId="0">
      <text>
        <r>
          <rPr>
            <sz val="9"/>
            <color indexed="81"/>
            <rFont val="Tahoma"/>
            <family val="2"/>
            <charset val="186"/>
          </rPr>
          <t>"Organizuoti  ir vykdyti visuomenės sveikatinimo veiklą prioritetinėse srityse"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186"/>
          </rPr>
          <t>"Ugdyti visuomenės sveikatos srityje veikiančių NVO kompetencijas"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186"/>
          </rPr>
          <t>"Aktyvinti valstybinių prevencinių sveikatos programų, finansuojamų iš PSDF, įgyvendinimą"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186"/>
          </rPr>
          <t>"Aktyvinti valstybinių prevencinių sveikatos programų, finansuojamų iš PSDF, įgyvendinimą"</t>
        </r>
      </text>
    </comment>
    <comment ref="E89" authorId="0" shapeId="0">
      <text>
        <r>
          <rPr>
            <sz val="9"/>
            <color indexed="81"/>
            <rFont val="Tahoma"/>
            <family val="2"/>
            <charset val="186"/>
          </rPr>
          <t>Vandentiekio vamzdynų, stogo Donelaičio g. 7,  fasado karnizų (Donelaičio g. 5, 9)</t>
        </r>
      </text>
    </comment>
  </commentList>
</comments>
</file>

<file path=xl/sharedStrings.xml><?xml version="1.0" encoding="utf-8"?>
<sst xmlns="http://schemas.openxmlformats.org/spreadsheetml/2006/main" count="344" uniqueCount="174">
  <si>
    <t>SVEIKATOS APSAUGOS PROGRAMOS (NR. 13)</t>
  </si>
  <si>
    <t xml:space="preserve"> TIKSLŲ, UŽDAVINIŲ, PRIEMONIŲ, PRIEMONIŲ IŠLAIDŲ IR PRODUKTO KRITERIJŲ SUVESTINĖ</t>
  </si>
  <si>
    <t>tūkst. Eur</t>
  </si>
  <si>
    <t>Programos tikslo kodas</t>
  </si>
  <si>
    <t>Uždavinio kodas</t>
  </si>
  <si>
    <t>Priemonės kodas</t>
  </si>
  <si>
    <t>Pavadinimas</t>
  </si>
  <si>
    <t>Priemonės požymis</t>
  </si>
  <si>
    <t>Asignavimų valdytojo kodas</t>
  </si>
  <si>
    <t>Finansavimo šaltinis</t>
  </si>
  <si>
    <t>Produkto kriterijus</t>
  </si>
  <si>
    <t>Strateginis tikslas 03. Užtikrinti gyventojams aukštą švietimo, kultūros, socialinių, sporto ir sveikatos apsaugos paslaugų kokybę ir prieinamumą</t>
  </si>
  <si>
    <t>13 Sveikatos apsaugos programa</t>
  </si>
  <si>
    <t>01</t>
  </si>
  <si>
    <t>Stiprinti ir kryptingai plėtoti asmens ir visuomenės sveikatos priežiūros paslaugas</t>
  </si>
  <si>
    <t>Užtikrinti visuomenės sveikatos priežiūros paslaugų teikimą</t>
  </si>
  <si>
    <t>Klaipėdos miesto savivaldybės visuomenės sveikatos rėmimo specialiosios programos įgyvendinimas prioritetinėse srityse</t>
  </si>
  <si>
    <t xml:space="preserve"> 1.2.2.5</t>
  </si>
  <si>
    <t>07</t>
  </si>
  <si>
    <t>3</t>
  </si>
  <si>
    <t>SB</t>
  </si>
  <si>
    <t>Visuomenės sveikatos rėmimo specialiosios programos įgyvendinimas, proc.</t>
  </si>
  <si>
    <t>Užkrečiamųjų ligų prevencija</t>
  </si>
  <si>
    <t xml:space="preserve"> 1.2.2.4</t>
  </si>
  <si>
    <t>SB(AA)</t>
  </si>
  <si>
    <t>Vaikų sveikatos gerinimas</t>
  </si>
  <si>
    <t>Saugios bendruomenės organizavimas ir užtikrinimas</t>
  </si>
  <si>
    <t>1.2.2.3</t>
  </si>
  <si>
    <t>Sveikos gyvensenos (subalansuotos mitybos, fizinio aktyvumo) formavimas</t>
  </si>
  <si>
    <t>Visuomenės informavimas sveikatos klausimais</t>
  </si>
  <si>
    <t>Sveikatinimo projektų rėmimas</t>
  </si>
  <si>
    <t>Iš viso:</t>
  </si>
  <si>
    <t>02</t>
  </si>
  <si>
    <t xml:space="preserve">Mokinių visuomenės sveikatos priežiūros įgyvendinimas savivaldybės teritorijoje esančiose ikimokyklinio ugdymo, bendrojo ugdymo mokyklose ir profesinio mokymo įstaigose </t>
  </si>
  <si>
    <t>SB(VB)</t>
  </si>
  <si>
    <t>Ugdymo įstaigų, kuriose vykdoma vaikų sveikatos priežiūra, skaičius</t>
  </si>
  <si>
    <t>03</t>
  </si>
  <si>
    <t>BĮ Klaipėdos miesto visuomenės sveikatos biuro veiklos organizavimas, vykdant visuomenės sveikatos stiprinimą ir stebėseną</t>
  </si>
  <si>
    <t>SB(SP)</t>
  </si>
  <si>
    <t>04</t>
  </si>
  <si>
    <t>Iš viso uždaviniui:</t>
  </si>
  <si>
    <t>Užtikrinti asmens sveikatos priežiūros paslaugų teikimą</t>
  </si>
  <si>
    <t>BĮ Klaipėdos sutrikusio vystymosi kūdikių namų išlaikymas ir veiklos organizavimas</t>
  </si>
  <si>
    <t>PSDF</t>
  </si>
  <si>
    <t>1</t>
  </si>
  <si>
    <t>5</t>
  </si>
  <si>
    <t>Modernizuoti sveikatos priežiūros įstaigų infrastruktūrą</t>
  </si>
  <si>
    <t xml:space="preserve">I  </t>
  </si>
  <si>
    <t>Kt</t>
  </si>
  <si>
    <t>05</t>
  </si>
  <si>
    <t>06</t>
  </si>
  <si>
    <t>08</t>
  </si>
  <si>
    <t>09</t>
  </si>
  <si>
    <t>Iš viso tikslui:</t>
  </si>
  <si>
    <t>13</t>
  </si>
  <si>
    <t xml:space="preserve">Iš viso  programai: </t>
  </si>
  <si>
    <t>Finansavimo šaltinių suvestinė</t>
  </si>
  <si>
    <t>Finansavimo šaltiniai</t>
  </si>
  <si>
    <t>SAVIVALDYBĖS  LĖŠOS, IŠ VISO:</t>
  </si>
  <si>
    <r>
      <t xml:space="preserve">Savivaldybės biudžeto lėšos </t>
    </r>
    <r>
      <rPr>
        <b/>
        <sz val="10"/>
        <rFont val="Times New Roman"/>
        <family val="1"/>
      </rPr>
      <t>SB</t>
    </r>
  </si>
  <si>
    <r>
      <t xml:space="preserve">Pajamų įmokų už paslaugas lėšos </t>
    </r>
    <r>
      <rPr>
        <b/>
        <sz val="10"/>
        <rFont val="Times New Roman"/>
        <family val="1"/>
      </rPr>
      <t>SB(SP)</t>
    </r>
  </si>
  <si>
    <r>
      <t xml:space="preserve">Valstybės biudžeto specialiosios tikslinės dotacijos lėšos </t>
    </r>
    <r>
      <rPr>
        <b/>
        <sz val="10"/>
        <rFont val="Times New Roman"/>
        <family val="1"/>
        <charset val="186"/>
      </rPr>
      <t>SB(VB)</t>
    </r>
  </si>
  <si>
    <t>KITI ŠALTINIAI, IŠ VISO:</t>
  </si>
  <si>
    <r>
      <rPr>
        <sz val="10"/>
        <rFont val="Times New Roman"/>
        <family val="1"/>
        <charset val="186"/>
      </rPr>
      <t>Privalomojo sveikatos draudimo fondo lėšos</t>
    </r>
    <r>
      <rPr>
        <b/>
        <sz val="10"/>
        <rFont val="Times New Roman"/>
        <family val="1"/>
      </rPr>
      <t xml:space="preserve"> PSDF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</si>
  <si>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</si>
  <si>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r>
      <t xml:space="preserve">Kiti finansavimo šaltiniai </t>
    </r>
    <r>
      <rPr>
        <b/>
        <sz val="10"/>
        <rFont val="Times New Roman"/>
        <family val="1"/>
      </rPr>
      <t>Kt</t>
    </r>
  </si>
  <si>
    <t>IŠ VISO:</t>
  </si>
  <si>
    <t>Vaikų, gavusių ankstyvosios reabilitacijos paslaugas, skaičius</t>
  </si>
  <si>
    <t>Apgyvendinta vaikų, skaičius</t>
  </si>
  <si>
    <t xml:space="preserve">Atokvėpio paslaugos teikimas šeimoms, auginančioms vaiką su negalia (BĮ Klaipėdos sutrikusio vystymosi kūdikių namuose) </t>
  </si>
  <si>
    <r>
      <t xml:space="preserve">Vietų </t>
    </r>
    <r>
      <rPr>
        <sz val="10"/>
        <rFont val="Times New Roman"/>
        <family val="1"/>
        <charset val="186"/>
      </rPr>
      <t>atokvėpio</t>
    </r>
    <r>
      <rPr>
        <sz val="10"/>
        <rFont val="Times New Roman"/>
        <family val="1"/>
      </rPr>
      <t xml:space="preserve"> paslaugai teikti skaičius </t>
    </r>
  </si>
  <si>
    <t>SB(AAL)</t>
  </si>
  <si>
    <t>ES</t>
  </si>
  <si>
    <t>SB(SPL)</t>
  </si>
  <si>
    <t>1.2.3.3</t>
  </si>
  <si>
    <t xml:space="preserve">1.2.3.3 </t>
  </si>
  <si>
    <t>1.3.3.3</t>
  </si>
  <si>
    <t>6</t>
  </si>
  <si>
    <t xml:space="preserve">Tiesiogiai stebimo trumpo gydymo kurso (DOTS) kabineto paslaugų organizavimas </t>
  </si>
  <si>
    <t>Lankytojų skaičius</t>
  </si>
  <si>
    <t xml:space="preserve">Neveiksnių asmenų būklės peržiūrėjimo užtikrinimas </t>
  </si>
  <si>
    <t>Klaipėdos miesto gyventojų sveikatos priežiūros paslaugų rėmimas</t>
  </si>
  <si>
    <t>125</t>
  </si>
  <si>
    <t>Statybos darbai, įranga, proc.</t>
  </si>
  <si>
    <t>Parengtas techninis projektas, vnt.</t>
  </si>
  <si>
    <t>Ikimokyklinio ugdymo įstaigose dirbančių dietistų skaičius</t>
  </si>
  <si>
    <t>Išlaikomas specialisto etatas</t>
  </si>
  <si>
    <t>Asmenų, kuriems iš dalies finasuotas dantų protezavimas, skaičius per metus</t>
  </si>
  <si>
    <r>
      <t>Pajamų už atsitiktines paslaugasir įmokos už apgyvendinimą įstaigoje likutis</t>
    </r>
    <r>
      <rPr>
        <b/>
        <sz val="10"/>
        <rFont val="Times New Roman"/>
        <family val="1"/>
        <charset val="186"/>
      </rPr>
      <t xml:space="preserve"> SB(SPL)</t>
    </r>
  </si>
  <si>
    <r>
      <t xml:space="preserve">Savivaldybės aplinkos apsaugos rėmimo specialiosios programos lėšų likutis </t>
    </r>
    <r>
      <rPr>
        <b/>
        <sz val="10"/>
        <rFont val="Times New Roman"/>
        <family val="1"/>
      </rPr>
      <t>SB(AAL)</t>
    </r>
  </si>
  <si>
    <t>SB(L)</t>
  </si>
  <si>
    <r>
      <t xml:space="preserve">Apyvartos lėšų likutis </t>
    </r>
    <r>
      <rPr>
        <b/>
        <sz val="10"/>
        <rFont val="Times New Roman"/>
        <family val="1"/>
        <charset val="186"/>
      </rPr>
      <t>SB(L)</t>
    </r>
  </si>
  <si>
    <t>Pastato ardymas ir medžių kirtimo darbai, proc.</t>
  </si>
  <si>
    <t>Visuomenės sveikatos priežiūros paslaugų, teikiamų Klaipėdos miesto bendruomenei, skaičius</t>
  </si>
  <si>
    <t>Visuomenės sveikatos priežiūros paslaugomis, teikiamomis Klaipėdos miesto bendruomenei, besinaudojančių dalyvių sk.</t>
  </si>
  <si>
    <t>SB(ES)</t>
  </si>
  <si>
    <t>LRVB</t>
  </si>
  <si>
    <t>Tikslinių grupių asmenų, kurie dalyvavo informavimo, švietimo, mokymo renginiuose bei sveikatos raštingumą didinančiose veiklose, skaičius</t>
  </si>
  <si>
    <t>Sveikatos ir su sveikata  susijusių dienų minėjimo renginių organizavimas</t>
  </si>
  <si>
    <t>Projekto „Klaipėdos miesto  tikslinių gyventojų grupių sveikos gyvensenos skatinimas“</t>
  </si>
  <si>
    <t>Renginių skaičius</t>
  </si>
  <si>
    <t>Asmens būklės peržiūrėjimo bylų skaičius</t>
  </si>
  <si>
    <t>Parengtų išvadų skaičius</t>
  </si>
  <si>
    <t>200</t>
  </si>
  <si>
    <r>
      <t xml:space="preserve">Europos Sąjungos paramos lėšos, kurios įtrauktos į Savivaldybės biudžetą </t>
    </r>
    <r>
      <rPr>
        <b/>
        <sz val="10"/>
        <rFont val="Times New Roman"/>
        <family val="1"/>
        <charset val="186"/>
      </rPr>
      <t>SB(ES)</t>
    </r>
  </si>
  <si>
    <r>
      <rPr>
        <sz val="10"/>
        <rFont val="Times New Roman"/>
        <family val="1"/>
        <charset val="186"/>
      </rPr>
      <t>Valstybės biudžeto lėšos</t>
    </r>
    <r>
      <rPr>
        <b/>
        <sz val="10"/>
        <rFont val="Times New Roman"/>
        <family val="1"/>
        <charset val="186"/>
      </rPr>
      <t xml:space="preserve"> LRVB</t>
    </r>
  </si>
  <si>
    <r>
      <t xml:space="preserve">Pastato Taikos pr. 76 modernizavimas </t>
    </r>
    <r>
      <rPr>
        <sz val="10"/>
        <rFont val="Times New Roman"/>
        <family val="1"/>
        <charset val="186"/>
      </rPr>
      <t xml:space="preserve">(pastato lauko sienų apšiltinimas, laiptinių remontas) </t>
    </r>
  </si>
  <si>
    <r>
      <rPr>
        <b/>
        <sz val="10"/>
        <rFont val="Times New Roman"/>
        <family val="1"/>
        <charset val="186"/>
      </rPr>
      <t>VšĮ Jūrininkų sveikatos priežiūros centro infrastruktūros plėtra</t>
    </r>
    <r>
      <rPr>
        <sz val="10"/>
        <rFont val="Times New Roman"/>
        <family val="1"/>
        <charset val="186"/>
      </rPr>
      <t xml:space="preserve"> (naujo pastato statyba) </t>
    </r>
  </si>
  <si>
    <t>SB(ESA)</t>
  </si>
  <si>
    <r>
      <t xml:space="preserve">Savivaldybės biudžeto apyvartos lėšos ES finansinės paramos programų laikinam lėšų stygiui dengti  </t>
    </r>
    <r>
      <rPr>
        <b/>
        <sz val="10"/>
        <rFont val="Times New Roman"/>
        <family val="1"/>
        <charset val="186"/>
      </rPr>
      <t>SB(ESA)</t>
    </r>
  </si>
  <si>
    <t xml:space="preserve">Asmens gebėjimo pasirūpinti savimi ir priimti kasdienius sprendimus savarankiškai ar naudojantis pagalba konkrečioje srityje vertinimas ir išvadų rengimas </t>
  </si>
  <si>
    <t>Fizinio asmens pripažinimo neveiksniu tam tikroje srityje organizavimas:</t>
  </si>
  <si>
    <t>Organizuotas konkursas techniniam projektui parengti</t>
  </si>
  <si>
    <t xml:space="preserve">Projekto „Socialinės paramos priemonių teikimas tuberkulioze sergantiems Klaipėdos miesto gyventojams (DOTS kabineto pacientai)“ įgyvendinimas </t>
  </si>
  <si>
    <t>URBACT III projekto „Žaidimų paradigma“ įgyvendinimas</t>
  </si>
  <si>
    <t>Parengta projekto paraiška</t>
  </si>
  <si>
    <t xml:space="preserve">Organizuota vizitų, sk. </t>
  </si>
  <si>
    <t>Apskaitos kodas</t>
  </si>
  <si>
    <t>13.01.03.15</t>
  </si>
  <si>
    <t>______________________________________</t>
  </si>
  <si>
    <t>2019 m. asignavimų planas</t>
  </si>
  <si>
    <t>2020 m. asignavimų planas</t>
  </si>
  <si>
    <t>2021 m. asignavimų planas</t>
  </si>
  <si>
    <t>2019 m.</t>
  </si>
  <si>
    <t>2020 m.</t>
  </si>
  <si>
    <t>2021 m.</t>
  </si>
  <si>
    <t>Suteikta socialinė parama maisto talonais, pacientų skaičius</t>
  </si>
  <si>
    <t>Atlikta modernizavimo darbų, proc.</t>
  </si>
  <si>
    <t>Atlikta rangos darbų, proc.</t>
  </si>
  <si>
    <t>Įrengtas liftas, vnt.</t>
  </si>
  <si>
    <t>2019 m. lėšų projektas</t>
  </si>
  <si>
    <t>2020 m. lėšų projektas</t>
  </si>
  <si>
    <t>2021 m. lėšų projektas</t>
  </si>
  <si>
    <t>8</t>
  </si>
  <si>
    <t>Įsigyta kondicionierių, sk.</t>
  </si>
  <si>
    <t>Sukurta ir įdiegta programa, skirta išankstinei dalyvių registracijai į veiklas, sk.</t>
  </si>
  <si>
    <t>Parengta paraiška</t>
  </si>
  <si>
    <t xml:space="preserve">Organizuota renginių, sk. </t>
  </si>
  <si>
    <t xml:space="preserve">Organizuota susitikimų su suinteresuotomis grupėmis, sk. </t>
  </si>
  <si>
    <t>Pilotinis modelio diegimas</t>
  </si>
  <si>
    <t>Virtualios realybės programinės įrangos įsigyjimas ir įdiegimas</t>
  </si>
  <si>
    <t>Projekto „Skaitmeninė lytiškumo ugdymo programa vidurinėse mokyklose“ (EDDIS) įgyvendinimas</t>
  </si>
  <si>
    <t>Projekto „Sveikatos plėtra“ („Healthy Boost“) įgyvendinimas</t>
  </si>
  <si>
    <t>Projekto įgyvendinimas, proc.</t>
  </si>
  <si>
    <t>Kompiuterinės programos sukūrimas ir įrangos įdiegimas</t>
  </si>
  <si>
    <t xml:space="preserve">Organizuota renginių, skaičius </t>
  </si>
  <si>
    <t>80</t>
  </si>
  <si>
    <t>240</t>
  </si>
  <si>
    <t>4</t>
  </si>
  <si>
    <t>840</t>
  </si>
  <si>
    <t>Lovadienių skaičius</t>
  </si>
  <si>
    <t>100</t>
  </si>
  <si>
    <t>Įrengta 839 m2 klinikinė diagnostinė laboratorija ligoninės korpuso Nr. 4C dalies 2 ir 3 aukštuose, proc.</t>
  </si>
  <si>
    <t>Išlaikomas budinčio odontologo kabinetas</t>
  </si>
  <si>
    <t>Atlikta remonto darbų, proc.</t>
  </si>
  <si>
    <t>Klaipėdos sutrikusio vystymosi kūdikių namų katilinės patalpų ir įrangos bei priešgaisrinių kopėčių atnaujinimas</t>
  </si>
  <si>
    <t>Įrengta aikštelė, proc.</t>
  </si>
  <si>
    <t>Parengtas techn. projektas</t>
  </si>
  <si>
    <r>
      <t>Administracinės paskirties pastato J. Karoso g. 12, Klaipėda, rekonstravimas</t>
    </r>
    <r>
      <rPr>
        <sz val="10"/>
        <rFont val="Times New Roman"/>
        <family val="1"/>
        <charset val="186"/>
      </rPr>
      <t xml:space="preserve"> į gydymo paskirties pastatą </t>
    </r>
  </si>
  <si>
    <r>
      <rPr>
        <b/>
        <sz val="10"/>
        <rFont val="Times New Roman"/>
        <family val="1"/>
        <charset val="186"/>
      </rPr>
      <t xml:space="preserve">VšĮ Klaipėdos universitetinės ligoninės </t>
    </r>
    <r>
      <rPr>
        <sz val="10"/>
        <rFont val="Times New Roman"/>
        <family val="1"/>
        <charset val="186"/>
      </rPr>
      <t xml:space="preserve">dalies pastato Liepojos g. 39 rekonstravimas  </t>
    </r>
  </si>
  <si>
    <r>
      <t>Klaipėdos sutrikusio vystymosi kūdikių namų</t>
    </r>
    <r>
      <rPr>
        <sz val="10"/>
        <rFont val="Times New Roman"/>
        <family val="1"/>
        <charset val="186"/>
      </rPr>
      <t xml:space="preserve"> automobilių stovėjimo aikštelės įrengimas</t>
    </r>
  </si>
  <si>
    <t>Įsigyta kompiuterinė ir organizacinė technika, sk</t>
  </si>
  <si>
    <t>Padidintas dalininko kapitalas, proc.</t>
  </si>
  <si>
    <t>Vaikų, gavusių paliatyvios pagalbos  paslaugas, skaičius</t>
  </si>
  <si>
    <t>Vaikų, kuriems suteiktos Kompleksinių paslaugų vaikų dienos užimtumo centro paslaugos, skaičius</t>
  </si>
  <si>
    <t>Papriemonės kodas</t>
  </si>
  <si>
    <r>
      <t xml:space="preserve">VšĮ Klaipėdos sveikatos priežiūros centro </t>
    </r>
    <r>
      <rPr>
        <sz val="10"/>
        <rFont val="Times New Roman"/>
        <family val="1"/>
        <charset val="186"/>
      </rPr>
      <t>dalininko kapitalo didinimas, siekiant įrengti Endoskopijų ir Kardiologo kabinetus</t>
    </r>
  </si>
  <si>
    <t xml:space="preserve"> </t>
  </si>
  <si>
    <r>
      <t xml:space="preserve">Savivaldybės tikslinės lėšos, skirtos aplinkos apsaugai </t>
    </r>
    <r>
      <rPr>
        <b/>
        <sz val="10"/>
        <rFont val="Times New Roman"/>
        <family val="1"/>
      </rPr>
      <t>SB(AA)</t>
    </r>
  </si>
  <si>
    <t>Planas</t>
  </si>
  <si>
    <t>Klaipėdos miesto savivaldybės sveikatos apsaugos programos (Nr. 13) aprašymo                                       priedas</t>
  </si>
  <si>
    <t xml:space="preserve"> 2019-2021 M. KLAIPĖDOS MIESTO SAVIVALDYBĖS</t>
  </si>
  <si>
    <t>Klaipėdos sutrikusio vystymosi kūdikių namų trumpalaikės socialinės globos „Atokvėpio“ paslaugos prieinamumo didinimas</t>
  </si>
  <si>
    <r>
      <rPr>
        <b/>
        <sz val="10"/>
        <rFont val="Times New Roman"/>
        <family val="1"/>
        <charset val="186"/>
      </rPr>
      <t xml:space="preserve">VšĮ Klaipėdos vaikų ligoninės </t>
    </r>
    <r>
      <rPr>
        <sz val="10"/>
        <rFont val="Times New Roman"/>
        <family val="1"/>
        <charset val="186"/>
      </rPr>
      <t xml:space="preserve"> pastato vidaus ir išorės kapitalinis remontas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</si>
</sst>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[$-409]General"/>
    <numFmt numFmtId="167" formatCode="[$-409]#,##0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8"/>
      <name val="Times New Roman"/>
      <family val="1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DBDBDB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6" fontId="18" fillId="0" borderId="0" applyBorder="0" applyProtection="0"/>
  </cellStyleXfs>
  <cellXfs count="770">
    <xf numFmtId="0" fontId="0" fillId="0" borderId="0" xfId="0"/>
    <xf numFmtId="0" fontId="2" fillId="0" borderId="0" xfId="0" applyFont="1"/>
    <xf numFmtId="0" fontId="1" fillId="3" borderId="5" xfId="0" applyFont="1" applyFill="1" applyBorder="1" applyAlignment="1">
      <alignment horizontal="center" vertical="top"/>
    </xf>
    <xf numFmtId="0" fontId="1" fillId="0" borderId="10" xfId="0" applyFont="1" applyBorder="1" applyAlignment="1">
      <alignment vertical="top"/>
    </xf>
    <xf numFmtId="0" fontId="1" fillId="3" borderId="10" xfId="0" applyFont="1" applyFill="1" applyBorder="1" applyAlignment="1">
      <alignment horizontal="center" vertical="top"/>
    </xf>
    <xf numFmtId="0" fontId="2" fillId="0" borderId="0" xfId="0" applyFont="1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164" fontId="3" fillId="5" borderId="39" xfId="0" applyNumberFormat="1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/>
    </xf>
    <xf numFmtId="0" fontId="1" fillId="0" borderId="45" xfId="0" applyFont="1" applyFill="1" applyBorder="1" applyAlignment="1">
      <alignment horizontal="center" vertical="top" wrapText="1"/>
    </xf>
    <xf numFmtId="0" fontId="1" fillId="4" borderId="46" xfId="0" applyFont="1" applyFill="1" applyBorder="1" applyAlignment="1">
      <alignment horizontal="center" vertical="top"/>
    </xf>
    <xf numFmtId="164" fontId="1" fillId="4" borderId="49" xfId="0" applyNumberFormat="1" applyFont="1" applyFill="1" applyBorder="1" applyAlignment="1">
      <alignment horizontal="center" vertical="top"/>
    </xf>
    <xf numFmtId="49" fontId="5" fillId="2" borderId="14" xfId="0" applyNumberFormat="1" applyFont="1" applyFill="1" applyBorder="1" applyAlignment="1">
      <alignment vertical="top"/>
    </xf>
    <xf numFmtId="0" fontId="3" fillId="5" borderId="39" xfId="0" applyFont="1" applyFill="1" applyBorder="1" applyAlignment="1">
      <alignment horizontal="center" vertical="top"/>
    </xf>
    <xf numFmtId="164" fontId="1" fillId="4" borderId="36" xfId="0" applyNumberFormat="1" applyFont="1" applyFill="1" applyBorder="1" applyAlignment="1">
      <alignment horizontal="center" vertical="top"/>
    </xf>
    <xf numFmtId="49" fontId="5" fillId="2" borderId="52" xfId="0" applyNumberFormat="1" applyFont="1" applyFill="1" applyBorder="1" applyAlignment="1">
      <alignment horizontal="center" vertical="top"/>
    </xf>
    <xf numFmtId="49" fontId="5" fillId="2" borderId="5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vertical="top"/>
    </xf>
    <xf numFmtId="49" fontId="5" fillId="2" borderId="9" xfId="0" applyNumberFormat="1" applyFont="1" applyFill="1" applyBorder="1" applyAlignment="1">
      <alignment vertical="top"/>
    </xf>
    <xf numFmtId="0" fontId="4" fillId="0" borderId="24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4" borderId="0" xfId="0" applyFont="1" applyFill="1" applyAlignment="1">
      <alignment vertical="top"/>
    </xf>
    <xf numFmtId="165" fontId="1" fillId="4" borderId="0" xfId="0" applyNumberFormat="1" applyFont="1" applyFill="1" applyBorder="1" applyAlignment="1">
      <alignment vertical="top" wrapText="1"/>
    </xf>
    <xf numFmtId="165" fontId="3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/>
    <xf numFmtId="0" fontId="4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1" xfId="0" applyFont="1" applyFill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vertical="top"/>
    </xf>
    <xf numFmtId="49" fontId="5" fillId="3" borderId="22" xfId="0" applyNumberFormat="1" applyFont="1" applyFill="1" applyBorder="1" applyAlignment="1">
      <alignment vertical="top"/>
    </xf>
    <xf numFmtId="0" fontId="10" fillId="0" borderId="0" xfId="0" applyFont="1"/>
    <xf numFmtId="49" fontId="3" fillId="2" borderId="22" xfId="0" applyNumberFormat="1" applyFont="1" applyFill="1" applyBorder="1" applyAlignment="1">
      <alignment horizontal="center" vertical="top"/>
    </xf>
    <xf numFmtId="49" fontId="3" fillId="2" borderId="34" xfId="0" applyNumberFormat="1" applyFont="1" applyFill="1" applyBorder="1" applyAlignment="1">
      <alignment horizontal="center" vertical="top"/>
    </xf>
    <xf numFmtId="49" fontId="3" fillId="2" borderId="14" xfId="0" applyNumberFormat="1" applyFont="1" applyFill="1" applyBorder="1" applyAlignment="1">
      <alignment vertical="top"/>
    </xf>
    <xf numFmtId="49" fontId="3" fillId="3" borderId="22" xfId="0" applyNumberFormat="1" applyFont="1" applyFill="1" applyBorder="1" applyAlignment="1">
      <alignment vertical="top"/>
    </xf>
    <xf numFmtId="49" fontId="3" fillId="2" borderId="52" xfId="0" applyNumberFormat="1" applyFont="1" applyFill="1" applyBorder="1" applyAlignment="1">
      <alignment horizontal="center" vertical="top"/>
    </xf>
    <xf numFmtId="49" fontId="3" fillId="2" borderId="5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vertical="top"/>
    </xf>
    <xf numFmtId="49" fontId="3" fillId="3" borderId="34" xfId="0" applyNumberFormat="1" applyFont="1" applyFill="1" applyBorder="1" applyAlignment="1">
      <alignment vertical="top"/>
    </xf>
    <xf numFmtId="49" fontId="3" fillId="2" borderId="9" xfId="0" applyNumberFormat="1" applyFont="1" applyFill="1" applyBorder="1" applyAlignment="1">
      <alignment vertical="top"/>
    </xf>
    <xf numFmtId="49" fontId="3" fillId="3" borderId="27" xfId="0" applyNumberFormat="1" applyFont="1" applyFill="1" applyBorder="1" applyAlignment="1">
      <alignment vertical="top"/>
    </xf>
    <xf numFmtId="0" fontId="13" fillId="0" borderId="0" xfId="0" applyFont="1"/>
    <xf numFmtId="0" fontId="1" fillId="0" borderId="25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0" borderId="24" xfId="0" applyFont="1" applyBorder="1" applyAlignment="1">
      <alignment vertical="center" textRotation="90"/>
    </xf>
    <xf numFmtId="0" fontId="1" fillId="0" borderId="26" xfId="0" applyFont="1" applyBorder="1" applyAlignment="1">
      <alignment vertical="center" textRotation="90"/>
    </xf>
    <xf numFmtId="0" fontId="3" fillId="0" borderId="24" xfId="0" applyFont="1" applyBorder="1" applyAlignment="1">
      <alignment vertical="center" textRotation="90"/>
    </xf>
    <xf numFmtId="0" fontId="3" fillId="0" borderId="26" xfId="0" applyFont="1" applyBorder="1" applyAlignment="1">
      <alignment vertical="center" textRotation="90"/>
    </xf>
    <xf numFmtId="49" fontId="1" fillId="0" borderId="11" xfId="0" applyNumberFormat="1" applyFont="1" applyFill="1" applyBorder="1" applyAlignment="1">
      <alignment horizontal="center" vertical="top"/>
    </xf>
    <xf numFmtId="0" fontId="1" fillId="0" borderId="22" xfId="0" applyFont="1" applyBorder="1" applyAlignment="1">
      <alignment vertical="top" wrapText="1"/>
    </xf>
    <xf numFmtId="0" fontId="3" fillId="0" borderId="32" xfId="0" applyFont="1" applyBorder="1" applyAlignment="1">
      <alignment vertical="center" textRotation="90"/>
    </xf>
    <xf numFmtId="164" fontId="3" fillId="5" borderId="39" xfId="0" applyNumberFormat="1" applyFont="1" applyFill="1" applyBorder="1" applyAlignment="1">
      <alignment horizontal="center" vertical="top" wrapText="1"/>
    </xf>
    <xf numFmtId="0" fontId="14" fillId="0" borderId="0" xfId="0" applyFont="1"/>
    <xf numFmtId="49" fontId="5" fillId="3" borderId="9" xfId="0" applyNumberFormat="1" applyFont="1" applyFill="1" applyBorder="1" applyAlignment="1">
      <alignment vertical="top"/>
    </xf>
    <xf numFmtId="0" fontId="1" fillId="0" borderId="27" xfId="0" applyFont="1" applyBorder="1" applyAlignment="1">
      <alignment vertical="top" wrapText="1"/>
    </xf>
    <xf numFmtId="0" fontId="4" fillId="0" borderId="60" xfId="0" applyFont="1" applyFill="1" applyBorder="1" applyAlignment="1">
      <alignment vertical="top" wrapText="1"/>
    </xf>
    <xf numFmtId="49" fontId="3" fillId="2" borderId="42" xfId="0" applyNumberFormat="1" applyFont="1" applyFill="1" applyBorder="1" applyAlignment="1">
      <alignment vertical="top"/>
    </xf>
    <xf numFmtId="0" fontId="1" fillId="0" borderId="38" xfId="0" applyFont="1" applyFill="1" applyBorder="1" applyAlignment="1">
      <alignment vertical="center" textRotation="90" wrapText="1"/>
    </xf>
    <xf numFmtId="0" fontId="1" fillId="0" borderId="20" xfId="0" applyFont="1" applyFill="1" applyBorder="1" applyAlignment="1">
      <alignment vertical="center" textRotation="90" wrapText="1"/>
    </xf>
    <xf numFmtId="49" fontId="3" fillId="2" borderId="60" xfId="0" applyNumberFormat="1" applyFont="1" applyFill="1" applyBorder="1" applyAlignment="1">
      <alignment horizontal="center" vertical="top"/>
    </xf>
    <xf numFmtId="49" fontId="3" fillId="3" borderId="4" xfId="0" applyNumberFormat="1" applyFont="1" applyFill="1" applyBorder="1" applyAlignment="1">
      <alignment horizontal="center" vertical="top"/>
    </xf>
    <xf numFmtId="0" fontId="1" fillId="4" borderId="37" xfId="0" applyFont="1" applyFill="1" applyBorder="1" applyAlignment="1">
      <alignment horizontal="center" vertical="top"/>
    </xf>
    <xf numFmtId="164" fontId="13" fillId="0" borderId="0" xfId="0" applyNumberFormat="1" applyFont="1"/>
    <xf numFmtId="164" fontId="2" fillId="0" borderId="0" xfId="0" applyNumberFormat="1" applyFont="1"/>
    <xf numFmtId="165" fontId="1" fillId="0" borderId="0" xfId="0" applyNumberFormat="1" applyFont="1" applyFill="1" applyBorder="1" applyAlignment="1">
      <alignment horizontal="center" vertical="top"/>
    </xf>
    <xf numFmtId="0" fontId="1" fillId="0" borderId="32" xfId="0" applyFont="1" applyBorder="1" applyAlignment="1">
      <alignment vertical="center" textRotation="90"/>
    </xf>
    <xf numFmtId="164" fontId="1" fillId="4" borderId="38" xfId="0" applyNumberFormat="1" applyFont="1" applyFill="1" applyBorder="1" applyAlignment="1">
      <alignment horizontal="center" vertical="top"/>
    </xf>
    <xf numFmtId="0" fontId="1" fillId="4" borderId="43" xfId="0" applyFont="1" applyFill="1" applyBorder="1" applyAlignment="1">
      <alignment horizontal="center" vertical="top"/>
    </xf>
    <xf numFmtId="49" fontId="5" fillId="2" borderId="31" xfId="0" applyNumberFormat="1" applyFont="1" applyFill="1" applyBorder="1" applyAlignment="1">
      <alignment horizontal="center" vertical="top"/>
    </xf>
    <xf numFmtId="49" fontId="3" fillId="2" borderId="42" xfId="0" applyNumberFormat="1" applyFont="1" applyFill="1" applyBorder="1" applyAlignment="1">
      <alignment horizontal="center" vertical="top"/>
    </xf>
    <xf numFmtId="164" fontId="1" fillId="4" borderId="0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top"/>
    </xf>
    <xf numFmtId="0" fontId="1" fillId="0" borderId="0" xfId="0" applyFont="1" applyAlignment="1">
      <alignment vertical="center" wrapText="1"/>
    </xf>
    <xf numFmtId="49" fontId="5" fillId="3" borderId="27" xfId="0" applyNumberFormat="1" applyFont="1" applyFill="1" applyBorder="1" applyAlignment="1">
      <alignment vertical="top"/>
    </xf>
    <xf numFmtId="164" fontId="1" fillId="4" borderId="37" xfId="0" applyNumberFormat="1" applyFont="1" applyFill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49" fontId="5" fillId="2" borderId="60" xfId="0" applyNumberFormat="1" applyFont="1" applyFill="1" applyBorder="1" applyAlignment="1">
      <alignment horizontal="center" vertical="top"/>
    </xf>
    <xf numFmtId="49" fontId="5" fillId="2" borderId="62" xfId="0" applyNumberFormat="1" applyFont="1" applyFill="1" applyBorder="1" applyAlignment="1">
      <alignment horizontal="center" vertical="top"/>
    </xf>
    <xf numFmtId="49" fontId="5" fillId="3" borderId="22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49" fontId="1" fillId="0" borderId="15" xfId="0" applyNumberFormat="1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 wrapText="1"/>
    </xf>
    <xf numFmtId="49" fontId="1" fillId="0" borderId="45" xfId="0" applyNumberFormat="1" applyFont="1" applyFill="1" applyBorder="1" applyAlignment="1">
      <alignment horizontal="center" vertical="top"/>
    </xf>
    <xf numFmtId="49" fontId="1" fillId="0" borderId="48" xfId="0" applyNumberFormat="1" applyFont="1" applyFill="1" applyBorder="1" applyAlignment="1">
      <alignment horizontal="center" vertical="top"/>
    </xf>
    <xf numFmtId="49" fontId="3" fillId="4" borderId="5" xfId="0" applyNumberFormat="1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center" vertical="top"/>
    </xf>
    <xf numFmtId="164" fontId="1" fillId="4" borderId="46" xfId="0" applyNumberFormat="1" applyFont="1" applyFill="1" applyBorder="1" applyAlignment="1">
      <alignment horizontal="center" vertical="top"/>
    </xf>
    <xf numFmtId="49" fontId="1" fillId="4" borderId="5" xfId="0" applyNumberFormat="1" applyFont="1" applyFill="1" applyBorder="1" applyAlignment="1">
      <alignment horizontal="center" vertical="top"/>
    </xf>
    <xf numFmtId="49" fontId="3" fillId="0" borderId="10" xfId="0" applyNumberFormat="1" applyFont="1" applyBorder="1" applyAlignment="1">
      <alignment vertical="top"/>
    </xf>
    <xf numFmtId="49" fontId="1" fillId="4" borderId="48" xfId="0" applyNumberFormat="1" applyFont="1" applyFill="1" applyBorder="1" applyAlignment="1">
      <alignment horizontal="center" vertical="top"/>
    </xf>
    <xf numFmtId="164" fontId="1" fillId="4" borderId="0" xfId="0" applyNumberFormat="1" applyFont="1" applyFill="1" applyBorder="1" applyAlignment="1">
      <alignment horizontal="center" vertical="top" wrapText="1"/>
    </xf>
    <xf numFmtId="0" fontId="3" fillId="4" borderId="34" xfId="0" applyFont="1" applyFill="1" applyBorder="1" applyAlignment="1">
      <alignment vertical="top" wrapText="1"/>
    </xf>
    <xf numFmtId="0" fontId="1" fillId="4" borderId="48" xfId="0" applyFont="1" applyFill="1" applyBorder="1" applyAlignment="1">
      <alignment vertical="top" wrapText="1"/>
    </xf>
    <xf numFmtId="49" fontId="5" fillId="3" borderId="34" xfId="0" applyNumberFormat="1" applyFont="1" applyFill="1" applyBorder="1" applyAlignment="1">
      <alignment horizontal="center" vertical="top"/>
    </xf>
    <xf numFmtId="49" fontId="3" fillId="8" borderId="21" xfId="0" applyNumberFormat="1" applyFont="1" applyFill="1" applyBorder="1" applyAlignment="1">
      <alignment horizontal="center" vertical="top"/>
    </xf>
    <xf numFmtId="49" fontId="3" fillId="8" borderId="24" xfId="0" applyNumberFormat="1" applyFont="1" applyFill="1" applyBorder="1" applyAlignment="1">
      <alignment horizontal="center" vertical="top"/>
    </xf>
    <xf numFmtId="49" fontId="3" fillId="8" borderId="32" xfId="0" applyNumberFormat="1" applyFont="1" applyFill="1" applyBorder="1" applyAlignment="1">
      <alignment horizontal="center" vertical="top"/>
    </xf>
    <xf numFmtId="49" fontId="3" fillId="8" borderId="26" xfId="0" applyNumberFormat="1" applyFont="1" applyFill="1" applyBorder="1" applyAlignment="1">
      <alignment vertical="top"/>
    </xf>
    <xf numFmtId="49" fontId="3" fillId="8" borderId="32" xfId="0" applyNumberFormat="1" applyFont="1" applyFill="1" applyBorder="1" applyAlignment="1">
      <alignment vertical="top"/>
    </xf>
    <xf numFmtId="49" fontId="3" fillId="8" borderId="17" xfId="0" applyNumberFormat="1" applyFont="1" applyFill="1" applyBorder="1" applyAlignment="1">
      <alignment horizontal="center" vertical="top"/>
    </xf>
    <xf numFmtId="49" fontId="3" fillId="8" borderId="24" xfId="0" applyNumberFormat="1" applyFont="1" applyFill="1" applyBorder="1" applyAlignment="1">
      <alignment vertical="top"/>
    </xf>
    <xf numFmtId="49" fontId="5" fillId="8" borderId="24" xfId="0" applyNumberFormat="1" applyFont="1" applyFill="1" applyBorder="1" applyAlignment="1">
      <alignment vertical="top"/>
    </xf>
    <xf numFmtId="49" fontId="5" fillId="8" borderId="26" xfId="0" applyNumberFormat="1" applyFont="1" applyFill="1" applyBorder="1" applyAlignment="1">
      <alignment vertical="top"/>
    </xf>
    <xf numFmtId="49" fontId="5" fillId="8" borderId="32" xfId="0" applyNumberFormat="1" applyFont="1" applyFill="1" applyBorder="1" applyAlignment="1">
      <alignment vertical="top"/>
    </xf>
    <xf numFmtId="49" fontId="5" fillId="8" borderId="12" xfId="0" applyNumberFormat="1" applyFont="1" applyFill="1" applyBorder="1" applyAlignment="1">
      <alignment horizontal="center" vertical="top"/>
    </xf>
    <xf numFmtId="49" fontId="5" fillId="8" borderId="21" xfId="0" applyNumberFormat="1" applyFont="1" applyFill="1" applyBorder="1" applyAlignment="1">
      <alignment horizontal="center" vertical="top"/>
    </xf>
    <xf numFmtId="49" fontId="5" fillId="8" borderId="21" xfId="0" applyNumberFormat="1" applyFont="1" applyFill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/>
    </xf>
    <xf numFmtId="49" fontId="5" fillId="7" borderId="21" xfId="0" applyNumberFormat="1" applyFont="1" applyFill="1" applyBorder="1" applyAlignment="1">
      <alignment horizontal="center" vertical="top"/>
    </xf>
    <xf numFmtId="49" fontId="5" fillId="8" borderId="24" xfId="0" applyNumberFormat="1" applyFont="1" applyFill="1" applyBorder="1" applyAlignment="1">
      <alignment horizontal="center" vertical="top" wrapText="1"/>
    </xf>
    <xf numFmtId="49" fontId="5" fillId="8" borderId="32" xfId="0" applyNumberFormat="1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38" xfId="0" applyFont="1" applyFill="1" applyBorder="1" applyAlignment="1">
      <alignment horizontal="center" vertical="top" wrapText="1"/>
    </xf>
    <xf numFmtId="165" fontId="3" fillId="3" borderId="0" xfId="0" applyNumberFormat="1" applyFont="1" applyFill="1" applyBorder="1" applyAlignment="1">
      <alignment horizontal="center" vertical="top" wrapText="1"/>
    </xf>
    <xf numFmtId="165" fontId="1" fillId="3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0" fontId="7" fillId="0" borderId="38" xfId="0" applyFont="1" applyFill="1" applyBorder="1" applyAlignment="1">
      <alignment horizontal="center" vertical="top" wrapText="1"/>
    </xf>
    <xf numFmtId="0" fontId="4" fillId="4" borderId="60" xfId="0" applyFont="1" applyFill="1" applyBorder="1" applyAlignment="1">
      <alignment vertical="top" wrapText="1"/>
    </xf>
    <xf numFmtId="0" fontId="4" fillId="4" borderId="63" xfId="0" applyFont="1" applyFill="1" applyBorder="1" applyAlignment="1">
      <alignment vertical="top" wrapText="1"/>
    </xf>
    <xf numFmtId="164" fontId="4" fillId="0" borderId="0" xfId="0" applyNumberFormat="1" applyFont="1" applyAlignment="1">
      <alignment vertical="top"/>
    </xf>
    <xf numFmtId="165" fontId="3" fillId="0" borderId="39" xfId="0" applyNumberFormat="1" applyFont="1" applyFill="1" applyBorder="1" applyAlignment="1">
      <alignment horizontal="center" vertical="top" wrapText="1"/>
    </xf>
    <xf numFmtId="165" fontId="3" fillId="0" borderId="20" xfId="0" applyNumberFormat="1" applyFont="1" applyFill="1" applyBorder="1" applyAlignment="1">
      <alignment horizontal="center" vertical="top" wrapText="1"/>
    </xf>
    <xf numFmtId="165" fontId="5" fillId="4" borderId="25" xfId="0" applyNumberFormat="1" applyFont="1" applyFill="1" applyBorder="1" applyAlignment="1">
      <alignment horizontal="center" vertical="top" wrapText="1"/>
    </xf>
    <xf numFmtId="165" fontId="3" fillId="4" borderId="25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vertical="center" textRotation="90" wrapText="1"/>
    </xf>
    <xf numFmtId="0" fontId="6" fillId="0" borderId="9" xfId="0" applyNumberFormat="1" applyFont="1" applyFill="1" applyBorder="1" applyAlignment="1">
      <alignment vertical="center" textRotation="90" wrapText="1"/>
    </xf>
    <xf numFmtId="0" fontId="6" fillId="0" borderId="14" xfId="0" applyNumberFormat="1" applyFont="1" applyFill="1" applyBorder="1" applyAlignment="1">
      <alignment vertical="center" textRotation="90" wrapText="1"/>
    </xf>
    <xf numFmtId="0" fontId="6" fillId="0" borderId="0" xfId="0" applyNumberFormat="1" applyFont="1" applyBorder="1" applyAlignment="1">
      <alignment vertical="center" textRotation="90"/>
    </xf>
    <xf numFmtId="0" fontId="6" fillId="0" borderId="1" xfId="0" applyNumberFormat="1" applyFont="1" applyBorder="1" applyAlignment="1">
      <alignment vertical="center" textRotation="90"/>
    </xf>
    <xf numFmtId="0" fontId="6" fillId="0" borderId="35" xfId="0" applyNumberFormat="1" applyFont="1" applyBorder="1" applyAlignment="1">
      <alignment vertical="center" textRotation="90"/>
    </xf>
    <xf numFmtId="49" fontId="1" fillId="3" borderId="34" xfId="0" applyNumberFormat="1" applyFont="1" applyFill="1" applyBorder="1" applyAlignment="1">
      <alignment horizontal="center" vertical="top"/>
    </xf>
    <xf numFmtId="49" fontId="1" fillId="3" borderId="27" xfId="0" applyNumberFormat="1" applyFont="1" applyFill="1" applyBorder="1" applyAlignment="1">
      <alignment horizontal="center" vertical="top"/>
    </xf>
    <xf numFmtId="49" fontId="1" fillId="3" borderId="22" xfId="0" applyNumberFormat="1" applyFont="1" applyFill="1" applyBorder="1" applyAlignment="1">
      <alignment horizontal="center" vertical="top"/>
    </xf>
    <xf numFmtId="49" fontId="4" fillId="3" borderId="27" xfId="0" applyNumberFormat="1" applyFont="1" applyFill="1" applyBorder="1" applyAlignment="1">
      <alignment horizontal="center" vertical="top"/>
    </xf>
    <xf numFmtId="49" fontId="4" fillId="3" borderId="34" xfId="0" applyNumberFormat="1" applyFont="1" applyFill="1" applyBorder="1" applyAlignment="1">
      <alignment horizontal="center" vertical="top"/>
    </xf>
    <xf numFmtId="49" fontId="4" fillId="3" borderId="22" xfId="0" applyNumberFormat="1" applyFont="1" applyFill="1" applyBorder="1" applyAlignment="1">
      <alignment horizontal="center" vertical="top"/>
    </xf>
    <xf numFmtId="3" fontId="6" fillId="0" borderId="8" xfId="0" applyNumberFormat="1" applyFont="1" applyBorder="1" applyAlignment="1">
      <alignment vertical="center" textRotation="90"/>
    </xf>
    <xf numFmtId="0" fontId="6" fillId="0" borderId="0" xfId="0" applyNumberFormat="1" applyFont="1" applyAlignment="1">
      <alignment vertical="center" textRotation="90"/>
    </xf>
    <xf numFmtId="0" fontId="6" fillId="0" borderId="0" xfId="0" applyNumberFormat="1" applyFont="1" applyBorder="1" applyAlignment="1">
      <alignment horizontal="center" vertical="top" textRotation="90"/>
    </xf>
    <xf numFmtId="0" fontId="16" fillId="0" borderId="0" xfId="0" applyNumberFormat="1" applyFont="1" applyAlignment="1">
      <alignment horizontal="center" vertical="top" textRotation="90"/>
    </xf>
    <xf numFmtId="0" fontId="17" fillId="0" borderId="0" xfId="0" applyNumberFormat="1" applyFont="1" applyAlignment="1">
      <alignment horizontal="center" textRotation="90"/>
    </xf>
    <xf numFmtId="164" fontId="1" fillId="4" borderId="25" xfId="0" applyNumberFormat="1" applyFont="1" applyFill="1" applyBorder="1" applyAlignment="1">
      <alignment horizontal="center" vertical="top" wrapText="1"/>
    </xf>
    <xf numFmtId="164" fontId="1" fillId="4" borderId="49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165" fontId="3" fillId="2" borderId="17" xfId="0" applyNumberFormat="1" applyFont="1" applyFill="1" applyBorder="1" applyAlignment="1">
      <alignment horizontal="center" vertical="top"/>
    </xf>
    <xf numFmtId="164" fontId="3" fillId="5" borderId="56" xfId="0" applyNumberFormat="1" applyFont="1" applyFill="1" applyBorder="1" applyAlignment="1">
      <alignment horizontal="center" vertical="top"/>
    </xf>
    <xf numFmtId="164" fontId="1" fillId="4" borderId="55" xfId="0" applyNumberFormat="1" applyFont="1" applyFill="1" applyBorder="1" applyAlignment="1">
      <alignment horizontal="center" vertical="top" wrapText="1"/>
    </xf>
    <xf numFmtId="164" fontId="3" fillId="5" borderId="13" xfId="0" applyNumberFormat="1" applyFont="1" applyFill="1" applyBorder="1" applyAlignment="1">
      <alignment horizontal="center" vertical="top"/>
    </xf>
    <xf numFmtId="164" fontId="1" fillId="4" borderId="3" xfId="0" applyNumberFormat="1" applyFont="1" applyFill="1" applyBorder="1" applyAlignment="1">
      <alignment horizontal="center" vertical="top" wrapText="1"/>
    </xf>
    <xf numFmtId="164" fontId="1" fillId="4" borderId="9" xfId="0" applyNumberFormat="1" applyFont="1" applyFill="1" applyBorder="1" applyAlignment="1">
      <alignment horizontal="center" vertical="top"/>
    </xf>
    <xf numFmtId="164" fontId="1" fillId="4" borderId="44" xfId="0" applyNumberFormat="1" applyFont="1" applyFill="1" applyBorder="1" applyAlignment="1">
      <alignment horizontal="center" vertical="top"/>
    </xf>
    <xf numFmtId="164" fontId="1" fillId="4" borderId="8" xfId="0" applyNumberFormat="1" applyFont="1" applyFill="1" applyBorder="1" applyAlignment="1">
      <alignment horizontal="center" vertical="top"/>
    </xf>
    <xf numFmtId="164" fontId="1" fillId="4" borderId="8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center" vertical="top"/>
    </xf>
    <xf numFmtId="164" fontId="1" fillId="4" borderId="58" xfId="0" applyNumberFormat="1" applyFont="1" applyFill="1" applyBorder="1" applyAlignment="1">
      <alignment horizontal="center" vertical="top"/>
    </xf>
    <xf numFmtId="164" fontId="3" fillId="5" borderId="33" xfId="0" applyNumberFormat="1" applyFont="1" applyFill="1" applyBorder="1" applyAlignment="1">
      <alignment horizontal="center" vertical="top"/>
    </xf>
    <xf numFmtId="164" fontId="3" fillId="5" borderId="13" xfId="0" applyNumberFormat="1" applyFont="1" applyFill="1" applyBorder="1" applyAlignment="1">
      <alignment horizontal="center" vertical="top" wrapText="1"/>
    </xf>
    <xf numFmtId="164" fontId="1" fillId="4" borderId="47" xfId="0" applyNumberFormat="1" applyFont="1" applyFill="1" applyBorder="1" applyAlignment="1">
      <alignment horizontal="center" vertical="top"/>
    </xf>
    <xf numFmtId="164" fontId="3" fillId="8" borderId="52" xfId="0" applyNumberFormat="1" applyFont="1" applyFill="1" applyBorder="1" applyAlignment="1">
      <alignment horizontal="center" vertical="top"/>
    </xf>
    <xf numFmtId="164" fontId="3" fillId="7" borderId="52" xfId="0" applyNumberFormat="1" applyFont="1" applyFill="1" applyBorder="1" applyAlignment="1">
      <alignment horizontal="center" vertical="top"/>
    </xf>
    <xf numFmtId="164" fontId="1" fillId="0" borderId="55" xfId="0" applyNumberFormat="1" applyFont="1" applyBorder="1" applyAlignment="1">
      <alignment horizontal="center" vertical="top" wrapText="1"/>
    </xf>
    <xf numFmtId="164" fontId="7" fillId="0" borderId="55" xfId="0" applyNumberFormat="1" applyFont="1" applyBorder="1" applyAlignment="1">
      <alignment horizontal="center" vertical="top" wrapText="1"/>
    </xf>
    <xf numFmtId="164" fontId="15" fillId="7" borderId="49" xfId="0" applyNumberFormat="1" applyFont="1" applyFill="1" applyBorder="1" applyAlignment="1">
      <alignment horizontal="center" vertical="top" wrapText="1"/>
    </xf>
    <xf numFmtId="164" fontId="1" fillId="0" borderId="49" xfId="0" applyNumberFormat="1" applyFont="1" applyBorder="1" applyAlignment="1">
      <alignment horizontal="center" vertical="top" wrapText="1"/>
    </xf>
    <xf numFmtId="164" fontId="3" fillId="7" borderId="49" xfId="0" applyNumberFormat="1" applyFont="1" applyFill="1" applyBorder="1" applyAlignment="1">
      <alignment horizontal="center" vertical="top" wrapText="1"/>
    </xf>
    <xf numFmtId="164" fontId="7" fillId="0" borderId="49" xfId="0" applyNumberFormat="1" applyFont="1" applyBorder="1" applyAlignment="1">
      <alignment horizontal="center" vertical="top" wrapText="1"/>
    </xf>
    <xf numFmtId="164" fontId="15" fillId="7" borderId="8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top" wrapText="1"/>
    </xf>
    <xf numFmtId="164" fontId="3" fillId="7" borderId="8" xfId="0" applyNumberFormat="1" applyFont="1" applyFill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165" fontId="1" fillId="4" borderId="36" xfId="0" applyNumberFormat="1" applyFont="1" applyFill="1" applyBorder="1" applyAlignment="1">
      <alignment horizontal="center" vertical="top" wrapText="1"/>
    </xf>
    <xf numFmtId="165" fontId="1" fillId="4" borderId="49" xfId="0" applyNumberFormat="1" applyFont="1" applyFill="1" applyBorder="1" applyAlignment="1">
      <alignment horizontal="center" vertical="top" wrapText="1"/>
    </xf>
    <xf numFmtId="165" fontId="1" fillId="0" borderId="36" xfId="0" applyNumberFormat="1" applyFont="1" applyFill="1" applyBorder="1" applyAlignment="1">
      <alignment horizontal="center" vertical="top" wrapText="1"/>
    </xf>
    <xf numFmtId="165" fontId="3" fillId="5" borderId="39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4" borderId="51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164" fontId="1" fillId="0" borderId="49" xfId="0" applyNumberFormat="1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61" xfId="0" applyFont="1" applyFill="1" applyBorder="1" applyAlignment="1">
      <alignment horizontal="center" vertical="top" wrapText="1"/>
    </xf>
    <xf numFmtId="0" fontId="1" fillId="0" borderId="66" xfId="0" applyFont="1" applyFill="1" applyBorder="1" applyAlignment="1">
      <alignment horizontal="center" vertical="top" wrapText="1"/>
    </xf>
    <xf numFmtId="0" fontId="1" fillId="0" borderId="65" xfId="0" applyFont="1" applyFill="1" applyBorder="1" applyAlignment="1">
      <alignment horizontal="center" vertical="top" wrapText="1"/>
    </xf>
    <xf numFmtId="0" fontId="1" fillId="0" borderId="58" xfId="0" applyFont="1" applyFill="1" applyBorder="1" applyAlignment="1">
      <alignment horizontal="center" vertical="top" wrapText="1"/>
    </xf>
    <xf numFmtId="0" fontId="4" fillId="4" borderId="35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4" borderId="6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66" xfId="0" applyFont="1" applyFill="1" applyBorder="1" applyAlignment="1">
      <alignment horizontal="center" vertical="top" wrapText="1"/>
    </xf>
    <xf numFmtId="165" fontId="1" fillId="4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4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5" fontId="1" fillId="4" borderId="9" xfId="0" applyNumberFormat="1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vertical="top" wrapText="1"/>
    </xf>
    <xf numFmtId="165" fontId="1" fillId="0" borderId="41" xfId="0" applyNumberFormat="1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165" fontId="1" fillId="4" borderId="8" xfId="0" applyNumberFormat="1" applyFont="1" applyFill="1" applyBorder="1" applyAlignment="1">
      <alignment horizontal="center" vertical="top" wrapText="1"/>
    </xf>
    <xf numFmtId="165" fontId="1" fillId="4" borderId="4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4" borderId="4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49" xfId="0" applyFont="1" applyFill="1" applyBorder="1" applyAlignment="1">
      <alignment horizontal="center" vertical="top" wrapText="1"/>
    </xf>
    <xf numFmtId="165" fontId="1" fillId="4" borderId="38" xfId="0" applyNumberFormat="1" applyFont="1" applyFill="1" applyBorder="1" applyAlignment="1">
      <alignment horizontal="center" vertical="top" wrapText="1"/>
    </xf>
    <xf numFmtId="0" fontId="1" fillId="4" borderId="54" xfId="0" applyFont="1" applyFill="1" applyBorder="1" applyAlignment="1">
      <alignment horizontal="center" vertical="top" wrapText="1"/>
    </xf>
    <xf numFmtId="0" fontId="1" fillId="4" borderId="43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48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165" fontId="1" fillId="4" borderId="64" xfId="0" applyNumberFormat="1" applyFont="1" applyFill="1" applyBorder="1" applyAlignment="1">
      <alignment horizontal="center" vertical="top" wrapText="1"/>
    </xf>
    <xf numFmtId="165" fontId="1" fillId="4" borderId="55" xfId="0" applyNumberFormat="1" applyFont="1" applyFill="1" applyBorder="1" applyAlignment="1">
      <alignment horizontal="center" vertical="top" wrapText="1"/>
    </xf>
    <xf numFmtId="165" fontId="1" fillId="0" borderId="49" xfId="0" applyNumberFormat="1" applyFont="1" applyFill="1" applyBorder="1" applyAlignment="1">
      <alignment horizontal="center" vertical="top" wrapText="1"/>
    </xf>
    <xf numFmtId="164" fontId="3" fillId="8" borderId="19" xfId="0" applyNumberFormat="1" applyFont="1" applyFill="1" applyBorder="1" applyAlignment="1">
      <alignment horizontal="center" vertical="top"/>
    </xf>
    <xf numFmtId="164" fontId="3" fillId="7" borderId="19" xfId="0" applyNumberFormat="1" applyFont="1" applyFill="1" applyBorder="1" applyAlignment="1">
      <alignment horizontal="center" vertical="top"/>
    </xf>
    <xf numFmtId="0" fontId="1" fillId="4" borderId="12" xfId="0" applyFont="1" applyFill="1" applyBorder="1" applyAlignment="1">
      <alignment vertical="top" wrapText="1"/>
    </xf>
    <xf numFmtId="164" fontId="3" fillId="5" borderId="56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4" borderId="65" xfId="0" applyFont="1" applyFill="1" applyBorder="1" applyAlignment="1">
      <alignment horizontal="center" vertical="top"/>
    </xf>
    <xf numFmtId="0" fontId="1" fillId="0" borderId="65" xfId="0" applyFont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/>
    </xf>
    <xf numFmtId="0" fontId="1" fillId="0" borderId="25" xfId="0" applyFont="1" applyFill="1" applyBorder="1" applyAlignment="1">
      <alignment vertical="top" wrapText="1"/>
    </xf>
    <xf numFmtId="164" fontId="1" fillId="3" borderId="8" xfId="0" applyNumberFormat="1" applyFont="1" applyFill="1" applyBorder="1" applyAlignment="1">
      <alignment horizontal="center" vertical="top"/>
    </xf>
    <xf numFmtId="164" fontId="1" fillId="3" borderId="49" xfId="0" applyNumberFormat="1" applyFont="1" applyFill="1" applyBorder="1" applyAlignment="1">
      <alignment horizontal="center" vertical="top"/>
    </xf>
    <xf numFmtId="164" fontId="1" fillId="3" borderId="47" xfId="0" applyNumberFormat="1" applyFont="1" applyFill="1" applyBorder="1" applyAlignment="1">
      <alignment horizontal="center" vertical="top"/>
    </xf>
    <xf numFmtId="164" fontId="1" fillId="3" borderId="46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164" fontId="3" fillId="5" borderId="49" xfId="0" applyNumberFormat="1" applyFont="1" applyFill="1" applyBorder="1" applyAlignment="1">
      <alignment horizontal="center" vertical="top"/>
    </xf>
    <xf numFmtId="164" fontId="3" fillId="5" borderId="8" xfId="0" applyNumberFormat="1" applyFont="1" applyFill="1" applyBorder="1" applyAlignment="1">
      <alignment horizontal="center" vertical="top"/>
    </xf>
    <xf numFmtId="164" fontId="3" fillId="5" borderId="55" xfId="0" applyNumberFormat="1" applyFont="1" applyFill="1" applyBorder="1" applyAlignment="1">
      <alignment horizontal="center" vertical="top"/>
    </xf>
    <xf numFmtId="165" fontId="3" fillId="2" borderId="39" xfId="0" applyNumberFormat="1" applyFont="1" applyFill="1" applyBorder="1" applyAlignment="1">
      <alignment horizontal="center" vertical="top" wrapText="1"/>
    </xf>
    <xf numFmtId="165" fontId="3" fillId="2" borderId="13" xfId="0" applyNumberFormat="1" applyFont="1" applyFill="1" applyBorder="1" applyAlignment="1">
      <alignment horizontal="center" vertical="top" wrapText="1"/>
    </xf>
    <xf numFmtId="165" fontId="3" fillId="2" borderId="56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1" fillId="4" borderId="59" xfId="0" applyFont="1" applyFill="1" applyBorder="1" applyAlignment="1">
      <alignment horizontal="center" vertical="top" wrapText="1"/>
    </xf>
    <xf numFmtId="164" fontId="1" fillId="4" borderId="25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 wrapText="1"/>
    </xf>
    <xf numFmtId="0" fontId="1" fillId="4" borderId="61" xfId="0" applyFont="1" applyFill="1" applyBorder="1" applyAlignment="1">
      <alignment horizontal="center" vertical="top" wrapText="1"/>
    </xf>
    <xf numFmtId="164" fontId="3" fillId="8" borderId="17" xfId="0" applyNumberFormat="1" applyFont="1" applyFill="1" applyBorder="1" applyAlignment="1">
      <alignment horizontal="center" vertical="top"/>
    </xf>
    <xf numFmtId="164" fontId="3" fillId="7" borderId="17" xfId="0" applyNumberFormat="1" applyFont="1" applyFill="1" applyBorder="1" applyAlignment="1">
      <alignment horizontal="center" vertical="top"/>
    </xf>
    <xf numFmtId="165" fontId="1" fillId="0" borderId="61" xfId="0" applyNumberFormat="1" applyFont="1" applyFill="1" applyBorder="1" applyAlignment="1">
      <alignment horizontal="center" vertical="top"/>
    </xf>
    <xf numFmtId="165" fontId="1" fillId="4" borderId="46" xfId="0" applyNumberFormat="1" applyFont="1" applyFill="1" applyBorder="1" applyAlignment="1">
      <alignment horizontal="center" vertical="top"/>
    </xf>
    <xf numFmtId="165" fontId="1" fillId="4" borderId="47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4" borderId="35" xfId="0" applyFont="1" applyFill="1" applyBorder="1" applyAlignment="1">
      <alignment horizontal="center" vertical="top" wrapText="1"/>
    </xf>
    <xf numFmtId="165" fontId="1" fillId="4" borderId="51" xfId="0" applyNumberFormat="1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4" fillId="4" borderId="50" xfId="0" applyFont="1" applyFill="1" applyBorder="1" applyAlignment="1">
      <alignment horizontal="center" vertical="top" wrapText="1"/>
    </xf>
    <xf numFmtId="0" fontId="1" fillId="4" borderId="41" xfId="0" applyFont="1" applyFill="1" applyBorder="1" applyAlignment="1">
      <alignment horizontal="left" vertical="top" wrapText="1"/>
    </xf>
    <xf numFmtId="0" fontId="1" fillId="4" borderId="64" xfId="0" applyFont="1" applyFill="1" applyBorder="1" applyAlignment="1">
      <alignment horizontal="left" vertical="top" wrapText="1"/>
    </xf>
    <xf numFmtId="0" fontId="1" fillId="4" borderId="50" xfId="0" applyFont="1" applyFill="1" applyBorder="1" applyAlignment="1">
      <alignment horizontal="center" vertical="top" wrapText="1"/>
    </xf>
    <xf numFmtId="165" fontId="1" fillId="0" borderId="41" xfId="0" applyNumberFormat="1" applyFont="1" applyBorder="1" applyAlignment="1">
      <alignment horizontal="center" vertical="top" wrapText="1"/>
    </xf>
    <xf numFmtId="165" fontId="3" fillId="5" borderId="56" xfId="0" applyNumberFormat="1" applyFont="1" applyFill="1" applyBorder="1" applyAlignment="1">
      <alignment horizontal="center" vertical="top"/>
    </xf>
    <xf numFmtId="165" fontId="1" fillId="0" borderId="41" xfId="0" applyNumberFormat="1" applyFont="1" applyBorder="1" applyAlignment="1">
      <alignment horizontal="center" vertical="top"/>
    </xf>
    <xf numFmtId="164" fontId="3" fillId="5" borderId="64" xfId="0" applyNumberFormat="1" applyFont="1" applyFill="1" applyBorder="1" applyAlignment="1">
      <alignment horizontal="center" vertical="top"/>
    </xf>
    <xf numFmtId="165" fontId="1" fillId="0" borderId="55" xfId="0" applyNumberFormat="1" applyFont="1" applyBorder="1" applyAlignment="1">
      <alignment horizontal="center" vertical="top"/>
    </xf>
    <xf numFmtId="165" fontId="1" fillId="0" borderId="43" xfId="0" applyNumberFormat="1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165" fontId="1" fillId="0" borderId="64" xfId="0" applyNumberFormat="1" applyFont="1" applyBorder="1" applyAlignment="1">
      <alignment horizontal="center" vertical="top"/>
    </xf>
    <xf numFmtId="165" fontId="4" fillId="4" borderId="55" xfId="0" applyNumberFormat="1" applyFont="1" applyFill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165" fontId="1" fillId="0" borderId="36" xfId="0" applyNumberFormat="1" applyFont="1" applyBorder="1" applyAlignment="1">
      <alignment horizontal="center" vertical="top" wrapText="1"/>
    </xf>
    <xf numFmtId="165" fontId="3" fillId="5" borderId="39" xfId="0" applyNumberFormat="1" applyFont="1" applyFill="1" applyBorder="1" applyAlignment="1">
      <alignment horizontal="center" vertical="top"/>
    </xf>
    <xf numFmtId="165" fontId="1" fillId="0" borderId="36" xfId="0" applyNumberFormat="1" applyFont="1" applyBorder="1" applyAlignment="1">
      <alignment horizontal="center" vertical="top"/>
    </xf>
    <xf numFmtId="164" fontId="3" fillId="5" borderId="46" xfId="0" applyNumberFormat="1" applyFont="1" applyFill="1" applyBorder="1" applyAlignment="1">
      <alignment horizontal="center" vertical="top"/>
    </xf>
    <xf numFmtId="165" fontId="1" fillId="0" borderId="36" xfId="0" applyNumberFormat="1" applyFont="1" applyFill="1" applyBorder="1" applyAlignment="1">
      <alignment horizontal="center" vertical="top"/>
    </xf>
    <xf numFmtId="165" fontId="1" fillId="0" borderId="49" xfId="0" applyNumberFormat="1" applyFont="1" applyFill="1" applyBorder="1" applyAlignment="1">
      <alignment horizontal="center" vertical="top"/>
    </xf>
    <xf numFmtId="165" fontId="1" fillId="0" borderId="38" xfId="0" applyNumberFormat="1" applyFont="1" applyFill="1" applyBorder="1" applyAlignment="1">
      <alignment horizontal="center" vertical="top"/>
    </xf>
    <xf numFmtId="165" fontId="1" fillId="0" borderId="46" xfId="0" applyNumberFormat="1" applyFont="1" applyBorder="1" applyAlignment="1">
      <alignment horizontal="center" vertical="top"/>
    </xf>
    <xf numFmtId="165" fontId="4" fillId="4" borderId="49" xfId="0" applyNumberFormat="1" applyFont="1" applyFill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65" fontId="3" fillId="5" borderId="13" xfId="0" applyNumberFormat="1" applyFont="1" applyFill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64" fontId="3" fillId="5" borderId="47" xfId="0" applyNumberFormat="1" applyFont="1" applyFill="1" applyBorder="1" applyAlignment="1">
      <alignment horizontal="center" vertical="top"/>
    </xf>
    <xf numFmtId="165" fontId="1" fillId="0" borderId="8" xfId="0" applyNumberFormat="1" applyFont="1" applyBorder="1" applyAlignment="1">
      <alignment horizontal="center" vertical="top"/>
    </xf>
    <xf numFmtId="165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65" fontId="1" fillId="0" borderId="47" xfId="0" applyNumberFormat="1" applyFont="1" applyBorder="1" applyAlignment="1">
      <alignment horizontal="center" vertical="top"/>
    </xf>
    <xf numFmtId="165" fontId="4" fillId="4" borderId="8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5" fontId="1" fillId="0" borderId="44" xfId="0" applyNumberFormat="1" applyFont="1" applyBorder="1" applyAlignment="1">
      <alignment horizontal="center" vertical="top"/>
    </xf>
    <xf numFmtId="165" fontId="1" fillId="0" borderId="65" xfId="0" applyNumberFormat="1" applyFont="1" applyBorder="1" applyAlignment="1">
      <alignment horizontal="center" vertical="top"/>
    </xf>
    <xf numFmtId="165" fontId="1" fillId="4" borderId="36" xfId="0" applyNumberFormat="1" applyFont="1" applyFill="1" applyBorder="1" applyAlignment="1">
      <alignment horizontal="center" vertical="top"/>
    </xf>
    <xf numFmtId="165" fontId="1" fillId="4" borderId="9" xfId="0" applyNumberFormat="1" applyFont="1" applyFill="1" applyBorder="1" applyAlignment="1">
      <alignment horizontal="center" vertical="top"/>
    </xf>
    <xf numFmtId="165" fontId="1" fillId="4" borderId="4" xfId="0" applyNumberFormat="1" applyFont="1" applyFill="1" applyBorder="1" applyAlignment="1">
      <alignment horizontal="center" vertical="top"/>
    </xf>
    <xf numFmtId="165" fontId="1" fillId="4" borderId="41" xfId="0" applyNumberFormat="1" applyFont="1" applyFill="1" applyBorder="1" applyAlignment="1">
      <alignment horizontal="center" vertical="top"/>
    </xf>
    <xf numFmtId="165" fontId="1" fillId="4" borderId="38" xfId="0" applyNumberFormat="1" applyFont="1" applyFill="1" applyBorder="1" applyAlignment="1">
      <alignment horizontal="center" vertical="top"/>
    </xf>
    <xf numFmtId="165" fontId="1" fillId="4" borderId="43" xfId="0" applyNumberFormat="1" applyFont="1" applyFill="1" applyBorder="1" applyAlignment="1">
      <alignment horizontal="center" vertical="top"/>
    </xf>
    <xf numFmtId="165" fontId="5" fillId="5" borderId="12" xfId="0" applyNumberFormat="1" applyFont="1" applyFill="1" applyBorder="1" applyAlignment="1">
      <alignment horizontal="center" vertical="top" wrapText="1"/>
    </xf>
    <xf numFmtId="165" fontId="5" fillId="5" borderId="13" xfId="0" applyNumberFormat="1" applyFont="1" applyFill="1" applyBorder="1" applyAlignment="1">
      <alignment horizontal="center" vertical="top" wrapText="1"/>
    </xf>
    <xf numFmtId="165" fontId="5" fillId="5" borderId="16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166" fontId="1" fillId="10" borderId="72" xfId="1" applyFont="1" applyFill="1" applyBorder="1" applyAlignment="1">
      <alignment horizontal="center" vertical="top" wrapText="1"/>
    </xf>
    <xf numFmtId="166" fontId="1" fillId="10" borderId="80" xfId="1" applyFont="1" applyFill="1" applyBorder="1" applyAlignment="1">
      <alignment horizontal="center" vertical="top" wrapText="1"/>
    </xf>
    <xf numFmtId="166" fontId="1" fillId="10" borderId="83" xfId="1" applyFont="1" applyFill="1" applyBorder="1" applyAlignment="1">
      <alignment horizontal="center" vertical="top" wrapText="1"/>
    </xf>
    <xf numFmtId="166" fontId="1" fillId="10" borderId="79" xfId="1" applyFont="1" applyFill="1" applyBorder="1" applyAlignment="1">
      <alignment horizontal="center" vertical="top" wrapText="1"/>
    </xf>
    <xf numFmtId="166" fontId="1" fillId="10" borderId="73" xfId="1" applyFont="1" applyFill="1" applyBorder="1" applyAlignment="1">
      <alignment horizontal="center" vertical="top" wrapText="1"/>
    </xf>
    <xf numFmtId="0" fontId="1" fillId="10" borderId="72" xfId="1" applyNumberFormat="1" applyFont="1" applyFill="1" applyBorder="1" applyAlignment="1">
      <alignment horizontal="center" vertical="top"/>
    </xf>
    <xf numFmtId="0" fontId="1" fillId="4" borderId="69" xfId="1" applyNumberFormat="1" applyFont="1" applyFill="1" applyBorder="1" applyAlignment="1">
      <alignment horizontal="center" vertical="top"/>
    </xf>
    <xf numFmtId="165" fontId="1" fillId="10" borderId="70" xfId="1" applyNumberFormat="1" applyFont="1" applyFill="1" applyBorder="1" applyAlignment="1">
      <alignment vertical="top" wrapText="1"/>
    </xf>
    <xf numFmtId="0" fontId="1" fillId="10" borderId="68" xfId="1" applyNumberFormat="1" applyFont="1" applyFill="1" applyBorder="1" applyAlignment="1">
      <alignment horizontal="center" vertical="top"/>
    </xf>
    <xf numFmtId="0" fontId="1" fillId="4" borderId="71" xfId="1" applyNumberFormat="1" applyFont="1" applyFill="1" applyBorder="1" applyAlignment="1">
      <alignment horizontal="center" vertical="top"/>
    </xf>
    <xf numFmtId="165" fontId="1" fillId="10" borderId="77" xfId="1" applyNumberFormat="1" applyFont="1" applyFill="1" applyBorder="1" applyAlignment="1">
      <alignment vertical="top"/>
    </xf>
    <xf numFmtId="0" fontId="1" fillId="10" borderId="74" xfId="1" applyNumberFormat="1" applyFont="1" applyFill="1" applyBorder="1" applyAlignment="1">
      <alignment horizontal="center" vertical="top"/>
    </xf>
    <xf numFmtId="0" fontId="1" fillId="10" borderId="75" xfId="1" applyNumberFormat="1" applyFont="1" applyFill="1" applyBorder="1" applyAlignment="1">
      <alignment horizontal="center" vertical="top"/>
    </xf>
    <xf numFmtId="165" fontId="1" fillId="10" borderId="36" xfId="1" applyNumberFormat="1" applyFont="1" applyFill="1" applyBorder="1" applyAlignment="1">
      <alignment vertical="top"/>
    </xf>
    <xf numFmtId="0" fontId="1" fillId="10" borderId="85" xfId="1" applyNumberFormat="1" applyFont="1" applyFill="1" applyBorder="1" applyAlignment="1">
      <alignment horizontal="center" vertical="top"/>
    </xf>
    <xf numFmtId="0" fontId="1" fillId="4" borderId="86" xfId="1" applyNumberFormat="1" applyFont="1" applyFill="1" applyBorder="1" applyAlignment="1">
      <alignment horizontal="center" vertical="top"/>
    </xf>
    <xf numFmtId="165" fontId="1" fillId="10" borderId="38" xfId="1" applyNumberFormat="1" applyFont="1" applyFill="1" applyBorder="1" applyAlignment="1">
      <alignment vertical="top" wrapText="1"/>
    </xf>
    <xf numFmtId="0" fontId="1" fillId="10" borderId="87" xfId="1" applyNumberFormat="1" applyFont="1" applyFill="1" applyBorder="1" applyAlignment="1">
      <alignment horizontal="center" vertical="top"/>
    </xf>
    <xf numFmtId="0" fontId="1" fillId="4" borderId="81" xfId="1" applyNumberFormat="1" applyFont="1" applyFill="1" applyBorder="1" applyAlignment="1">
      <alignment horizontal="center" vertical="top"/>
    </xf>
    <xf numFmtId="165" fontId="1" fillId="10" borderId="20" xfId="1" applyNumberFormat="1" applyFont="1" applyFill="1" applyBorder="1" applyAlignment="1">
      <alignment vertical="top"/>
    </xf>
    <xf numFmtId="0" fontId="1" fillId="10" borderId="84" xfId="1" applyNumberFormat="1" applyFont="1" applyFill="1" applyBorder="1" applyAlignment="1">
      <alignment horizontal="center" vertical="top"/>
    </xf>
    <xf numFmtId="0" fontId="1" fillId="10" borderId="82" xfId="1" applyNumberFormat="1" applyFont="1" applyFill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165" fontId="1" fillId="0" borderId="25" xfId="0" applyNumberFormat="1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165" fontId="1" fillId="0" borderId="61" xfId="0" applyNumberFormat="1" applyFont="1" applyBorder="1" applyAlignment="1">
      <alignment horizontal="center" vertical="top"/>
    </xf>
    <xf numFmtId="165" fontId="1" fillId="0" borderId="66" xfId="0" applyNumberFormat="1" applyFont="1" applyBorder="1" applyAlignment="1">
      <alignment horizontal="center" vertical="top"/>
    </xf>
    <xf numFmtId="165" fontId="3" fillId="2" borderId="67" xfId="0" applyNumberFormat="1" applyFont="1" applyFill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3" fillId="5" borderId="39" xfId="0" applyFont="1" applyFill="1" applyBorder="1" applyAlignment="1">
      <alignment horizontal="right" vertical="top" wrapText="1"/>
    </xf>
    <xf numFmtId="0" fontId="1" fillId="0" borderId="49" xfId="0" applyFont="1" applyBorder="1" applyAlignment="1">
      <alignment horizontal="center" vertical="top"/>
    </xf>
    <xf numFmtId="0" fontId="3" fillId="5" borderId="49" xfId="0" applyFont="1" applyFill="1" applyBorder="1" applyAlignment="1">
      <alignment horizontal="right" vertical="top" wrapText="1"/>
    </xf>
    <xf numFmtId="164" fontId="1" fillId="4" borderId="5" xfId="0" applyNumberFormat="1" applyFont="1" applyFill="1" applyBorder="1" applyAlignment="1">
      <alignment horizontal="center" vertical="top"/>
    </xf>
    <xf numFmtId="0" fontId="1" fillId="4" borderId="36" xfId="0" applyFont="1" applyFill="1" applyBorder="1" applyAlignment="1">
      <alignment horizontal="center" vertical="top"/>
    </xf>
    <xf numFmtId="0" fontId="1" fillId="4" borderId="66" xfId="0" applyFont="1" applyFill="1" applyBorder="1" applyAlignment="1">
      <alignment horizontal="center" vertical="top"/>
    </xf>
    <xf numFmtId="0" fontId="3" fillId="5" borderId="33" xfId="0" applyFont="1" applyFill="1" applyBorder="1" applyAlignment="1">
      <alignment horizontal="right" vertical="top" wrapText="1"/>
    </xf>
    <xf numFmtId="0" fontId="1" fillId="4" borderId="49" xfId="0" applyFont="1" applyFill="1" applyBorder="1" applyAlignment="1">
      <alignment horizontal="center" vertical="top"/>
    </xf>
    <xf numFmtId="165" fontId="1" fillId="4" borderId="37" xfId="0" applyNumberFormat="1" applyFont="1" applyFill="1" applyBorder="1" applyAlignment="1">
      <alignment horizontal="center" vertical="top"/>
    </xf>
    <xf numFmtId="164" fontId="15" fillId="7" borderId="55" xfId="0" applyNumberFormat="1" applyFont="1" applyFill="1" applyBorder="1" applyAlignment="1">
      <alignment horizontal="center" vertical="top" wrapText="1"/>
    </xf>
    <xf numFmtId="164" fontId="3" fillId="7" borderId="55" xfId="0" applyNumberFormat="1" applyFont="1" applyFill="1" applyBorder="1" applyAlignment="1">
      <alignment horizontal="center" vertical="top" wrapText="1"/>
    </xf>
    <xf numFmtId="164" fontId="3" fillId="2" borderId="19" xfId="0" applyNumberFormat="1" applyFont="1" applyFill="1" applyBorder="1" applyAlignment="1">
      <alignment horizontal="center" vertical="top" wrapText="1"/>
    </xf>
    <xf numFmtId="164" fontId="3" fillId="2" borderId="52" xfId="0" applyNumberFormat="1" applyFont="1" applyFill="1" applyBorder="1" applyAlignment="1">
      <alignment horizontal="center" vertical="top" wrapText="1"/>
    </xf>
    <xf numFmtId="164" fontId="1" fillId="12" borderId="0" xfId="1" applyNumberFormat="1" applyFont="1" applyFill="1" applyBorder="1" applyAlignment="1">
      <alignment horizontal="center" vertical="top"/>
    </xf>
    <xf numFmtId="164" fontId="1" fillId="12" borderId="81" xfId="1" applyNumberFormat="1" applyFont="1" applyFill="1" applyBorder="1" applyAlignment="1">
      <alignment horizontal="center" vertical="top"/>
    </xf>
    <xf numFmtId="164" fontId="1" fillId="11" borderId="89" xfId="1" applyNumberFormat="1" applyFont="1" applyFill="1" applyBorder="1" applyAlignment="1">
      <alignment horizontal="center" vertical="top"/>
    </xf>
    <xf numFmtId="164" fontId="1" fillId="12" borderId="90" xfId="1" applyNumberFormat="1" applyFont="1" applyFill="1" applyBorder="1" applyAlignment="1">
      <alignment horizontal="center" vertical="top"/>
    </xf>
    <xf numFmtId="164" fontId="1" fillId="12" borderId="88" xfId="1" applyNumberFormat="1" applyFont="1" applyFill="1" applyBorder="1" applyAlignment="1">
      <alignment horizontal="center" vertical="top"/>
    </xf>
    <xf numFmtId="165" fontId="1" fillId="10" borderId="76" xfId="1" applyNumberFormat="1" applyFont="1" applyFill="1" applyBorder="1" applyAlignment="1">
      <alignment vertical="top" wrapText="1"/>
    </xf>
    <xf numFmtId="165" fontId="1" fillId="4" borderId="3" xfId="0" applyNumberFormat="1" applyFont="1" applyFill="1" applyBorder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4" fillId="4" borderId="36" xfId="0" applyFont="1" applyFill="1" applyBorder="1" applyAlignment="1">
      <alignment vertical="top" wrapText="1"/>
    </xf>
    <xf numFmtId="49" fontId="4" fillId="3" borderId="8" xfId="0" applyNumberFormat="1" applyFont="1" applyFill="1" applyBorder="1" applyAlignment="1">
      <alignment horizontal="center" vertical="top"/>
    </xf>
    <xf numFmtId="0" fontId="1" fillId="0" borderId="35" xfId="0" applyFont="1" applyBorder="1" applyAlignment="1">
      <alignment horizontal="center" vertical="top" wrapText="1"/>
    </xf>
    <xf numFmtId="0" fontId="1" fillId="0" borderId="6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55" xfId="0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165" fontId="1" fillId="4" borderId="0" xfId="0" applyNumberFormat="1" applyFont="1" applyFill="1" applyBorder="1" applyAlignment="1">
      <alignment horizontal="center" vertical="top"/>
    </xf>
    <xf numFmtId="165" fontId="1" fillId="4" borderId="64" xfId="0" applyNumberFormat="1" applyFont="1" applyFill="1" applyBorder="1" applyAlignment="1">
      <alignment horizontal="center" vertical="top"/>
    </xf>
    <xf numFmtId="0" fontId="1" fillId="4" borderId="44" xfId="0" applyFont="1" applyFill="1" applyBorder="1" applyAlignment="1">
      <alignment horizontal="center" vertical="top"/>
    </xf>
    <xf numFmtId="165" fontId="3" fillId="2" borderId="53" xfId="0" applyNumberFormat="1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165" fontId="1" fillId="0" borderId="36" xfId="0" applyNumberFormat="1" applyFont="1" applyFill="1" applyBorder="1" applyAlignment="1">
      <alignment horizontal="center" vertical="center" textRotation="90" wrapText="1"/>
    </xf>
    <xf numFmtId="165" fontId="1" fillId="0" borderId="38" xfId="0" applyNumberFormat="1" applyFont="1" applyFill="1" applyBorder="1" applyAlignment="1">
      <alignment horizontal="center" vertical="center" textRotation="90" wrapText="1"/>
    </xf>
    <xf numFmtId="3" fontId="6" fillId="4" borderId="22" xfId="0" applyNumberFormat="1" applyFont="1" applyFill="1" applyBorder="1" applyAlignment="1">
      <alignment horizontal="center" vertical="center" textRotation="90" wrapText="1"/>
    </xf>
    <xf numFmtId="0" fontId="4" fillId="4" borderId="41" xfId="0" applyFont="1" applyFill="1" applyBorder="1" applyAlignment="1">
      <alignment horizontal="center" vertical="top" wrapText="1"/>
    </xf>
    <xf numFmtId="0" fontId="4" fillId="4" borderId="43" xfId="0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/>
    </xf>
    <xf numFmtId="0" fontId="4" fillId="4" borderId="27" xfId="0" applyFont="1" applyFill="1" applyBorder="1" applyAlignment="1">
      <alignment horizontal="center" vertical="top" wrapText="1"/>
    </xf>
    <xf numFmtId="49" fontId="5" fillId="3" borderId="2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center" vertical="top" wrapText="1"/>
    </xf>
    <xf numFmtId="49" fontId="5" fillId="2" borderId="42" xfId="0" applyNumberFormat="1" applyFont="1" applyFill="1" applyBorder="1" applyAlignment="1">
      <alignment horizontal="center" vertical="top"/>
    </xf>
    <xf numFmtId="0" fontId="1" fillId="0" borderId="36" xfId="0" applyFont="1" applyFill="1" applyBorder="1" applyAlignment="1">
      <alignment horizontal="center" vertical="center" textRotation="90" wrapText="1"/>
    </xf>
    <xf numFmtId="49" fontId="3" fillId="3" borderId="27" xfId="0" applyNumberFormat="1" applyFont="1" applyFill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4" borderId="10" xfId="0" applyNumberFormat="1" applyFont="1" applyFill="1" applyBorder="1" applyAlignment="1">
      <alignment horizontal="center" vertical="top"/>
    </xf>
    <xf numFmtId="49" fontId="3" fillId="4" borderId="15" xfId="0" applyNumberFormat="1" applyFont="1" applyFill="1" applyBorder="1" applyAlignment="1">
      <alignment horizontal="center" vertical="top"/>
    </xf>
    <xf numFmtId="49" fontId="3" fillId="8" borderId="26" xfId="0" applyNumberFormat="1" applyFont="1" applyFill="1" applyBorder="1" applyAlignment="1">
      <alignment horizontal="center" vertical="top"/>
    </xf>
    <xf numFmtId="49" fontId="3" fillId="8" borderId="12" xfId="0" applyNumberFormat="1" applyFont="1" applyFill="1" applyBorder="1" applyAlignment="1">
      <alignment horizontal="center" vertical="top"/>
    </xf>
    <xf numFmtId="0" fontId="6" fillId="0" borderId="9" xfId="0" applyNumberFormat="1" applyFont="1" applyFill="1" applyBorder="1" applyAlignment="1">
      <alignment horizontal="center" vertical="center" textRotation="90" wrapText="1"/>
    </xf>
    <xf numFmtId="0" fontId="6" fillId="0" borderId="4" xfId="0" applyNumberFormat="1" applyFont="1" applyFill="1" applyBorder="1" applyAlignment="1">
      <alignment horizontal="center" vertical="center" textRotation="90" wrapText="1"/>
    </xf>
    <xf numFmtId="0" fontId="6" fillId="0" borderId="14" xfId="0" applyNumberFormat="1" applyFont="1" applyFill="1" applyBorder="1" applyAlignment="1">
      <alignment horizontal="center" vertical="center" textRotation="90" wrapText="1"/>
    </xf>
    <xf numFmtId="49" fontId="3" fillId="2" borderId="27" xfId="0" applyNumberFormat="1" applyFont="1" applyFill="1" applyBorder="1" applyAlignment="1">
      <alignment horizontal="center" vertical="top"/>
    </xf>
    <xf numFmtId="49" fontId="3" fillId="2" borderId="31" xfId="0" applyNumberFormat="1" applyFont="1" applyFill="1" applyBorder="1" applyAlignment="1">
      <alignment horizontal="center" vertical="top"/>
    </xf>
    <xf numFmtId="0" fontId="4" fillId="4" borderId="28" xfId="0" applyFont="1" applyFill="1" applyBorder="1" applyAlignment="1">
      <alignment horizontal="left" vertical="top" wrapText="1"/>
    </xf>
    <xf numFmtId="0" fontId="6" fillId="0" borderId="27" xfId="0" applyNumberFormat="1" applyFont="1" applyFill="1" applyBorder="1" applyAlignment="1">
      <alignment horizontal="center" vertical="center" textRotation="90" wrapText="1"/>
    </xf>
    <xf numFmtId="0" fontId="1" fillId="4" borderId="38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5" fillId="5" borderId="33" xfId="0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0" borderId="56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48" xfId="0" applyFont="1" applyFill="1" applyBorder="1" applyAlignment="1">
      <alignment horizontal="center" vertical="center" textRotation="90" wrapText="1"/>
    </xf>
    <xf numFmtId="165" fontId="1" fillId="4" borderId="20" xfId="0" applyNumberFormat="1" applyFont="1" applyFill="1" applyBorder="1" applyAlignment="1">
      <alignment horizontal="center" vertical="center" textRotation="90" wrapText="1"/>
    </xf>
    <xf numFmtId="49" fontId="4" fillId="3" borderId="47" xfId="0" applyNumberFormat="1" applyFont="1" applyFill="1" applyBorder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4" fillId="4" borderId="4" xfId="0" applyFont="1" applyFill="1" applyBorder="1" applyAlignment="1">
      <alignment horizontal="center" vertical="top" wrapText="1"/>
    </xf>
    <xf numFmtId="0" fontId="1" fillId="0" borderId="27" xfId="0" applyFont="1" applyBorder="1" applyAlignment="1">
      <alignment horizontal="left" vertical="top" wrapText="1"/>
    </xf>
    <xf numFmtId="0" fontId="4" fillId="4" borderId="60" xfId="0" applyFont="1" applyFill="1" applyBorder="1" applyAlignment="1">
      <alignment horizontal="left" vertical="top" wrapText="1"/>
    </xf>
    <xf numFmtId="165" fontId="1" fillId="0" borderId="38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49" fontId="3" fillId="8" borderId="38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Alignment="1">
      <alignment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65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4" fillId="0" borderId="35" xfId="0" applyFont="1" applyFill="1" applyBorder="1" applyAlignment="1">
      <alignment vertical="top" wrapText="1"/>
    </xf>
    <xf numFmtId="0" fontId="4" fillId="0" borderId="33" xfId="0" applyFont="1" applyFill="1" applyBorder="1" applyAlignment="1">
      <alignment vertical="top" wrapText="1"/>
    </xf>
    <xf numFmtId="165" fontId="1" fillId="4" borderId="4" xfId="0" applyNumberFormat="1" applyFont="1" applyFill="1" applyBorder="1" applyAlignment="1">
      <alignment horizontal="center" vertical="top" wrapText="1"/>
    </xf>
    <xf numFmtId="165" fontId="1" fillId="4" borderId="41" xfId="0" applyNumberFormat="1" applyFont="1" applyFill="1" applyBorder="1" applyAlignment="1">
      <alignment horizontal="center" vertical="top" wrapText="1"/>
    </xf>
    <xf numFmtId="165" fontId="1" fillId="4" borderId="55" xfId="0" applyNumberFormat="1" applyFont="1" applyFill="1" applyBorder="1" applyAlignment="1">
      <alignment horizontal="center" vertical="top"/>
    </xf>
    <xf numFmtId="165" fontId="1" fillId="4" borderId="49" xfId="0" applyNumberFormat="1" applyFont="1" applyFill="1" applyBorder="1" applyAlignment="1">
      <alignment horizontal="center" vertical="top"/>
    </xf>
    <xf numFmtId="0" fontId="1" fillId="4" borderId="41" xfId="0" applyFont="1" applyFill="1" applyBorder="1" applyAlignment="1">
      <alignment horizontal="center" vertical="top"/>
    </xf>
    <xf numFmtId="164" fontId="3" fillId="2" borderId="17" xfId="0" applyNumberFormat="1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left" vertical="top" wrapText="1"/>
    </xf>
    <xf numFmtId="167" fontId="1" fillId="10" borderId="76" xfId="1" applyNumberFormat="1" applyFont="1" applyFill="1" applyBorder="1" applyAlignment="1">
      <alignment vertical="top" wrapText="1"/>
    </xf>
    <xf numFmtId="164" fontId="1" fillId="10" borderId="36" xfId="1" applyNumberFormat="1" applyFont="1" applyFill="1" applyBorder="1" applyAlignment="1">
      <alignment vertical="top" wrapText="1"/>
    </xf>
    <xf numFmtId="0" fontId="13" fillId="4" borderId="20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166" fontId="1" fillId="10" borderId="91" xfId="1" applyFont="1" applyFill="1" applyBorder="1" applyAlignment="1">
      <alignment horizontal="center" vertical="top" wrapText="1"/>
    </xf>
    <xf numFmtId="166" fontId="1" fillId="10" borderId="92" xfId="1" applyFont="1" applyFill="1" applyBorder="1" applyAlignment="1">
      <alignment horizontal="center" vertical="top" wrapText="1"/>
    </xf>
    <xf numFmtId="166" fontId="1" fillId="10" borderId="93" xfId="1" applyFont="1" applyFill="1" applyBorder="1" applyAlignment="1">
      <alignment horizontal="center" vertical="top" wrapText="1"/>
    </xf>
    <xf numFmtId="166" fontId="1" fillId="10" borderId="94" xfId="1" applyFont="1" applyFill="1" applyBorder="1" applyAlignment="1">
      <alignment horizontal="center" vertical="top" wrapText="1"/>
    </xf>
    <xf numFmtId="49" fontId="1" fillId="4" borderId="22" xfId="0" applyNumberFormat="1" applyFont="1" applyFill="1" applyBorder="1" applyAlignment="1">
      <alignment horizontal="center" vertical="top"/>
    </xf>
    <xf numFmtId="0" fontId="2" fillId="0" borderId="34" xfId="0" applyFont="1" applyBorder="1"/>
    <xf numFmtId="0" fontId="1" fillId="10" borderId="95" xfId="1" applyNumberFormat="1" applyFont="1" applyFill="1" applyBorder="1" applyAlignment="1">
      <alignment horizontal="center" vertical="top"/>
    </xf>
    <xf numFmtId="0" fontId="1" fillId="10" borderId="93" xfId="1" applyNumberFormat="1" applyFont="1" applyFill="1" applyBorder="1" applyAlignment="1">
      <alignment horizontal="center" vertical="top"/>
    </xf>
    <xf numFmtId="0" fontId="1" fillId="10" borderId="94" xfId="1" applyNumberFormat="1" applyFont="1" applyFill="1" applyBorder="1" applyAlignment="1">
      <alignment horizontal="center" vertical="top"/>
    </xf>
    <xf numFmtId="0" fontId="1" fillId="10" borderId="91" xfId="1" applyNumberFormat="1" applyFont="1" applyFill="1" applyBorder="1" applyAlignment="1">
      <alignment horizontal="center" vertical="top"/>
    </xf>
    <xf numFmtId="0" fontId="1" fillId="10" borderId="96" xfId="1" applyNumberFormat="1" applyFont="1" applyFill="1" applyBorder="1" applyAlignment="1">
      <alignment horizontal="center" vertical="top"/>
    </xf>
    <xf numFmtId="0" fontId="1" fillId="10" borderId="97" xfId="1" applyNumberFormat="1" applyFont="1" applyFill="1" applyBorder="1" applyAlignment="1">
      <alignment horizontal="center" vertical="top"/>
    </xf>
    <xf numFmtId="165" fontId="1" fillId="0" borderId="38" xfId="0" applyNumberFormat="1" applyFont="1" applyFill="1" applyBorder="1" applyAlignment="1">
      <alignment horizontal="center" vertical="top" wrapText="1"/>
    </xf>
    <xf numFmtId="165" fontId="1" fillId="4" borderId="43" xfId="0" applyNumberFormat="1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left" vertical="top" wrapText="1"/>
    </xf>
    <xf numFmtId="0" fontId="1" fillId="4" borderId="4" xfId="0" applyNumberFormat="1" applyFont="1" applyFill="1" applyBorder="1" applyAlignment="1">
      <alignment horizontal="center" vertical="top"/>
    </xf>
    <xf numFmtId="165" fontId="1" fillId="4" borderId="5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textRotation="90" wrapText="1"/>
    </xf>
    <xf numFmtId="164" fontId="1" fillId="0" borderId="38" xfId="0" applyNumberFormat="1" applyFont="1" applyBorder="1" applyAlignment="1">
      <alignment horizontal="center" vertical="center" textRotation="90" wrapText="1"/>
    </xf>
    <xf numFmtId="164" fontId="1" fillId="0" borderId="20" xfId="0" applyNumberFormat="1" applyFont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 textRotation="90" wrapText="1"/>
    </xf>
    <xf numFmtId="164" fontId="1" fillId="0" borderId="9" xfId="0" applyNumberFormat="1" applyFont="1" applyBorder="1" applyAlignment="1">
      <alignment horizontal="center" vertical="center" textRotation="90" wrapText="1"/>
    </xf>
    <xf numFmtId="164" fontId="1" fillId="0" borderId="14" xfId="0" applyNumberFormat="1" applyFont="1" applyBorder="1" applyAlignment="1">
      <alignment horizontal="center" vertical="center" textRotation="90" wrapText="1"/>
    </xf>
    <xf numFmtId="164" fontId="1" fillId="0" borderId="41" xfId="0" applyNumberFormat="1" applyFont="1" applyBorder="1" applyAlignment="1">
      <alignment horizontal="center" vertical="center" textRotation="90" wrapText="1"/>
    </xf>
    <xf numFmtId="164" fontId="1" fillId="0" borderId="43" xfId="0" applyNumberFormat="1" applyFont="1" applyBorder="1" applyAlignment="1">
      <alignment horizontal="center" vertical="center" textRotation="90" wrapText="1"/>
    </xf>
    <xf numFmtId="164" fontId="1" fillId="0" borderId="50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1" fillId="0" borderId="9" xfId="0" applyNumberFormat="1" applyFont="1" applyBorder="1" applyAlignment="1">
      <alignment horizontal="center" vertical="center" textRotation="90" wrapText="1"/>
    </xf>
    <xf numFmtId="0" fontId="1" fillId="0" borderId="14" xfId="0" applyNumberFormat="1" applyFont="1" applyBorder="1" applyAlignment="1">
      <alignment horizontal="center" vertical="center" textRotation="90" wrapText="1"/>
    </xf>
    <xf numFmtId="0" fontId="1" fillId="0" borderId="5" xfId="0" applyNumberFormat="1" applyFont="1" applyBorder="1" applyAlignment="1">
      <alignment horizontal="center" vertical="center" textRotation="90" wrapText="1"/>
    </xf>
    <xf numFmtId="0" fontId="1" fillId="0" borderId="10" xfId="0" applyNumberFormat="1" applyFont="1" applyBorder="1" applyAlignment="1">
      <alignment horizontal="center" vertical="center" textRotation="90" wrapText="1"/>
    </xf>
    <xf numFmtId="0" fontId="1" fillId="0" borderId="15" xfId="0" applyNumberFormat="1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49" fontId="3" fillId="6" borderId="36" xfId="0" applyNumberFormat="1" applyFont="1" applyFill="1" applyBorder="1" applyAlignment="1">
      <alignment horizontal="left" vertical="top" wrapText="1"/>
    </xf>
    <xf numFmtId="49" fontId="3" fillId="6" borderId="35" xfId="0" applyNumberFormat="1" applyFont="1" applyFill="1" applyBorder="1" applyAlignment="1">
      <alignment horizontal="left" vertical="top" wrapText="1"/>
    </xf>
    <xf numFmtId="49" fontId="3" fillId="6" borderId="41" xfId="0" applyNumberFormat="1" applyFont="1" applyFill="1" applyBorder="1" applyAlignment="1">
      <alignment horizontal="left" vertical="top" wrapText="1"/>
    </xf>
    <xf numFmtId="0" fontId="12" fillId="7" borderId="49" xfId="0" applyFont="1" applyFill="1" applyBorder="1" applyAlignment="1">
      <alignment horizontal="left" vertical="top" wrapText="1"/>
    </xf>
    <xf numFmtId="0" fontId="12" fillId="7" borderId="58" xfId="0" applyFont="1" applyFill="1" applyBorder="1" applyAlignment="1">
      <alignment horizontal="left" vertical="top" wrapText="1"/>
    </xf>
    <xf numFmtId="0" fontId="12" fillId="7" borderId="55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left" vertical="top"/>
    </xf>
    <xf numFmtId="0" fontId="3" fillId="8" borderId="0" xfId="0" applyFont="1" applyFill="1" applyBorder="1" applyAlignment="1">
      <alignment horizontal="left" vertical="top"/>
    </xf>
    <xf numFmtId="0" fontId="3" fillId="8" borderId="43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56" xfId="0" applyFont="1" applyFill="1" applyBorder="1" applyAlignment="1">
      <alignment horizontal="left" vertical="top" wrapText="1"/>
    </xf>
    <xf numFmtId="49" fontId="3" fillId="8" borderId="2" xfId="0" applyNumberFormat="1" applyFont="1" applyFill="1" applyBorder="1" applyAlignment="1">
      <alignment horizontal="center" vertical="top"/>
    </xf>
    <xf numFmtId="49" fontId="3" fillId="8" borderId="26" xfId="0" applyNumberFormat="1" applyFont="1" applyFill="1" applyBorder="1" applyAlignment="1">
      <alignment horizontal="center" vertical="top"/>
    </xf>
    <xf numFmtId="49" fontId="3" fillId="8" borderId="28" xfId="0" applyNumberFormat="1" applyFont="1" applyFill="1" applyBorder="1" applyAlignment="1">
      <alignment horizontal="center" vertical="top"/>
    </xf>
    <xf numFmtId="49" fontId="3" fillId="8" borderId="12" xfId="0" applyNumberFormat="1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 vertical="top"/>
    </xf>
    <xf numFmtId="49" fontId="3" fillId="2" borderId="27" xfId="0" applyNumberFormat="1" applyFont="1" applyFill="1" applyBorder="1" applyAlignment="1">
      <alignment horizontal="center" vertical="top"/>
    </xf>
    <xf numFmtId="49" fontId="3" fillId="2" borderId="29" xfId="0" applyNumberFormat="1" applyFont="1" applyFill="1" applyBorder="1" applyAlignment="1">
      <alignment horizontal="center" vertical="top"/>
    </xf>
    <xf numFmtId="49" fontId="3" fillId="2" borderId="31" xfId="0" applyNumberFormat="1" applyFont="1" applyFill="1" applyBorder="1" applyAlignment="1">
      <alignment horizontal="center" vertical="top"/>
    </xf>
    <xf numFmtId="49" fontId="3" fillId="3" borderId="23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31" xfId="0" applyNumberFormat="1" applyFont="1" applyFill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0" fontId="1" fillId="3" borderId="24" xfId="0" applyFont="1" applyFill="1" applyBorder="1" applyAlignment="1">
      <alignment horizontal="left" vertical="top" wrapText="1"/>
    </xf>
    <xf numFmtId="0" fontId="1" fillId="3" borderId="26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horizontal="center" vertical="center" textRotation="90" wrapText="1"/>
    </xf>
    <xf numFmtId="0" fontId="1" fillId="0" borderId="37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30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center" vertical="center" textRotation="90" wrapText="1"/>
    </xf>
    <xf numFmtId="0" fontId="1" fillId="0" borderId="38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textRotation="90" wrapText="1"/>
    </xf>
    <xf numFmtId="49" fontId="3" fillId="3" borderId="34" xfId="0" applyNumberFormat="1" applyFont="1" applyFill="1" applyBorder="1" applyAlignment="1">
      <alignment horizontal="center" vertical="top"/>
    </xf>
    <xf numFmtId="49" fontId="3" fillId="3" borderId="22" xfId="0" applyNumberFormat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center" vertical="center" textRotation="90" wrapText="1"/>
    </xf>
    <xf numFmtId="0" fontId="6" fillId="0" borderId="4" xfId="0" applyNumberFormat="1" applyFont="1" applyFill="1" applyBorder="1" applyAlignment="1">
      <alignment horizontal="center" vertical="center" textRotation="90" wrapText="1"/>
    </xf>
    <xf numFmtId="0" fontId="6" fillId="0" borderId="14" xfId="0" applyNumberFormat="1" applyFont="1" applyFill="1" applyBorder="1" applyAlignment="1">
      <alignment horizontal="center" vertical="center" textRotation="90" wrapText="1"/>
    </xf>
    <xf numFmtId="0" fontId="1" fillId="0" borderId="47" xfId="0" applyFont="1" applyFill="1" applyBorder="1" applyAlignment="1">
      <alignment horizontal="center" vertical="center" textRotation="90" wrapText="1"/>
    </xf>
    <xf numFmtId="0" fontId="1" fillId="0" borderId="44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59" xfId="0" applyFont="1" applyFill="1" applyBorder="1" applyAlignment="1">
      <alignment horizontal="center" vertical="center" textRotation="90" wrapText="1"/>
    </xf>
    <xf numFmtId="0" fontId="1" fillId="4" borderId="28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3" fontId="6" fillId="0" borderId="4" xfId="0" applyNumberFormat="1" applyFont="1" applyFill="1" applyBorder="1" applyAlignment="1">
      <alignment horizontal="center" vertical="center" textRotation="90" wrapText="1"/>
    </xf>
    <xf numFmtId="3" fontId="6" fillId="0" borderId="9" xfId="0" applyNumberFormat="1" applyFont="1" applyFill="1" applyBorder="1" applyAlignment="1">
      <alignment horizontal="center" vertical="center" textRotation="90" wrapText="1"/>
    </xf>
    <xf numFmtId="3" fontId="6" fillId="0" borderId="14" xfId="0" applyNumberFormat="1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left" vertical="top" wrapText="1"/>
    </xf>
    <xf numFmtId="49" fontId="3" fillId="2" borderId="53" xfId="0" applyNumberFormat="1" applyFont="1" applyFill="1" applyBorder="1" applyAlignment="1">
      <alignment horizontal="right" vertical="top"/>
    </xf>
    <xf numFmtId="49" fontId="3" fillId="2" borderId="18" xfId="0" applyNumberFormat="1" applyFont="1" applyFill="1" applyBorder="1" applyAlignment="1">
      <alignment horizontal="right" vertical="top"/>
    </xf>
    <xf numFmtId="0" fontId="1" fillId="9" borderId="20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50" xfId="0" applyFont="1" applyFill="1" applyBorder="1" applyAlignment="1">
      <alignment horizontal="center" vertical="top" wrapText="1"/>
    </xf>
    <xf numFmtId="49" fontId="3" fillId="2" borderId="53" xfId="0" applyNumberFormat="1" applyFont="1" applyFill="1" applyBorder="1" applyAlignment="1">
      <alignment horizontal="left" vertical="top"/>
    </xf>
    <xf numFmtId="49" fontId="3" fillId="2" borderId="18" xfId="0" applyNumberFormat="1" applyFont="1" applyFill="1" applyBorder="1" applyAlignment="1">
      <alignment horizontal="left" vertical="top"/>
    </xf>
    <xf numFmtId="49" fontId="3" fillId="2" borderId="19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center" vertical="center" textRotation="90"/>
    </xf>
    <xf numFmtId="0" fontId="6" fillId="0" borderId="9" xfId="0" applyNumberFormat="1" applyFont="1" applyBorder="1" applyAlignment="1">
      <alignment horizontal="center" vertical="center" textRotation="90"/>
    </xf>
    <xf numFmtId="0" fontId="1" fillId="4" borderId="30" xfId="0" applyFont="1" applyFill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center" vertical="center" textRotation="90"/>
    </xf>
    <xf numFmtId="0" fontId="1" fillId="4" borderId="34" xfId="0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left" vertical="top" wrapText="1"/>
    </xf>
    <xf numFmtId="0" fontId="1" fillId="4" borderId="22" xfId="0" applyFont="1" applyFill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textRotation="90"/>
    </xf>
    <xf numFmtId="3" fontId="6" fillId="0" borderId="9" xfId="0" applyNumberFormat="1" applyFont="1" applyBorder="1" applyAlignment="1">
      <alignment horizontal="center" vertical="center" textRotation="90"/>
    </xf>
    <xf numFmtId="3" fontId="6" fillId="0" borderId="14" xfId="0" applyNumberFormat="1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6" fillId="0" borderId="44" xfId="0" applyNumberFormat="1" applyFont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49" fontId="5" fillId="2" borderId="31" xfId="0" applyNumberFormat="1" applyFont="1" applyFill="1" applyBorder="1" applyAlignment="1">
      <alignment horizontal="right" vertical="top" wrapText="1"/>
    </xf>
    <xf numFmtId="49" fontId="5" fillId="2" borderId="33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right" vertical="top" wrapText="1"/>
    </xf>
    <xf numFmtId="164" fontId="3" fillId="2" borderId="33" xfId="0" applyNumberFormat="1" applyFont="1" applyFill="1" applyBorder="1" applyAlignment="1">
      <alignment horizontal="center" vertical="top"/>
    </xf>
    <xf numFmtId="164" fontId="3" fillId="2" borderId="56" xfId="0" applyNumberFormat="1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1" fillId="4" borderId="48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>
      <alignment horizontal="center" vertical="center" textRotation="90"/>
    </xf>
    <xf numFmtId="49" fontId="3" fillId="4" borderId="10" xfId="0" applyNumberFormat="1" applyFont="1" applyFill="1" applyBorder="1" applyAlignment="1">
      <alignment horizontal="center" vertical="top"/>
    </xf>
    <xf numFmtId="49" fontId="3" fillId="4" borderId="15" xfId="0" applyNumberFormat="1" applyFont="1" applyFill="1" applyBorder="1" applyAlignment="1">
      <alignment horizontal="center" vertical="top"/>
    </xf>
    <xf numFmtId="0" fontId="4" fillId="4" borderId="63" xfId="0" applyFont="1" applyFill="1" applyBorder="1" applyAlignment="1">
      <alignment horizontal="left" vertical="top" wrapText="1"/>
    </xf>
    <xf numFmtId="0" fontId="4" fillId="4" borderId="62" xfId="0" applyFont="1" applyFill="1" applyBorder="1" applyAlignment="1">
      <alignment horizontal="left" vertical="top" wrapText="1"/>
    </xf>
    <xf numFmtId="49" fontId="5" fillId="2" borderId="53" xfId="0" applyNumberFormat="1" applyFont="1" applyFill="1" applyBorder="1" applyAlignment="1">
      <alignment horizontal="left" vertical="top" wrapText="1"/>
    </xf>
    <xf numFmtId="49" fontId="5" fillId="2" borderId="18" xfId="0" applyNumberFormat="1" applyFont="1" applyFill="1" applyBorder="1" applyAlignment="1">
      <alignment horizontal="left" vertical="top" wrapText="1"/>
    </xf>
    <xf numFmtId="49" fontId="5" fillId="2" borderId="19" xfId="0" applyNumberFormat="1" applyFont="1" applyFill="1" applyBorder="1" applyAlignment="1">
      <alignment horizontal="left" vertical="top" wrapText="1"/>
    </xf>
    <xf numFmtId="49" fontId="5" fillId="8" borderId="2" xfId="0" applyNumberFormat="1" applyFont="1" applyFill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 wrapText="1"/>
    </xf>
    <xf numFmtId="49" fontId="5" fillId="8" borderId="12" xfId="0" applyNumberFormat="1" applyFont="1" applyFill="1" applyBorder="1" applyAlignment="1">
      <alignment horizontal="center" vertical="top" wrapText="1"/>
    </xf>
    <xf numFmtId="49" fontId="5" fillId="2" borderId="40" xfId="0" applyNumberFormat="1" applyFont="1" applyFill="1" applyBorder="1" applyAlignment="1">
      <alignment horizontal="center" vertical="top"/>
    </xf>
    <xf numFmtId="49" fontId="5" fillId="2" borderId="42" xfId="0" applyNumberFormat="1" applyFont="1" applyFill="1" applyBorder="1" applyAlignment="1">
      <alignment horizontal="center" vertical="top"/>
    </xf>
    <xf numFmtId="49" fontId="5" fillId="2" borderId="57" xfId="0" applyNumberFormat="1" applyFont="1" applyFill="1" applyBorder="1" applyAlignment="1">
      <alignment horizontal="center" vertical="top"/>
    </xf>
    <xf numFmtId="49" fontId="5" fillId="3" borderId="23" xfId="0" applyNumberFormat="1" applyFont="1" applyFill="1" applyBorder="1" applyAlignment="1">
      <alignment horizontal="center" vertical="top"/>
    </xf>
    <xf numFmtId="49" fontId="5" fillId="3" borderId="27" xfId="0" applyNumberFormat="1" applyFont="1" applyFill="1" applyBorder="1" applyAlignment="1">
      <alignment horizontal="center" vertical="top"/>
    </xf>
    <xf numFmtId="49" fontId="5" fillId="3" borderId="31" xfId="0" applyNumberFormat="1" applyFont="1" applyFill="1" applyBorder="1" applyAlignment="1">
      <alignment horizontal="center" vertical="top"/>
    </xf>
    <xf numFmtId="49" fontId="4" fillId="3" borderId="4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>
      <alignment horizontal="center" vertical="top"/>
    </xf>
    <xf numFmtId="49" fontId="4" fillId="3" borderId="14" xfId="0" applyNumberFormat="1" applyFont="1" applyFill="1" applyBorder="1" applyAlignment="1">
      <alignment horizontal="center" vertical="top"/>
    </xf>
    <xf numFmtId="165" fontId="3" fillId="4" borderId="23" xfId="0" applyNumberFormat="1" applyFont="1" applyFill="1" applyBorder="1" applyAlignment="1">
      <alignment horizontal="left" vertical="top" wrapText="1"/>
    </xf>
    <xf numFmtId="165" fontId="3" fillId="4" borderId="27" xfId="0" applyNumberFormat="1" applyFont="1" applyFill="1" applyBorder="1" applyAlignment="1">
      <alignment horizontal="left" vertical="top" wrapText="1"/>
    </xf>
    <xf numFmtId="165" fontId="3" fillId="4" borderId="31" xfId="0" applyNumberFormat="1" applyFont="1" applyFill="1" applyBorder="1" applyAlignment="1">
      <alignment horizontal="left" vertical="top" wrapText="1"/>
    </xf>
    <xf numFmtId="165" fontId="1" fillId="0" borderId="36" xfId="0" applyNumberFormat="1" applyFont="1" applyFill="1" applyBorder="1" applyAlignment="1">
      <alignment horizontal="center" vertical="center" textRotation="90" wrapText="1"/>
    </xf>
    <xf numFmtId="165" fontId="1" fillId="0" borderId="38" xfId="0" applyNumberFormat="1" applyFont="1" applyFill="1" applyBorder="1" applyAlignment="1">
      <alignment horizontal="center" vertical="center" textRotation="90" wrapText="1"/>
    </xf>
    <xf numFmtId="3" fontId="6" fillId="0" borderId="34" xfId="0" applyNumberFormat="1" applyFont="1" applyFill="1" applyBorder="1" applyAlignment="1">
      <alignment horizontal="center" vertical="center" textRotation="90" wrapText="1"/>
    </xf>
    <xf numFmtId="3" fontId="6" fillId="0" borderId="27" xfId="0" applyNumberFormat="1" applyFont="1" applyFill="1" applyBorder="1" applyAlignment="1">
      <alignment horizontal="center" vertical="center" textRotation="90" wrapText="1"/>
    </xf>
    <xf numFmtId="3" fontId="6" fillId="0" borderId="22" xfId="0" applyNumberFormat="1" applyFont="1" applyFill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horizontal="center" vertical="top"/>
    </xf>
    <xf numFmtId="49" fontId="3" fillId="0" borderId="16" xfId="0" applyNumberFormat="1" applyFont="1" applyBorder="1" applyAlignment="1">
      <alignment horizontal="center" vertical="top"/>
    </xf>
    <xf numFmtId="0" fontId="4" fillId="4" borderId="24" xfId="0" applyFont="1" applyFill="1" applyBorder="1" applyAlignment="1">
      <alignment vertical="top" wrapText="1"/>
    </xf>
    <xf numFmtId="0" fontId="4" fillId="4" borderId="26" xfId="0" applyFont="1" applyFill="1" applyBorder="1" applyAlignment="1">
      <alignment vertical="top" wrapText="1"/>
    </xf>
    <xf numFmtId="0" fontId="13" fillId="4" borderId="32" xfId="0" applyFont="1" applyFill="1" applyBorder="1" applyAlignment="1">
      <alignment vertical="top" wrapText="1"/>
    </xf>
    <xf numFmtId="165" fontId="1" fillId="4" borderId="23" xfId="0" applyNumberFormat="1" applyFont="1" applyFill="1" applyBorder="1" applyAlignment="1">
      <alignment horizontal="left" vertical="top" wrapText="1"/>
    </xf>
    <xf numFmtId="165" fontId="1" fillId="4" borderId="27" xfId="0" applyNumberFormat="1" applyFont="1" applyFill="1" applyBorder="1" applyAlignment="1">
      <alignment horizontal="left" vertical="top" wrapText="1"/>
    </xf>
    <xf numFmtId="165" fontId="1" fillId="4" borderId="31" xfId="0" applyNumberFormat="1" applyFont="1" applyFill="1" applyBorder="1" applyAlignment="1">
      <alignment horizontal="left" vertical="top" wrapText="1"/>
    </xf>
    <xf numFmtId="0" fontId="6" fillId="0" borderId="34" xfId="0" applyNumberFormat="1" applyFont="1" applyFill="1" applyBorder="1" applyAlignment="1">
      <alignment horizontal="center" vertical="center" textRotation="90" wrapText="1"/>
    </xf>
    <xf numFmtId="0" fontId="6" fillId="0" borderId="27" xfId="0" applyNumberFormat="1" applyFont="1" applyFill="1" applyBorder="1" applyAlignment="1">
      <alignment horizontal="center" vertical="center" textRotation="90" wrapText="1"/>
    </xf>
    <xf numFmtId="0" fontId="6" fillId="0" borderId="22" xfId="0" applyNumberFormat="1" applyFont="1" applyFill="1" applyBorder="1" applyAlignment="1">
      <alignment horizontal="center" vertical="center" textRotation="90" wrapText="1"/>
    </xf>
    <xf numFmtId="49" fontId="3" fillId="4" borderId="6" xfId="0" applyNumberFormat="1" applyFont="1" applyFill="1" applyBorder="1" applyAlignment="1">
      <alignment horizontal="center" vertical="top"/>
    </xf>
    <xf numFmtId="49" fontId="3" fillId="4" borderId="16" xfId="0" applyNumberFormat="1" applyFont="1" applyFill="1" applyBorder="1" applyAlignment="1">
      <alignment horizontal="center" vertical="top"/>
    </xf>
    <xf numFmtId="166" fontId="1" fillId="10" borderId="78" xfId="1" applyFont="1" applyFill="1" applyBorder="1" applyAlignment="1">
      <alignment horizontal="left" vertical="top" wrapText="1"/>
    </xf>
    <xf numFmtId="166" fontId="1" fillId="10" borderId="38" xfId="1" applyFont="1" applyFill="1" applyBorder="1" applyAlignment="1">
      <alignment horizontal="left" vertical="top" wrapText="1"/>
    </xf>
    <xf numFmtId="166" fontId="1" fillId="10" borderId="20" xfId="1" applyFont="1" applyFill="1" applyBorder="1" applyAlignment="1">
      <alignment horizontal="left" vertical="top" wrapText="1"/>
    </xf>
    <xf numFmtId="3" fontId="6" fillId="4" borderId="34" xfId="0" applyNumberFormat="1" applyFont="1" applyFill="1" applyBorder="1" applyAlignment="1">
      <alignment horizontal="center" vertical="top" textRotation="90" wrapText="1"/>
    </xf>
    <xf numFmtId="3" fontId="6" fillId="4" borderId="27" xfId="0" applyNumberFormat="1" applyFont="1" applyFill="1" applyBorder="1" applyAlignment="1">
      <alignment horizontal="center" vertical="top" textRotation="90" wrapText="1"/>
    </xf>
    <xf numFmtId="3" fontId="6" fillId="4" borderId="22" xfId="0" applyNumberFormat="1" applyFont="1" applyFill="1" applyBorder="1" applyAlignment="1">
      <alignment horizontal="center" vertical="top" textRotation="90" wrapText="1"/>
    </xf>
    <xf numFmtId="49" fontId="5" fillId="3" borderId="3" xfId="0" applyNumberFormat="1" applyFont="1" applyFill="1" applyBorder="1" applyAlignment="1">
      <alignment horizontal="center" vertical="top"/>
    </xf>
    <xf numFmtId="49" fontId="5" fillId="3" borderId="9" xfId="0" applyNumberFormat="1" applyFont="1" applyFill="1" applyBorder="1" applyAlignment="1">
      <alignment horizontal="center" vertical="top"/>
    </xf>
    <xf numFmtId="49" fontId="5" fillId="3" borderId="13" xfId="0" applyNumberFormat="1" applyFont="1" applyFill="1" applyBorder="1" applyAlignment="1">
      <alignment horizontal="center" vertical="top"/>
    </xf>
    <xf numFmtId="3" fontId="16" fillId="4" borderId="34" xfId="0" applyNumberFormat="1" applyFont="1" applyFill="1" applyBorder="1" applyAlignment="1">
      <alignment horizontal="center" vertical="top" textRotation="90" wrapText="1"/>
    </xf>
    <xf numFmtId="3" fontId="16" fillId="4" borderId="27" xfId="0" applyNumberFormat="1" applyFont="1" applyFill="1" applyBorder="1" applyAlignment="1">
      <alignment horizontal="center" vertical="top" textRotation="90" wrapText="1"/>
    </xf>
    <xf numFmtId="3" fontId="16" fillId="4" borderId="22" xfId="0" applyNumberFormat="1" applyFont="1" applyFill="1" applyBorder="1" applyAlignment="1">
      <alignment horizontal="center" vertical="top" textRotation="90" wrapText="1"/>
    </xf>
    <xf numFmtId="49" fontId="5" fillId="4" borderId="6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6" xfId="0" applyNumberFormat="1" applyFont="1" applyFill="1" applyBorder="1" applyAlignment="1">
      <alignment horizontal="center" vertical="top"/>
    </xf>
    <xf numFmtId="165" fontId="1" fillId="4" borderId="28" xfId="0" applyNumberFormat="1" applyFont="1" applyFill="1" applyBorder="1" applyAlignment="1">
      <alignment horizontal="center" vertical="center" textRotation="90" wrapText="1"/>
    </xf>
    <xf numFmtId="165" fontId="1" fillId="4" borderId="32" xfId="0" applyNumberFormat="1" applyFont="1" applyFill="1" applyBorder="1" applyAlignment="1">
      <alignment horizontal="center" vertical="center" textRotation="90" wrapText="1"/>
    </xf>
    <xf numFmtId="49" fontId="5" fillId="4" borderId="25" xfId="0" applyNumberFormat="1" applyFont="1" applyFill="1" applyBorder="1" applyAlignment="1">
      <alignment horizontal="center" vertical="top"/>
    </xf>
    <xf numFmtId="49" fontId="5" fillId="4" borderId="38" xfId="0" applyNumberFormat="1" applyFont="1" applyFill="1" applyBorder="1" applyAlignment="1">
      <alignment horizontal="center" vertical="top"/>
    </xf>
    <xf numFmtId="49" fontId="5" fillId="4" borderId="39" xfId="0" applyNumberFormat="1" applyFont="1" applyFill="1" applyBorder="1" applyAlignment="1">
      <alignment horizontal="center" vertical="top"/>
    </xf>
    <xf numFmtId="3" fontId="16" fillId="4" borderId="34" xfId="0" applyNumberFormat="1" applyFont="1" applyFill="1" applyBorder="1" applyAlignment="1">
      <alignment horizontal="center" vertical="top" textRotation="90"/>
    </xf>
    <xf numFmtId="3" fontId="16" fillId="4" borderId="27" xfId="0" applyNumberFormat="1" applyFont="1" applyFill="1" applyBorder="1" applyAlignment="1">
      <alignment horizontal="center" vertical="top" textRotation="90"/>
    </xf>
    <xf numFmtId="3" fontId="16" fillId="4" borderId="22" xfId="0" applyNumberFormat="1" applyFont="1" applyFill="1" applyBorder="1" applyAlignment="1">
      <alignment horizontal="center" vertical="top" textRotation="90"/>
    </xf>
    <xf numFmtId="165" fontId="3" fillId="4" borderId="5" xfId="0" applyNumberFormat="1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165" fontId="3" fillId="0" borderId="24" xfId="0" applyNumberFormat="1" applyFont="1" applyFill="1" applyBorder="1" applyAlignment="1">
      <alignment horizontal="center" vertical="top" wrapText="1"/>
    </xf>
    <xf numFmtId="165" fontId="3" fillId="0" borderId="32" xfId="0" applyNumberFormat="1" applyFont="1" applyFill="1" applyBorder="1" applyAlignment="1">
      <alignment horizontal="center" vertical="top" wrapText="1"/>
    </xf>
    <xf numFmtId="0" fontId="5" fillId="5" borderId="39" xfId="0" applyFont="1" applyFill="1" applyBorder="1" applyAlignment="1">
      <alignment horizontal="right" vertical="top" wrapText="1"/>
    </xf>
    <xf numFmtId="0" fontId="5" fillId="5" borderId="33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5" fillId="7" borderId="7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0" fontId="5" fillId="7" borderId="5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left" vertical="top" wrapText="1"/>
    </xf>
    <xf numFmtId="0" fontId="5" fillId="4" borderId="58" xfId="0" applyFont="1" applyFill="1" applyBorder="1" applyAlignment="1">
      <alignment horizontal="left" vertical="top" wrapText="1"/>
    </xf>
    <xf numFmtId="0" fontId="3" fillId="4" borderId="58" xfId="0" applyFont="1" applyFill="1" applyBorder="1" applyAlignment="1">
      <alignment horizontal="left" vertical="top" wrapText="1"/>
    </xf>
    <xf numFmtId="165" fontId="5" fillId="8" borderId="53" xfId="0" applyNumberFormat="1" applyFont="1" applyFill="1" applyBorder="1" applyAlignment="1">
      <alignment horizontal="right" vertical="top"/>
    </xf>
    <xf numFmtId="165" fontId="5" fillId="8" borderId="18" xfId="0" applyNumberFormat="1" applyFont="1" applyFill="1" applyBorder="1" applyAlignment="1">
      <alignment horizontal="right" vertical="top"/>
    </xf>
    <xf numFmtId="165" fontId="5" fillId="8" borderId="17" xfId="0" applyNumberFormat="1" applyFont="1" applyFill="1" applyBorder="1" applyAlignment="1">
      <alignment horizontal="center" vertical="top"/>
    </xf>
    <xf numFmtId="165" fontId="5" fillId="8" borderId="18" xfId="0" applyNumberFormat="1" applyFont="1" applyFill="1" applyBorder="1" applyAlignment="1">
      <alignment horizontal="center" vertical="top"/>
    </xf>
    <xf numFmtId="165" fontId="5" fillId="8" borderId="19" xfId="0" applyNumberFormat="1" applyFont="1" applyFill="1" applyBorder="1" applyAlignment="1">
      <alignment horizontal="center" vertical="top"/>
    </xf>
    <xf numFmtId="49" fontId="5" fillId="7" borderId="53" xfId="0" applyNumberFormat="1" applyFont="1" applyFill="1" applyBorder="1" applyAlignment="1">
      <alignment horizontal="right" vertical="top"/>
    </xf>
    <xf numFmtId="49" fontId="5" fillId="7" borderId="18" xfId="0" applyNumberFormat="1" applyFont="1" applyFill="1" applyBorder="1" applyAlignment="1">
      <alignment horizontal="right" vertical="top"/>
    </xf>
    <xf numFmtId="165" fontId="5" fillId="7" borderId="20" xfId="0" applyNumberFormat="1" applyFont="1" applyFill="1" applyBorder="1" applyAlignment="1">
      <alignment horizontal="center" vertical="top"/>
    </xf>
    <xf numFmtId="165" fontId="5" fillId="7" borderId="1" xfId="0" applyNumberFormat="1" applyFont="1" applyFill="1" applyBorder="1" applyAlignment="1">
      <alignment horizontal="center" vertical="top"/>
    </xf>
    <xf numFmtId="165" fontId="5" fillId="7" borderId="50" xfId="0" applyNumberFormat="1" applyFont="1" applyFill="1" applyBorder="1" applyAlignment="1">
      <alignment horizontal="center" vertical="top"/>
    </xf>
    <xf numFmtId="49" fontId="1" fillId="4" borderId="35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center"/>
    </xf>
    <xf numFmtId="49" fontId="5" fillId="2" borderId="53" xfId="0" applyNumberFormat="1" applyFont="1" applyFill="1" applyBorder="1" applyAlignment="1">
      <alignment horizontal="right" vertical="top" wrapText="1"/>
    </xf>
    <xf numFmtId="49" fontId="5" fillId="2" borderId="18" xfId="0" applyNumberFormat="1" applyFont="1" applyFill="1" applyBorder="1" applyAlignment="1">
      <alignment horizontal="right" vertical="top" wrapText="1"/>
    </xf>
    <xf numFmtId="165" fontId="5" fillId="2" borderId="17" xfId="0" applyNumberFormat="1" applyFont="1" applyFill="1" applyBorder="1" applyAlignment="1">
      <alignment horizontal="center" vertical="center" wrapText="1"/>
    </xf>
    <xf numFmtId="165" fontId="5" fillId="2" borderId="18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left" vertical="top" wrapText="1"/>
    </xf>
    <xf numFmtId="0" fontId="4" fillId="4" borderId="38" xfId="0" applyFont="1" applyFill="1" applyBorder="1" applyAlignment="1">
      <alignment horizontal="left" vertical="top" wrapText="1"/>
    </xf>
    <xf numFmtId="165" fontId="1" fillId="4" borderId="46" xfId="0" applyNumberFormat="1" applyFont="1" applyFill="1" applyBorder="1" applyAlignment="1">
      <alignment horizontal="center" vertical="center" textRotation="90" wrapText="1"/>
    </xf>
    <xf numFmtId="165" fontId="1" fillId="4" borderId="20" xfId="0" applyNumberFormat="1" applyFont="1" applyFill="1" applyBorder="1" applyAlignment="1">
      <alignment horizontal="center" vertical="center" textRotation="90" wrapText="1"/>
    </xf>
    <xf numFmtId="165" fontId="1" fillId="4" borderId="10" xfId="0" applyNumberFormat="1" applyFont="1" applyFill="1" applyBorder="1" applyAlignment="1">
      <alignment horizontal="left" vertical="top" wrapText="1"/>
    </xf>
    <xf numFmtId="165" fontId="1" fillId="4" borderId="15" xfId="0" applyNumberFormat="1" applyFont="1" applyFill="1" applyBorder="1" applyAlignment="1">
      <alignment horizontal="left" vertical="top" wrapText="1"/>
    </xf>
    <xf numFmtId="3" fontId="6" fillId="4" borderId="29" xfId="0" applyNumberFormat="1" applyFont="1" applyFill="1" applyBorder="1" applyAlignment="1">
      <alignment horizontal="center" vertical="center" textRotation="90" wrapText="1"/>
    </xf>
    <xf numFmtId="3" fontId="6" fillId="4" borderId="22" xfId="0" applyNumberFormat="1" applyFont="1" applyFill="1" applyBorder="1" applyAlignment="1">
      <alignment horizontal="center" vertical="center" textRotation="90" wrapText="1"/>
    </xf>
    <xf numFmtId="164" fontId="1" fillId="10" borderId="46" xfId="1" applyNumberFormat="1" applyFont="1" applyFill="1" applyBorder="1" applyAlignment="1">
      <alignment horizontal="left" vertical="top" wrapText="1"/>
    </xf>
    <xf numFmtId="164" fontId="1" fillId="10" borderId="20" xfId="1" applyNumberFormat="1" applyFont="1" applyFill="1" applyBorder="1" applyAlignment="1">
      <alignment horizontal="left" vertical="top" wrapText="1"/>
    </xf>
    <xf numFmtId="165" fontId="1" fillId="4" borderId="5" xfId="0" applyNumberFormat="1" applyFont="1" applyFill="1" applyBorder="1" applyAlignment="1">
      <alignment horizontal="left" vertical="top" wrapText="1"/>
    </xf>
  </cellXfs>
  <cellStyles count="2">
    <cellStyle name="Excel Built-in Normal" xfId="1"/>
    <cellStyle name="Įprastas" xfId="0" builtinId="0"/>
  </cellStyles>
  <dxfs count="0"/>
  <tableStyles count="0" defaultTableStyle="TableStyleMedium2" defaultPivotStyle="PivotStyleLight16"/>
  <colors>
    <mruColors>
      <color rgb="FFFFFF99"/>
      <color rgb="FFFFE1C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5"/>
  <sheetViews>
    <sheetView tabSelected="1" zoomScaleNormal="100" workbookViewId="0">
      <selection activeCell="Y8" sqref="Y8"/>
    </sheetView>
  </sheetViews>
  <sheetFormatPr defaultColWidth="9.140625" defaultRowHeight="15" x14ac:dyDescent="0.25"/>
  <cols>
    <col min="1" max="3" width="3" style="51" customWidth="1"/>
    <col min="4" max="4" width="3" style="57" customWidth="1"/>
    <col min="5" max="5" width="32.85546875" style="51" customWidth="1"/>
    <col min="6" max="6" width="3.7109375" style="57" customWidth="1"/>
    <col min="7" max="7" width="3.7109375" style="159" hidden="1" customWidth="1"/>
    <col min="8" max="8" width="3.7109375" style="57" customWidth="1"/>
    <col min="9" max="9" width="8.140625" style="51" customWidth="1"/>
    <col min="10" max="12" width="8.140625" style="57" customWidth="1"/>
    <col min="13" max="13" width="25.28515625" style="66" customWidth="1"/>
    <col min="14" max="14" width="5.140625" style="234" customWidth="1"/>
    <col min="15" max="15" width="4.28515625" style="234" customWidth="1"/>
    <col min="16" max="16" width="4.28515625" style="57" customWidth="1"/>
    <col min="17" max="16384" width="9.140625" style="51"/>
  </cols>
  <sheetData>
    <row r="1" spans="1:18" s="34" customFormat="1" ht="58.5" customHeight="1" x14ac:dyDescent="0.25">
      <c r="A1" s="36"/>
      <c r="B1" s="36"/>
      <c r="C1" s="36"/>
      <c r="D1" s="35"/>
      <c r="E1" s="36"/>
      <c r="F1" s="85"/>
      <c r="G1" s="156"/>
      <c r="H1" s="86"/>
      <c r="J1" s="480"/>
      <c r="K1" s="480"/>
      <c r="L1" s="735" t="s">
        <v>170</v>
      </c>
      <c r="M1" s="735"/>
      <c r="N1" s="735"/>
      <c r="O1" s="735"/>
      <c r="P1" s="735"/>
      <c r="Q1" s="87"/>
      <c r="R1" s="87"/>
    </row>
    <row r="2" spans="1:18" s="40" customFormat="1" ht="16.5" customHeight="1" x14ac:dyDescent="0.2">
      <c r="A2" s="515" t="s">
        <v>171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</row>
    <row r="3" spans="1:18" s="40" customFormat="1" ht="16.5" customHeight="1" x14ac:dyDescent="0.2">
      <c r="A3" s="516" t="s">
        <v>0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</row>
    <row r="4" spans="1:18" s="40" customFormat="1" ht="16.5" customHeight="1" x14ac:dyDescent="0.2">
      <c r="A4" s="517" t="s">
        <v>1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</row>
    <row r="5" spans="1:18" s="1" customFormat="1" ht="19.5" customHeight="1" thickBot="1" x14ac:dyDescent="0.25">
      <c r="A5" s="518" t="s">
        <v>2</v>
      </c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</row>
    <row r="6" spans="1:18" s="1" customFormat="1" ht="22.5" customHeight="1" x14ac:dyDescent="0.2">
      <c r="A6" s="519" t="s">
        <v>3</v>
      </c>
      <c r="B6" s="522" t="s">
        <v>4</v>
      </c>
      <c r="C6" s="522" t="s">
        <v>5</v>
      </c>
      <c r="D6" s="522" t="s">
        <v>165</v>
      </c>
      <c r="E6" s="525" t="s">
        <v>6</v>
      </c>
      <c r="F6" s="542" t="s">
        <v>7</v>
      </c>
      <c r="G6" s="545" t="s">
        <v>117</v>
      </c>
      <c r="H6" s="548" t="s">
        <v>8</v>
      </c>
      <c r="I6" s="551" t="s">
        <v>9</v>
      </c>
      <c r="J6" s="528" t="s">
        <v>120</v>
      </c>
      <c r="K6" s="531" t="s">
        <v>121</v>
      </c>
      <c r="L6" s="534" t="s">
        <v>122</v>
      </c>
      <c r="M6" s="537" t="s">
        <v>10</v>
      </c>
      <c r="N6" s="538"/>
      <c r="O6" s="538"/>
      <c r="P6" s="539"/>
    </row>
    <row r="7" spans="1:18" s="1" customFormat="1" ht="18" customHeight="1" x14ac:dyDescent="0.2">
      <c r="A7" s="520"/>
      <c r="B7" s="523"/>
      <c r="C7" s="523"/>
      <c r="D7" s="523"/>
      <c r="E7" s="526"/>
      <c r="F7" s="543"/>
      <c r="G7" s="546"/>
      <c r="H7" s="549"/>
      <c r="I7" s="552"/>
      <c r="J7" s="529"/>
      <c r="K7" s="532"/>
      <c r="L7" s="535"/>
      <c r="M7" s="540" t="s">
        <v>6</v>
      </c>
      <c r="N7" s="736" t="s">
        <v>169</v>
      </c>
      <c r="O7" s="737"/>
      <c r="P7" s="738"/>
    </row>
    <row r="8" spans="1:18" s="1" customFormat="1" ht="88.5" customHeight="1" thickBot="1" x14ac:dyDescent="0.25">
      <c r="A8" s="521"/>
      <c r="B8" s="524"/>
      <c r="C8" s="524"/>
      <c r="D8" s="524"/>
      <c r="E8" s="527"/>
      <c r="F8" s="544"/>
      <c r="G8" s="547"/>
      <c r="H8" s="550"/>
      <c r="I8" s="553"/>
      <c r="J8" s="530"/>
      <c r="K8" s="533"/>
      <c r="L8" s="536"/>
      <c r="M8" s="541"/>
      <c r="N8" s="469" t="s">
        <v>123</v>
      </c>
      <c r="O8" s="469" t="s">
        <v>124</v>
      </c>
      <c r="P8" s="468" t="s">
        <v>125</v>
      </c>
    </row>
    <row r="9" spans="1:18" s="1" customFormat="1" ht="16.5" customHeight="1" x14ac:dyDescent="0.2">
      <c r="A9" s="554" t="s">
        <v>11</v>
      </c>
      <c r="B9" s="555"/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6"/>
    </row>
    <row r="10" spans="1:18" s="1" customFormat="1" ht="12.75" x14ac:dyDescent="0.2">
      <c r="A10" s="557" t="s">
        <v>12</v>
      </c>
      <c r="B10" s="558"/>
      <c r="C10" s="558"/>
      <c r="D10" s="558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9"/>
    </row>
    <row r="11" spans="1:18" s="1" customFormat="1" ht="13.5" customHeight="1" x14ac:dyDescent="0.2">
      <c r="A11" s="479" t="s">
        <v>13</v>
      </c>
      <c r="B11" s="560" t="s">
        <v>14</v>
      </c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2"/>
    </row>
    <row r="12" spans="1:18" s="1" customFormat="1" ht="13.5" thickBot="1" x14ac:dyDescent="0.25">
      <c r="A12" s="456" t="s">
        <v>13</v>
      </c>
      <c r="B12" s="461" t="s">
        <v>13</v>
      </c>
      <c r="C12" s="563" t="s">
        <v>15</v>
      </c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5"/>
    </row>
    <row r="13" spans="1:18" s="1" customFormat="1" ht="18.75" customHeight="1" x14ac:dyDescent="0.2">
      <c r="A13" s="566" t="s">
        <v>13</v>
      </c>
      <c r="B13" s="570" t="s">
        <v>13</v>
      </c>
      <c r="C13" s="574" t="s">
        <v>13</v>
      </c>
      <c r="D13" s="149"/>
      <c r="E13" s="589" t="s">
        <v>16</v>
      </c>
      <c r="F13" s="586" t="s">
        <v>17</v>
      </c>
      <c r="G13" s="143">
        <v>13010101</v>
      </c>
      <c r="H13" s="578" t="s">
        <v>19</v>
      </c>
      <c r="I13" s="133" t="s">
        <v>20</v>
      </c>
      <c r="J13" s="395">
        <v>30</v>
      </c>
      <c r="K13" s="396">
        <v>30</v>
      </c>
      <c r="L13" s="397">
        <v>30</v>
      </c>
      <c r="M13" s="581" t="s">
        <v>21</v>
      </c>
      <c r="N13" s="204">
        <v>100</v>
      </c>
      <c r="O13" s="205">
        <v>100</v>
      </c>
      <c r="P13" s="2">
        <v>100</v>
      </c>
      <c r="R13" s="5"/>
    </row>
    <row r="14" spans="1:18" s="1" customFormat="1" ht="18.75" customHeight="1" x14ac:dyDescent="0.2">
      <c r="A14" s="567"/>
      <c r="B14" s="571"/>
      <c r="C14" s="575"/>
      <c r="D14" s="150"/>
      <c r="E14" s="590"/>
      <c r="F14" s="587"/>
      <c r="G14" s="144"/>
      <c r="H14" s="579"/>
      <c r="I14" s="134" t="s">
        <v>24</v>
      </c>
      <c r="J14" s="340">
        <v>110</v>
      </c>
      <c r="K14" s="351">
        <v>110</v>
      </c>
      <c r="L14" s="398">
        <v>110</v>
      </c>
      <c r="M14" s="582"/>
      <c r="N14" s="206"/>
      <c r="O14" s="207"/>
      <c r="P14" s="4"/>
      <c r="R14" s="5"/>
    </row>
    <row r="15" spans="1:18" s="1" customFormat="1" ht="18.75" customHeight="1" x14ac:dyDescent="0.2">
      <c r="A15" s="567"/>
      <c r="B15" s="571"/>
      <c r="C15" s="575"/>
      <c r="D15" s="150"/>
      <c r="E15" s="590"/>
      <c r="F15" s="588"/>
      <c r="G15" s="144"/>
      <c r="H15" s="579"/>
      <c r="I15" s="134" t="s">
        <v>71</v>
      </c>
      <c r="J15" s="340">
        <v>17</v>
      </c>
      <c r="K15" s="351"/>
      <c r="L15" s="328"/>
      <c r="M15" s="582"/>
      <c r="N15" s="206"/>
      <c r="O15" s="207"/>
      <c r="P15" s="4"/>
      <c r="R15" s="5"/>
    </row>
    <row r="16" spans="1:18" s="1" customFormat="1" ht="18" customHeight="1" x14ac:dyDescent="0.2">
      <c r="A16" s="567"/>
      <c r="B16" s="571"/>
      <c r="C16" s="575"/>
      <c r="D16" s="150" t="s">
        <v>13</v>
      </c>
      <c r="E16" s="3" t="s">
        <v>22</v>
      </c>
      <c r="F16" s="584" t="s">
        <v>23</v>
      </c>
      <c r="G16" s="597"/>
      <c r="H16" s="579"/>
      <c r="I16" s="289"/>
      <c r="J16" s="477"/>
      <c r="K16" s="349"/>
      <c r="L16" s="326"/>
      <c r="M16" s="582"/>
      <c r="N16" s="206"/>
      <c r="O16" s="207"/>
      <c r="P16" s="4"/>
      <c r="Q16" s="5"/>
    </row>
    <row r="17" spans="1:22" s="1" customFormat="1" ht="18" customHeight="1" x14ac:dyDescent="0.2">
      <c r="A17" s="568"/>
      <c r="B17" s="572"/>
      <c r="C17" s="576"/>
      <c r="D17" s="150" t="s">
        <v>32</v>
      </c>
      <c r="E17" s="6" t="s">
        <v>25</v>
      </c>
      <c r="F17" s="585"/>
      <c r="G17" s="597"/>
      <c r="H17" s="579"/>
      <c r="I17" s="289"/>
      <c r="J17" s="477"/>
      <c r="K17" s="349"/>
      <c r="L17" s="478"/>
      <c r="M17" s="582"/>
      <c r="N17" s="206"/>
      <c r="O17" s="207"/>
      <c r="P17" s="4"/>
    </row>
    <row r="18" spans="1:22" s="1" customFormat="1" ht="27.75" customHeight="1" x14ac:dyDescent="0.2">
      <c r="A18" s="568"/>
      <c r="B18" s="572"/>
      <c r="C18" s="576"/>
      <c r="D18" s="150" t="s">
        <v>36</v>
      </c>
      <c r="E18" s="6" t="s">
        <v>26</v>
      </c>
      <c r="F18" s="584" t="s">
        <v>27</v>
      </c>
      <c r="G18" s="457"/>
      <c r="H18" s="579"/>
      <c r="I18" s="135"/>
      <c r="J18" s="135"/>
      <c r="K18" s="282"/>
      <c r="L18" s="279"/>
      <c r="M18" s="582"/>
      <c r="N18" s="206"/>
      <c r="O18" s="207"/>
      <c r="P18" s="4"/>
      <c r="T18" s="1" t="s">
        <v>167</v>
      </c>
    </row>
    <row r="19" spans="1:22" s="1" customFormat="1" ht="29.25" customHeight="1" x14ac:dyDescent="0.2">
      <c r="A19" s="568"/>
      <c r="B19" s="572"/>
      <c r="C19" s="576"/>
      <c r="D19" s="150" t="s">
        <v>39</v>
      </c>
      <c r="E19" s="6" t="s">
        <v>28</v>
      </c>
      <c r="F19" s="598"/>
      <c r="G19" s="457"/>
      <c r="H19" s="579"/>
      <c r="I19" s="135"/>
      <c r="J19" s="135"/>
      <c r="K19" s="282"/>
      <c r="L19" s="279"/>
      <c r="M19" s="582"/>
      <c r="N19" s="206"/>
      <c r="O19" s="207"/>
      <c r="P19" s="4"/>
    </row>
    <row r="20" spans="1:22" s="1" customFormat="1" ht="30" customHeight="1" x14ac:dyDescent="0.2">
      <c r="A20" s="568"/>
      <c r="B20" s="572"/>
      <c r="C20" s="576"/>
      <c r="D20" s="150" t="s">
        <v>49</v>
      </c>
      <c r="E20" s="6" t="s">
        <v>29</v>
      </c>
      <c r="F20" s="598"/>
      <c r="G20" s="457"/>
      <c r="H20" s="579"/>
      <c r="I20" s="129"/>
      <c r="J20" s="129"/>
      <c r="K20" s="211"/>
      <c r="L20" s="210"/>
      <c r="M20" s="582"/>
      <c r="N20" s="206"/>
      <c r="O20" s="207"/>
      <c r="P20" s="7"/>
    </row>
    <row r="21" spans="1:22" s="1" customFormat="1" ht="18.75" customHeight="1" thickBot="1" x14ac:dyDescent="0.25">
      <c r="A21" s="569"/>
      <c r="B21" s="573"/>
      <c r="C21" s="577"/>
      <c r="D21" s="150" t="s">
        <v>50</v>
      </c>
      <c r="E21" s="6" t="s">
        <v>30</v>
      </c>
      <c r="F21" s="599"/>
      <c r="G21" s="459"/>
      <c r="H21" s="580"/>
      <c r="I21" s="17" t="s">
        <v>31</v>
      </c>
      <c r="J21" s="9">
        <f>SUM(J13:J20)</f>
        <v>157</v>
      </c>
      <c r="K21" s="166">
        <f>SUM(K13:K20)</f>
        <v>140</v>
      </c>
      <c r="L21" s="164">
        <f>SUM(L13:L20)</f>
        <v>140</v>
      </c>
      <c r="M21" s="583"/>
      <c r="N21" s="208"/>
      <c r="O21" s="209"/>
      <c r="P21" s="8"/>
      <c r="S21" s="5"/>
    </row>
    <row r="22" spans="1:22" s="1" customFormat="1" ht="26.25" customHeight="1" x14ac:dyDescent="0.2">
      <c r="A22" s="112" t="s">
        <v>13</v>
      </c>
      <c r="B22" s="42" t="s">
        <v>13</v>
      </c>
      <c r="C22" s="600" t="s">
        <v>32</v>
      </c>
      <c r="D22" s="149"/>
      <c r="E22" s="602" t="s">
        <v>33</v>
      </c>
      <c r="F22" s="605" t="s">
        <v>27</v>
      </c>
      <c r="G22" s="606">
        <v>13010102</v>
      </c>
      <c r="H22" s="578" t="s">
        <v>19</v>
      </c>
      <c r="I22" s="52" t="s">
        <v>34</v>
      </c>
      <c r="J22" s="160">
        <v>794.5</v>
      </c>
      <c r="K22" s="167">
        <v>794.5</v>
      </c>
      <c r="L22" s="221">
        <v>794.5</v>
      </c>
      <c r="M22" s="591" t="s">
        <v>35</v>
      </c>
      <c r="N22" s="210">
        <v>102</v>
      </c>
      <c r="O22" s="211">
        <v>102</v>
      </c>
      <c r="P22" s="192">
        <v>102</v>
      </c>
      <c r="Q22" s="5"/>
    </row>
    <row r="23" spans="1:22" s="1" customFormat="1" ht="30" customHeight="1" x14ac:dyDescent="0.2">
      <c r="A23" s="455"/>
      <c r="B23" s="460"/>
      <c r="C23" s="575"/>
      <c r="D23" s="150"/>
      <c r="E23" s="603"/>
      <c r="F23" s="598"/>
      <c r="G23" s="597"/>
      <c r="H23" s="579"/>
      <c r="I23" s="90" t="s">
        <v>20</v>
      </c>
      <c r="J23" s="89">
        <f>315.6-0.5</f>
        <v>315.10000000000002</v>
      </c>
      <c r="K23" s="169">
        <f t="shared" ref="K23" si="0">348.4-5</f>
        <v>343.4</v>
      </c>
      <c r="L23" s="55">
        <v>343.4</v>
      </c>
      <c r="M23" s="592"/>
      <c r="N23" s="210"/>
      <c r="O23" s="211"/>
      <c r="P23" s="192"/>
    </row>
    <row r="24" spans="1:22" s="1" customFormat="1" ht="14.25" customHeight="1" thickBot="1" x14ac:dyDescent="0.25">
      <c r="A24" s="113"/>
      <c r="B24" s="41"/>
      <c r="C24" s="601"/>
      <c r="D24" s="151"/>
      <c r="E24" s="604"/>
      <c r="F24" s="599"/>
      <c r="G24" s="607"/>
      <c r="H24" s="580"/>
      <c r="I24" s="17" t="s">
        <v>31</v>
      </c>
      <c r="J24" s="9">
        <f>SUM(J22:J23)</f>
        <v>1109.5999999999999</v>
      </c>
      <c r="K24" s="166">
        <f t="shared" ref="K24" si="1">SUM(K22:K23)</f>
        <v>1137.9000000000001</v>
      </c>
      <c r="L24" s="164">
        <f>SUM(L22:L23)</f>
        <v>1137.9000000000001</v>
      </c>
      <c r="M24" s="592"/>
      <c r="N24" s="210"/>
      <c r="O24" s="211"/>
      <c r="P24" s="192"/>
    </row>
    <row r="25" spans="1:22" s="1" customFormat="1" ht="55.5" customHeight="1" x14ac:dyDescent="0.2">
      <c r="A25" s="112" t="s">
        <v>13</v>
      </c>
      <c r="B25" s="73" t="s">
        <v>13</v>
      </c>
      <c r="C25" s="74" t="s">
        <v>36</v>
      </c>
      <c r="D25" s="149"/>
      <c r="E25" s="593" t="s">
        <v>37</v>
      </c>
      <c r="F25" s="450"/>
      <c r="G25" s="458">
        <v>13010104</v>
      </c>
      <c r="H25" s="437" t="s">
        <v>19</v>
      </c>
      <c r="I25" s="10" t="s">
        <v>34</v>
      </c>
      <c r="J25" s="162">
        <v>271.89999999999998</v>
      </c>
      <c r="K25" s="172">
        <v>272</v>
      </c>
      <c r="L25" s="309">
        <v>272</v>
      </c>
      <c r="M25" s="24" t="s">
        <v>93</v>
      </c>
      <c r="N25" s="199">
        <v>4100</v>
      </c>
      <c r="O25" s="199">
        <v>4200</v>
      </c>
      <c r="P25" s="11"/>
    </row>
    <row r="26" spans="1:22" s="1" customFormat="1" ht="50.25" customHeight="1" x14ac:dyDescent="0.2">
      <c r="A26" s="114"/>
      <c r="B26" s="70"/>
      <c r="C26" s="50"/>
      <c r="D26" s="150"/>
      <c r="E26" s="594"/>
      <c r="F26" s="71"/>
      <c r="G26" s="144"/>
      <c r="H26" s="452"/>
      <c r="I26" s="75" t="s">
        <v>38</v>
      </c>
      <c r="J26" s="89">
        <v>4</v>
      </c>
      <c r="K26" s="169">
        <v>4</v>
      </c>
      <c r="L26" s="169">
        <v>4</v>
      </c>
      <c r="M26" s="595" t="s">
        <v>94</v>
      </c>
      <c r="N26" s="608">
        <v>120000</v>
      </c>
      <c r="O26" s="610">
        <v>121000</v>
      </c>
      <c r="P26" s="470"/>
      <c r="U26" s="5"/>
      <c r="V26" s="5"/>
    </row>
    <row r="27" spans="1:22" s="1" customFormat="1" ht="17.25" customHeight="1" x14ac:dyDescent="0.2">
      <c r="A27" s="114"/>
      <c r="B27" s="70"/>
      <c r="C27" s="50"/>
      <c r="D27" s="150"/>
      <c r="E27" s="467"/>
      <c r="F27" s="71"/>
      <c r="G27" s="144"/>
      <c r="H27" s="452"/>
      <c r="I27" s="75" t="s">
        <v>73</v>
      </c>
      <c r="J27" s="80"/>
      <c r="K27" s="168"/>
      <c r="L27" s="280"/>
      <c r="M27" s="596"/>
      <c r="N27" s="609"/>
      <c r="O27" s="611"/>
      <c r="P27" s="13"/>
      <c r="Q27" s="77"/>
      <c r="V27" s="5"/>
    </row>
    <row r="28" spans="1:22" s="1" customFormat="1" ht="30" customHeight="1" x14ac:dyDescent="0.2">
      <c r="A28" s="455"/>
      <c r="B28" s="83"/>
      <c r="C28" s="451"/>
      <c r="D28" s="150"/>
      <c r="E28" s="53"/>
      <c r="F28" s="71"/>
      <c r="G28" s="144"/>
      <c r="H28" s="452"/>
      <c r="I28" s="14" t="s">
        <v>20</v>
      </c>
      <c r="J28" s="310">
        <f>75.1-0.1</f>
        <v>75</v>
      </c>
      <c r="K28" s="311">
        <f t="shared" ref="K28:L28" si="2">75.1-0.1</f>
        <v>75</v>
      </c>
      <c r="L28" s="433">
        <f t="shared" si="2"/>
        <v>75</v>
      </c>
      <c r="M28" s="258" t="s">
        <v>85</v>
      </c>
      <c r="N28" s="264">
        <v>6</v>
      </c>
      <c r="O28" s="200">
        <v>6</v>
      </c>
      <c r="P28" s="288">
        <v>6</v>
      </c>
      <c r="Q28" s="5"/>
      <c r="R28" s="5"/>
    </row>
    <row r="29" spans="1:22" s="1" customFormat="1" ht="19.5" customHeight="1" x14ac:dyDescent="0.2">
      <c r="A29" s="455"/>
      <c r="B29" s="83"/>
      <c r="C29" s="451"/>
      <c r="D29" s="150"/>
      <c r="E29" s="53"/>
      <c r="F29" s="71"/>
      <c r="G29" s="144"/>
      <c r="H29" s="452"/>
      <c r="I29" s="12"/>
      <c r="J29" s="12"/>
      <c r="K29" s="252"/>
      <c r="L29" s="362"/>
      <c r="M29" s="258" t="s">
        <v>134</v>
      </c>
      <c r="N29" s="264">
        <v>3</v>
      </c>
      <c r="O29" s="200">
        <v>3</v>
      </c>
      <c r="P29" s="288">
        <v>2</v>
      </c>
      <c r="Q29" s="5"/>
      <c r="R29" s="5"/>
    </row>
    <row r="30" spans="1:22" s="1" customFormat="1" ht="43.5" customHeight="1" x14ac:dyDescent="0.2">
      <c r="A30" s="455"/>
      <c r="B30" s="83"/>
      <c r="C30" s="451"/>
      <c r="D30" s="150"/>
      <c r="E30" s="53"/>
      <c r="F30" s="71"/>
      <c r="G30" s="144"/>
      <c r="H30" s="452"/>
      <c r="I30" s="12"/>
      <c r="J30" s="361"/>
      <c r="K30" s="358"/>
      <c r="L30" s="362"/>
      <c r="M30" s="258" t="s">
        <v>135</v>
      </c>
      <c r="N30" s="264">
        <v>1</v>
      </c>
      <c r="O30" s="200"/>
      <c r="P30" s="288"/>
      <c r="Q30" s="5"/>
      <c r="R30" s="5"/>
    </row>
    <row r="31" spans="1:22" s="1" customFormat="1" ht="15" customHeight="1" x14ac:dyDescent="0.2">
      <c r="A31" s="455"/>
      <c r="B31" s="83"/>
      <c r="C31" s="451"/>
      <c r="D31" s="150"/>
      <c r="E31" s="53"/>
      <c r="F31" s="71"/>
      <c r="G31" s="144"/>
      <c r="H31" s="452"/>
      <c r="I31" s="12"/>
      <c r="J31" s="12"/>
      <c r="K31" s="434"/>
      <c r="L31" s="432"/>
      <c r="M31" s="612" t="s">
        <v>161</v>
      </c>
      <c r="N31" s="263">
        <v>3</v>
      </c>
      <c r="O31" s="260">
        <v>2</v>
      </c>
      <c r="P31" s="56">
        <v>2</v>
      </c>
      <c r="Q31" s="5"/>
      <c r="R31" s="5"/>
      <c r="S31" s="5"/>
      <c r="T31" s="5"/>
    </row>
    <row r="32" spans="1:22" s="1" customFormat="1" ht="15" customHeight="1" thickBot="1" x14ac:dyDescent="0.25">
      <c r="A32" s="115"/>
      <c r="B32" s="43"/>
      <c r="C32" s="44"/>
      <c r="D32" s="151"/>
      <c r="E32" s="54"/>
      <c r="F32" s="72"/>
      <c r="G32" s="145"/>
      <c r="H32" s="438"/>
      <c r="I32" s="17" t="s">
        <v>31</v>
      </c>
      <c r="J32" s="9">
        <f>SUM(J25:J31)</f>
        <v>350.9</v>
      </c>
      <c r="K32" s="166">
        <f t="shared" ref="K32" si="3">SUM(K25:K31)</f>
        <v>351</v>
      </c>
      <c r="L32" s="164">
        <f>SUM(L25:L31)</f>
        <v>351</v>
      </c>
      <c r="M32" s="613"/>
      <c r="N32" s="212"/>
      <c r="O32" s="213"/>
      <c r="P32" s="97"/>
      <c r="S32" s="5"/>
    </row>
    <row r="33" spans="1:24" s="1" customFormat="1" ht="18" customHeight="1" x14ac:dyDescent="0.2">
      <c r="A33" s="112" t="s">
        <v>13</v>
      </c>
      <c r="B33" s="42" t="s">
        <v>13</v>
      </c>
      <c r="C33" s="600" t="s">
        <v>49</v>
      </c>
      <c r="D33" s="149"/>
      <c r="E33" s="602" t="s">
        <v>99</v>
      </c>
      <c r="F33" s="605"/>
      <c r="G33" s="614">
        <v>13010114</v>
      </c>
      <c r="H33" s="578" t="s">
        <v>19</v>
      </c>
      <c r="I33" s="52" t="s">
        <v>95</v>
      </c>
      <c r="J33" s="162">
        <v>265</v>
      </c>
      <c r="K33" s="172"/>
      <c r="L33" s="221"/>
      <c r="M33" s="591" t="s">
        <v>97</v>
      </c>
      <c r="N33" s="190">
        <v>3400</v>
      </c>
      <c r="O33" s="203"/>
      <c r="P33" s="191"/>
      <c r="Q33" s="107"/>
      <c r="R33" s="107"/>
      <c r="S33" s="107"/>
      <c r="T33" s="5"/>
    </row>
    <row r="34" spans="1:24" s="1" customFormat="1" ht="18" customHeight="1" x14ac:dyDescent="0.2">
      <c r="A34" s="455"/>
      <c r="B34" s="460"/>
      <c r="C34" s="575"/>
      <c r="D34" s="150"/>
      <c r="E34" s="603"/>
      <c r="F34" s="598"/>
      <c r="G34" s="615"/>
      <c r="H34" s="579"/>
      <c r="I34" s="90" t="s">
        <v>20</v>
      </c>
      <c r="J34" s="202">
        <v>23.3</v>
      </c>
      <c r="K34" s="283"/>
      <c r="L34" s="281"/>
      <c r="M34" s="592"/>
      <c r="N34" s="210"/>
      <c r="O34" s="211"/>
      <c r="P34" s="192"/>
      <c r="Q34" s="107"/>
      <c r="R34" s="107"/>
      <c r="S34" s="107"/>
    </row>
    <row r="35" spans="1:24" s="1" customFormat="1" ht="16.5" customHeight="1" x14ac:dyDescent="0.2">
      <c r="A35" s="455"/>
      <c r="B35" s="460"/>
      <c r="C35" s="575"/>
      <c r="D35" s="150"/>
      <c r="E35" s="603"/>
      <c r="F35" s="598"/>
      <c r="G35" s="615"/>
      <c r="H35" s="579"/>
      <c r="I35" s="90" t="s">
        <v>34</v>
      </c>
      <c r="J35" s="80">
        <v>23.3</v>
      </c>
      <c r="K35" s="168"/>
      <c r="L35" s="55"/>
      <c r="M35" s="592"/>
      <c r="N35" s="210"/>
      <c r="O35" s="211"/>
      <c r="P35" s="192"/>
      <c r="Q35" s="84"/>
      <c r="R35" s="84"/>
      <c r="S35" s="84"/>
    </row>
    <row r="36" spans="1:24" s="1" customFormat="1" ht="18" customHeight="1" thickBot="1" x14ac:dyDescent="0.25">
      <c r="A36" s="113"/>
      <c r="B36" s="41"/>
      <c r="C36" s="601"/>
      <c r="D36" s="151"/>
      <c r="E36" s="604"/>
      <c r="F36" s="599"/>
      <c r="G36" s="616"/>
      <c r="H36" s="580"/>
      <c r="I36" s="17" t="s">
        <v>31</v>
      </c>
      <c r="J36" s="9">
        <f>SUM(J33:J35)</f>
        <v>311.60000000000002</v>
      </c>
      <c r="K36" s="166">
        <f t="shared" ref="K36:L36" si="4">SUM(K33:K35)</f>
        <v>0</v>
      </c>
      <c r="L36" s="164">
        <f t="shared" si="4"/>
        <v>0</v>
      </c>
      <c r="M36" s="617"/>
      <c r="N36" s="217"/>
      <c r="O36" s="218"/>
      <c r="P36" s="193"/>
    </row>
    <row r="37" spans="1:24" s="1" customFormat="1" ht="30.75" customHeight="1" x14ac:dyDescent="0.2">
      <c r="A37" s="112" t="s">
        <v>13</v>
      </c>
      <c r="B37" s="42" t="s">
        <v>13</v>
      </c>
      <c r="C37" s="600" t="s">
        <v>50</v>
      </c>
      <c r="D37" s="149"/>
      <c r="E37" s="602" t="s">
        <v>98</v>
      </c>
      <c r="F37" s="605"/>
      <c r="G37" s="614">
        <v>13010115</v>
      </c>
      <c r="H37" s="578" t="s">
        <v>19</v>
      </c>
      <c r="I37" s="90" t="s">
        <v>20</v>
      </c>
      <c r="J37" s="409">
        <v>5</v>
      </c>
      <c r="K37" s="355">
        <v>5</v>
      </c>
      <c r="L37" s="356">
        <v>5</v>
      </c>
      <c r="M37" s="591" t="s">
        <v>100</v>
      </c>
      <c r="N37" s="215">
        <v>1</v>
      </c>
      <c r="O37" s="216">
        <v>1</v>
      </c>
      <c r="P37" s="191">
        <v>1</v>
      </c>
      <c r="Q37" s="5"/>
    </row>
    <row r="38" spans="1:24" s="1" customFormat="1" ht="14.25" customHeight="1" thickBot="1" x14ac:dyDescent="0.25">
      <c r="A38" s="113"/>
      <c r="B38" s="41"/>
      <c r="C38" s="601"/>
      <c r="D38" s="151"/>
      <c r="E38" s="604"/>
      <c r="F38" s="599"/>
      <c r="G38" s="616"/>
      <c r="H38" s="580"/>
      <c r="I38" s="17" t="s">
        <v>31</v>
      </c>
      <c r="J38" s="9">
        <f t="shared" ref="J38:L38" si="5">SUM(J37:J37)</f>
        <v>5</v>
      </c>
      <c r="K38" s="166">
        <f t="shared" si="5"/>
        <v>5</v>
      </c>
      <c r="L38" s="164">
        <f t="shared" si="5"/>
        <v>5</v>
      </c>
      <c r="M38" s="617"/>
      <c r="N38" s="217"/>
      <c r="O38" s="218"/>
      <c r="P38" s="193"/>
    </row>
    <row r="39" spans="1:24" s="1" customFormat="1" ht="15.75" customHeight="1" x14ac:dyDescent="0.2">
      <c r="A39" s="112" t="s">
        <v>13</v>
      </c>
      <c r="B39" s="42" t="s">
        <v>13</v>
      </c>
      <c r="C39" s="600" t="s">
        <v>18</v>
      </c>
      <c r="D39" s="149"/>
      <c r="E39" s="602" t="s">
        <v>114</v>
      </c>
      <c r="F39" s="605"/>
      <c r="G39" s="614">
        <v>13010118</v>
      </c>
      <c r="H39" s="578" t="s">
        <v>19</v>
      </c>
      <c r="I39" s="52" t="s">
        <v>20</v>
      </c>
      <c r="J39" s="315">
        <v>5.8</v>
      </c>
      <c r="K39" s="303">
        <v>4.2</v>
      </c>
      <c r="L39" s="13"/>
      <c r="M39" s="305" t="s">
        <v>116</v>
      </c>
      <c r="N39" s="313"/>
      <c r="O39" s="249"/>
      <c r="P39" s="191"/>
      <c r="Q39" s="5"/>
    </row>
    <row r="40" spans="1:24" s="1" customFormat="1" ht="15.75" customHeight="1" x14ac:dyDescent="0.2">
      <c r="A40" s="455"/>
      <c r="B40" s="460"/>
      <c r="C40" s="575"/>
      <c r="D40" s="150"/>
      <c r="E40" s="603"/>
      <c r="F40" s="598"/>
      <c r="G40" s="615"/>
      <c r="H40" s="579"/>
      <c r="I40" s="129" t="s">
        <v>108</v>
      </c>
      <c r="J40" s="264">
        <v>32.799999999999997</v>
      </c>
      <c r="K40" s="314">
        <v>24</v>
      </c>
      <c r="L40" s="13"/>
      <c r="M40" s="312" t="s">
        <v>136</v>
      </c>
      <c r="N40" s="224">
        <v>1</v>
      </c>
      <c r="O40" s="237"/>
      <c r="P40" s="37"/>
      <c r="Q40" s="5"/>
    </row>
    <row r="41" spans="1:24" s="1" customFormat="1" ht="14.25" customHeight="1" thickBot="1" x14ac:dyDescent="0.25">
      <c r="A41" s="113"/>
      <c r="B41" s="41"/>
      <c r="C41" s="601"/>
      <c r="D41" s="151"/>
      <c r="E41" s="604"/>
      <c r="F41" s="599"/>
      <c r="G41" s="616"/>
      <c r="H41" s="580"/>
      <c r="I41" s="17" t="s">
        <v>31</v>
      </c>
      <c r="J41" s="9">
        <f>SUM(J39:J40)</f>
        <v>38.599999999999994</v>
      </c>
      <c r="K41" s="166">
        <f>SUM(K39:K40)</f>
        <v>28.2</v>
      </c>
      <c r="L41" s="287">
        <f t="shared" ref="L41" si="6">SUM(L39:L40)</f>
        <v>0</v>
      </c>
      <c r="M41" s="277" t="s">
        <v>137</v>
      </c>
      <c r="N41" s="214"/>
      <c r="O41" s="218">
        <v>2</v>
      </c>
      <c r="P41" s="193"/>
      <c r="R41" s="5"/>
      <c r="S41" s="5"/>
      <c r="X41" s="5"/>
    </row>
    <row r="42" spans="1:24" s="1" customFormat="1" ht="15.75" customHeight="1" x14ac:dyDescent="0.2">
      <c r="A42" s="112" t="s">
        <v>13</v>
      </c>
      <c r="B42" s="42" t="s">
        <v>13</v>
      </c>
      <c r="C42" s="600" t="s">
        <v>51</v>
      </c>
      <c r="D42" s="149"/>
      <c r="E42" s="602" t="s">
        <v>142</v>
      </c>
      <c r="F42" s="605"/>
      <c r="G42" s="614">
        <v>13010118</v>
      </c>
      <c r="H42" s="578" t="s">
        <v>19</v>
      </c>
      <c r="I42" s="129" t="s">
        <v>108</v>
      </c>
      <c r="J42" s="190">
        <v>46.5</v>
      </c>
      <c r="K42" s="216">
        <v>55</v>
      </c>
      <c r="L42" s="316">
        <v>21.8</v>
      </c>
      <c r="M42" s="305" t="s">
        <v>138</v>
      </c>
      <c r="N42" s="306">
        <v>2</v>
      </c>
      <c r="O42" s="246">
        <v>2</v>
      </c>
      <c r="P42" s="11"/>
      <c r="Q42" s="5"/>
    </row>
    <row r="43" spans="1:24" s="1" customFormat="1" ht="15.75" customHeight="1" x14ac:dyDescent="0.2">
      <c r="A43" s="455"/>
      <c r="B43" s="460"/>
      <c r="C43" s="575"/>
      <c r="D43" s="150"/>
      <c r="E43" s="603"/>
      <c r="F43" s="598"/>
      <c r="G43" s="615"/>
      <c r="H43" s="579"/>
      <c r="I43" s="129"/>
      <c r="J43" s="263"/>
      <c r="K43" s="248"/>
      <c r="L43" s="192"/>
      <c r="M43" s="128" t="s">
        <v>139</v>
      </c>
      <c r="N43" s="210"/>
      <c r="O43" s="211">
        <v>1</v>
      </c>
      <c r="P43" s="270"/>
      <c r="Q43" s="5"/>
    </row>
    <row r="44" spans="1:24" s="1" customFormat="1" ht="12.75" customHeight="1" x14ac:dyDescent="0.2">
      <c r="A44" s="455"/>
      <c r="B44" s="460"/>
      <c r="C44" s="575"/>
      <c r="D44" s="150"/>
      <c r="E44" s="603"/>
      <c r="F44" s="598"/>
      <c r="G44" s="615"/>
      <c r="H44" s="579"/>
      <c r="I44" s="129"/>
      <c r="J44" s="263"/>
      <c r="K44" s="254"/>
      <c r="L44" s="192"/>
      <c r="M44" s="612" t="s">
        <v>140</v>
      </c>
      <c r="N44" s="222"/>
      <c r="O44" s="236"/>
      <c r="P44" s="270">
        <v>1</v>
      </c>
      <c r="Q44" s="5"/>
      <c r="U44" s="5"/>
    </row>
    <row r="45" spans="1:24" s="1" customFormat="1" ht="18.75" customHeight="1" thickBot="1" x14ac:dyDescent="0.25">
      <c r="A45" s="113"/>
      <c r="B45" s="41"/>
      <c r="C45" s="601"/>
      <c r="D45" s="151"/>
      <c r="E45" s="604"/>
      <c r="F45" s="599"/>
      <c r="G45" s="616"/>
      <c r="H45" s="580"/>
      <c r="I45" s="17" t="s">
        <v>31</v>
      </c>
      <c r="J45" s="9">
        <f t="shared" ref="J45" si="7">SUM(J42:J43)</f>
        <v>46.5</v>
      </c>
      <c r="K45" s="166">
        <f>SUM(K42:K43)</f>
        <v>55</v>
      </c>
      <c r="L45" s="287">
        <f t="shared" ref="L45" si="8">SUM(L42:L43)</f>
        <v>21.8</v>
      </c>
      <c r="M45" s="613"/>
      <c r="N45" s="217"/>
      <c r="O45" s="218"/>
      <c r="P45" s="193"/>
      <c r="X45" s="5"/>
    </row>
    <row r="46" spans="1:24" s="1" customFormat="1" ht="16.5" customHeight="1" x14ac:dyDescent="0.2">
      <c r="A46" s="112" t="s">
        <v>13</v>
      </c>
      <c r="B46" s="42" t="s">
        <v>13</v>
      </c>
      <c r="C46" s="600" t="s">
        <v>52</v>
      </c>
      <c r="D46" s="149"/>
      <c r="E46" s="602" t="s">
        <v>141</v>
      </c>
      <c r="F46" s="605"/>
      <c r="G46" s="614">
        <v>13010118</v>
      </c>
      <c r="H46" s="578" t="s">
        <v>19</v>
      </c>
      <c r="I46" s="129" t="s">
        <v>72</v>
      </c>
      <c r="J46" s="190">
        <v>6.5</v>
      </c>
      <c r="K46" s="216">
        <v>4.9000000000000004</v>
      </c>
      <c r="L46" s="316">
        <v>5.3</v>
      </c>
      <c r="M46" s="305" t="s">
        <v>143</v>
      </c>
      <c r="N46" s="306">
        <v>50</v>
      </c>
      <c r="O46" s="246">
        <v>70</v>
      </c>
      <c r="P46" s="11">
        <v>100</v>
      </c>
      <c r="Q46" s="5"/>
    </row>
    <row r="47" spans="1:24" s="1" customFormat="1" ht="30" customHeight="1" x14ac:dyDescent="0.2">
      <c r="A47" s="455"/>
      <c r="B47" s="460"/>
      <c r="C47" s="575"/>
      <c r="D47" s="150"/>
      <c r="E47" s="603"/>
      <c r="F47" s="598"/>
      <c r="G47" s="615"/>
      <c r="H47" s="579"/>
      <c r="I47" s="129"/>
      <c r="J47" s="263"/>
      <c r="K47" s="248"/>
      <c r="L47" s="192"/>
      <c r="M47" s="128" t="s">
        <v>144</v>
      </c>
      <c r="N47" s="210"/>
      <c r="O47" s="211">
        <v>1</v>
      </c>
      <c r="P47" s="270"/>
      <c r="Q47" s="5"/>
    </row>
    <row r="48" spans="1:24" s="1" customFormat="1" ht="18.75" customHeight="1" thickBot="1" x14ac:dyDescent="0.25">
      <c r="A48" s="113"/>
      <c r="B48" s="41"/>
      <c r="C48" s="601"/>
      <c r="D48" s="151"/>
      <c r="E48" s="604"/>
      <c r="F48" s="599"/>
      <c r="G48" s="616"/>
      <c r="H48" s="580"/>
      <c r="I48" s="17" t="s">
        <v>31</v>
      </c>
      <c r="J48" s="9">
        <f>SUM(J46:J47)</f>
        <v>6.5</v>
      </c>
      <c r="K48" s="166">
        <f>SUM(K46:K47)</f>
        <v>4.9000000000000004</v>
      </c>
      <c r="L48" s="287">
        <f>SUM(L46:L47)</f>
        <v>5.3</v>
      </c>
      <c r="M48" s="312" t="s">
        <v>145</v>
      </c>
      <c r="N48" s="224">
        <v>3</v>
      </c>
      <c r="O48" s="237">
        <v>2</v>
      </c>
      <c r="P48" s="37">
        <v>1</v>
      </c>
      <c r="X48" s="5"/>
    </row>
    <row r="49" spans="1:21" s="1" customFormat="1" ht="14.25" customHeight="1" thickBot="1" x14ac:dyDescent="0.25">
      <c r="A49" s="116" t="s">
        <v>13</v>
      </c>
      <c r="B49" s="45" t="s">
        <v>13</v>
      </c>
      <c r="C49" s="618" t="s">
        <v>40</v>
      </c>
      <c r="D49" s="619"/>
      <c r="E49" s="619"/>
      <c r="F49" s="619"/>
      <c r="G49" s="619"/>
      <c r="H49" s="619"/>
      <c r="I49" s="619"/>
      <c r="J49" s="163">
        <f>+J32+J24+J21+J36+J38+J41+J45+J48</f>
        <v>2025.6999999999998</v>
      </c>
      <c r="K49" s="435">
        <f t="shared" ref="K49:L49" si="9">+K32+K24+K21+K36+K38+K41+K45+K48</f>
        <v>1722.0000000000002</v>
      </c>
      <c r="L49" s="399">
        <f t="shared" si="9"/>
        <v>1661</v>
      </c>
      <c r="M49" s="620"/>
      <c r="N49" s="621"/>
      <c r="O49" s="621"/>
      <c r="P49" s="622"/>
      <c r="S49" s="5"/>
    </row>
    <row r="50" spans="1:21" s="1" customFormat="1" ht="14.25" customHeight="1" thickBot="1" x14ac:dyDescent="0.25">
      <c r="A50" s="111" t="s">
        <v>13</v>
      </c>
      <c r="B50" s="46" t="s">
        <v>32</v>
      </c>
      <c r="C50" s="623" t="s">
        <v>41</v>
      </c>
      <c r="D50" s="624"/>
      <c r="E50" s="624"/>
      <c r="F50" s="624"/>
      <c r="G50" s="624"/>
      <c r="H50" s="624"/>
      <c r="I50" s="624"/>
      <c r="J50" s="624"/>
      <c r="K50" s="624"/>
      <c r="L50" s="624"/>
      <c r="M50" s="624"/>
      <c r="N50" s="624"/>
      <c r="O50" s="624"/>
      <c r="P50" s="625"/>
      <c r="Q50" s="5"/>
      <c r="T50" s="5"/>
    </row>
    <row r="51" spans="1:21" s="1" customFormat="1" ht="16.5" customHeight="1" x14ac:dyDescent="0.2">
      <c r="A51" s="117" t="s">
        <v>13</v>
      </c>
      <c r="B51" s="47" t="s">
        <v>32</v>
      </c>
      <c r="C51" s="48" t="s">
        <v>13</v>
      </c>
      <c r="D51" s="149"/>
      <c r="E51" s="626" t="s">
        <v>42</v>
      </c>
      <c r="F51" s="60"/>
      <c r="G51" s="628">
        <v>13020201</v>
      </c>
      <c r="H51" s="578" t="s">
        <v>19</v>
      </c>
      <c r="I51" s="400" t="s">
        <v>73</v>
      </c>
      <c r="J51" s="331"/>
      <c r="K51" s="343"/>
      <c r="L51" s="427"/>
      <c r="M51" s="290" t="s">
        <v>68</v>
      </c>
      <c r="N51" s="221">
        <v>16</v>
      </c>
      <c r="O51" s="235">
        <v>8</v>
      </c>
      <c r="P51" s="94" t="s">
        <v>133</v>
      </c>
      <c r="R51" s="5"/>
    </row>
    <row r="52" spans="1:21" s="1" customFormat="1" ht="15" customHeight="1" x14ac:dyDescent="0.2">
      <c r="A52" s="114"/>
      <c r="B52" s="49"/>
      <c r="C52" s="50"/>
      <c r="D52" s="150"/>
      <c r="E52" s="627"/>
      <c r="F52" s="61"/>
      <c r="G52" s="629"/>
      <c r="H52" s="579"/>
      <c r="I52" s="90" t="s">
        <v>20</v>
      </c>
      <c r="J52" s="15">
        <f>756.1+1.6-3.2</f>
        <v>754.5</v>
      </c>
      <c r="K52" s="170">
        <v>756.1</v>
      </c>
      <c r="L52" s="174">
        <v>756.1</v>
      </c>
      <c r="M52" s="612" t="s">
        <v>164</v>
      </c>
      <c r="N52" s="222">
        <v>60</v>
      </c>
      <c r="O52" s="236">
        <v>70</v>
      </c>
      <c r="P52" s="99" t="s">
        <v>146</v>
      </c>
      <c r="Q52" s="5"/>
    </row>
    <row r="53" spans="1:21" s="1" customFormat="1" ht="39" customHeight="1" x14ac:dyDescent="0.2">
      <c r="A53" s="114"/>
      <c r="B53" s="49"/>
      <c r="C53" s="50"/>
      <c r="D53" s="150"/>
      <c r="E53" s="627"/>
      <c r="F53" s="61"/>
      <c r="G53" s="629"/>
      <c r="H53" s="452"/>
      <c r="I53" s="332" t="s">
        <v>43</v>
      </c>
      <c r="J53" s="292">
        <v>129.9</v>
      </c>
      <c r="K53" s="291">
        <v>130</v>
      </c>
      <c r="L53" s="428">
        <v>131</v>
      </c>
      <c r="M53" s="630"/>
      <c r="N53" s="223"/>
      <c r="O53" s="220"/>
      <c r="P53" s="98"/>
      <c r="Q53" s="5"/>
    </row>
    <row r="54" spans="1:21" s="1" customFormat="1" ht="41.25" customHeight="1" x14ac:dyDescent="0.2">
      <c r="A54" s="114"/>
      <c r="B54" s="49"/>
      <c r="C54" s="50"/>
      <c r="D54" s="150"/>
      <c r="E54" s="475"/>
      <c r="F54" s="61"/>
      <c r="G54" s="146"/>
      <c r="H54" s="452"/>
      <c r="I54" s="332" t="s">
        <v>38</v>
      </c>
      <c r="J54" s="294">
        <v>2.5</v>
      </c>
      <c r="K54" s="293">
        <v>2.5</v>
      </c>
      <c r="L54" s="484">
        <v>2.5</v>
      </c>
      <c r="M54" s="295" t="s">
        <v>67</v>
      </c>
      <c r="N54" s="224">
        <v>220</v>
      </c>
      <c r="O54" s="237">
        <v>230</v>
      </c>
      <c r="P54" s="62" t="s">
        <v>147</v>
      </c>
      <c r="Q54" s="5"/>
    </row>
    <row r="55" spans="1:21" s="1" customFormat="1" ht="15" customHeight="1" x14ac:dyDescent="0.2">
      <c r="A55" s="114"/>
      <c r="B55" s="49"/>
      <c r="C55" s="50"/>
      <c r="D55" s="150"/>
      <c r="E55" s="68"/>
      <c r="F55" s="61"/>
      <c r="G55" s="146"/>
      <c r="H55" s="452"/>
      <c r="I55" s="481"/>
      <c r="J55" s="481"/>
      <c r="K55" s="482"/>
      <c r="L55" s="483"/>
      <c r="M55" s="595" t="s">
        <v>163</v>
      </c>
      <c r="N55" s="271">
        <v>2</v>
      </c>
      <c r="O55" s="236">
        <v>3</v>
      </c>
      <c r="P55" s="99" t="s">
        <v>148</v>
      </c>
      <c r="R55" s="5"/>
      <c r="U55" s="5"/>
    </row>
    <row r="56" spans="1:21" s="1" customFormat="1" ht="15" customHeight="1" thickBot="1" x14ac:dyDescent="0.25">
      <c r="A56" s="115"/>
      <c r="B56" s="43"/>
      <c r="C56" s="44"/>
      <c r="D56" s="151"/>
      <c r="E56" s="63"/>
      <c r="F56" s="64"/>
      <c r="G56" s="147"/>
      <c r="H56" s="438"/>
      <c r="I56" s="401" t="s">
        <v>31</v>
      </c>
      <c r="J56" s="9">
        <f>SUM(J51:J55)</f>
        <v>886.9</v>
      </c>
      <c r="K56" s="166">
        <f>SUM(K51:K55)</f>
        <v>888.6</v>
      </c>
      <c r="L56" s="175">
        <f>SUM(L51:L55)</f>
        <v>889.6</v>
      </c>
      <c r="M56" s="617"/>
      <c r="N56" s="217"/>
      <c r="O56" s="218"/>
      <c r="P56" s="96"/>
      <c r="R56" s="5"/>
      <c r="S56" s="5"/>
    </row>
    <row r="57" spans="1:21" s="1" customFormat="1" ht="40.5" customHeight="1" x14ac:dyDescent="0.2">
      <c r="A57" s="118" t="s">
        <v>13</v>
      </c>
      <c r="B57" s="21" t="s">
        <v>32</v>
      </c>
      <c r="C57" s="38" t="s">
        <v>32</v>
      </c>
      <c r="D57" s="153"/>
      <c r="E57" s="634" t="s">
        <v>69</v>
      </c>
      <c r="F57" s="640" t="s">
        <v>76</v>
      </c>
      <c r="G57" s="628">
        <v>13010111</v>
      </c>
      <c r="H57" s="578" t="s">
        <v>19</v>
      </c>
      <c r="I57" s="331" t="s">
        <v>38</v>
      </c>
      <c r="J57" s="333">
        <v>16</v>
      </c>
      <c r="K57" s="344">
        <v>16</v>
      </c>
      <c r="L57" s="321">
        <v>16</v>
      </c>
      <c r="M57" s="476" t="s">
        <v>70</v>
      </c>
      <c r="N57" s="225">
        <v>8</v>
      </c>
      <c r="O57" s="474">
        <v>8</v>
      </c>
      <c r="P57" s="102" t="s">
        <v>133</v>
      </c>
    </row>
    <row r="58" spans="1:21" s="1" customFormat="1" ht="15" customHeight="1" thickBot="1" x14ac:dyDescent="0.25">
      <c r="A58" s="120"/>
      <c r="B58" s="16"/>
      <c r="C58" s="39"/>
      <c r="D58" s="154"/>
      <c r="E58" s="636"/>
      <c r="F58" s="641"/>
      <c r="G58" s="633"/>
      <c r="H58" s="580"/>
      <c r="I58" s="401" t="s">
        <v>31</v>
      </c>
      <c r="J58" s="334">
        <f>SUM(J57:J57)</f>
        <v>16</v>
      </c>
      <c r="K58" s="345">
        <f>SUM(K57:K57)</f>
        <v>16</v>
      </c>
      <c r="L58" s="322">
        <f>SUM(L57:L57)</f>
        <v>16</v>
      </c>
      <c r="M58" s="462" t="s">
        <v>150</v>
      </c>
      <c r="N58" s="229">
        <v>800</v>
      </c>
      <c r="O58" s="243">
        <v>820</v>
      </c>
      <c r="P58" s="99" t="s">
        <v>149</v>
      </c>
    </row>
    <row r="59" spans="1:21" s="1" customFormat="1" ht="30" customHeight="1" x14ac:dyDescent="0.2">
      <c r="A59" s="118" t="s">
        <v>13</v>
      </c>
      <c r="B59" s="21" t="s">
        <v>32</v>
      </c>
      <c r="C59" s="38" t="s">
        <v>36</v>
      </c>
      <c r="D59" s="153"/>
      <c r="E59" s="631" t="s">
        <v>78</v>
      </c>
      <c r="F59" s="58"/>
      <c r="G59" s="628">
        <v>13010110</v>
      </c>
      <c r="H59" s="578" t="s">
        <v>19</v>
      </c>
      <c r="I59" s="342" t="s">
        <v>20</v>
      </c>
      <c r="J59" s="335">
        <v>12</v>
      </c>
      <c r="K59" s="346">
        <v>12</v>
      </c>
      <c r="L59" s="323">
        <v>12</v>
      </c>
      <c r="M59" s="485" t="s">
        <v>79</v>
      </c>
      <c r="N59" s="238">
        <v>30</v>
      </c>
      <c r="O59" s="238">
        <v>30</v>
      </c>
      <c r="P59" s="393">
        <v>30</v>
      </c>
      <c r="R59" s="5"/>
    </row>
    <row r="60" spans="1:21" s="1" customFormat="1" ht="16.5" customHeight="1" thickBot="1" x14ac:dyDescent="0.25">
      <c r="A60" s="120"/>
      <c r="B60" s="16"/>
      <c r="C60" s="39"/>
      <c r="D60" s="154"/>
      <c r="E60" s="632"/>
      <c r="F60" s="79"/>
      <c r="G60" s="633"/>
      <c r="H60" s="580"/>
      <c r="I60" s="401" t="s">
        <v>31</v>
      </c>
      <c r="J60" s="336">
        <f t="shared" ref="J60:L60" si="10">SUM(J59)</f>
        <v>12</v>
      </c>
      <c r="K60" s="347">
        <f t="shared" si="10"/>
        <v>12</v>
      </c>
      <c r="L60" s="324">
        <f t="shared" si="10"/>
        <v>12</v>
      </c>
      <c r="M60" s="486" t="s">
        <v>86</v>
      </c>
      <c r="N60" s="239">
        <v>1</v>
      </c>
      <c r="O60" s="239">
        <v>1</v>
      </c>
      <c r="P60" s="394">
        <v>1</v>
      </c>
    </row>
    <row r="61" spans="1:21" s="1" customFormat="1" ht="13.5" customHeight="1" x14ac:dyDescent="0.2">
      <c r="A61" s="118" t="s">
        <v>13</v>
      </c>
      <c r="B61" s="21" t="s">
        <v>32</v>
      </c>
      <c r="C61" s="38" t="s">
        <v>39</v>
      </c>
      <c r="D61" s="153"/>
      <c r="E61" s="634" t="s">
        <v>113</v>
      </c>
      <c r="F61" s="58"/>
      <c r="G61" s="637">
        <v>13010119</v>
      </c>
      <c r="H61" s="578" t="s">
        <v>19</v>
      </c>
      <c r="I61" s="342" t="s">
        <v>96</v>
      </c>
      <c r="J61" s="337">
        <v>0.7</v>
      </c>
      <c r="K61" s="346"/>
      <c r="L61" s="323"/>
      <c r="M61" s="23" t="s">
        <v>115</v>
      </c>
      <c r="N61" s="226"/>
      <c r="O61" s="238"/>
      <c r="P61" s="102"/>
      <c r="R61" s="5"/>
    </row>
    <row r="62" spans="1:21" s="1" customFormat="1" ht="13.5" customHeight="1" x14ac:dyDescent="0.2">
      <c r="A62" s="119"/>
      <c r="B62" s="22"/>
      <c r="C62" s="88"/>
      <c r="D62" s="152"/>
      <c r="E62" s="635"/>
      <c r="F62" s="59"/>
      <c r="G62" s="638"/>
      <c r="H62" s="579"/>
      <c r="I62" s="402" t="s">
        <v>72</v>
      </c>
      <c r="J62" s="338">
        <v>19.2</v>
      </c>
      <c r="K62" s="348">
        <v>10.4</v>
      </c>
      <c r="L62" s="325"/>
      <c r="M62" s="643" t="s">
        <v>126</v>
      </c>
      <c r="N62" s="231">
        <v>30</v>
      </c>
      <c r="O62" s="240">
        <v>30</v>
      </c>
      <c r="P62" s="99"/>
      <c r="R62" s="5"/>
    </row>
    <row r="63" spans="1:21" s="1" customFormat="1" ht="13.5" customHeight="1" x14ac:dyDescent="0.2">
      <c r="A63" s="119"/>
      <c r="B63" s="22"/>
      <c r="C63" s="88"/>
      <c r="D63" s="152"/>
      <c r="E63" s="635"/>
      <c r="F63" s="59"/>
      <c r="G63" s="638"/>
      <c r="H63" s="579"/>
      <c r="I63" s="289" t="s">
        <v>48</v>
      </c>
      <c r="J63" s="339">
        <v>7.9</v>
      </c>
      <c r="K63" s="349">
        <v>4</v>
      </c>
      <c r="L63" s="326"/>
      <c r="M63" s="650"/>
      <c r="N63" s="227"/>
      <c r="O63" s="241"/>
      <c r="P63" s="95"/>
      <c r="Q63" s="5"/>
      <c r="R63" s="5"/>
    </row>
    <row r="64" spans="1:21" s="1" customFormat="1" ht="13.5" customHeight="1" thickBot="1" x14ac:dyDescent="0.25">
      <c r="A64" s="120"/>
      <c r="B64" s="16"/>
      <c r="C64" s="39"/>
      <c r="D64" s="154"/>
      <c r="E64" s="636"/>
      <c r="F64" s="79"/>
      <c r="G64" s="639"/>
      <c r="H64" s="580"/>
      <c r="I64" s="401" t="s">
        <v>31</v>
      </c>
      <c r="J64" s="334">
        <f>SUM(J61:J63)</f>
        <v>27.799999999999997</v>
      </c>
      <c r="K64" s="345">
        <f t="shared" ref="K64:L64" si="11">SUM(K61:K63)</f>
        <v>14.4</v>
      </c>
      <c r="L64" s="322">
        <f t="shared" si="11"/>
        <v>0</v>
      </c>
      <c r="M64" s="651"/>
      <c r="N64" s="228"/>
      <c r="O64" s="242"/>
      <c r="P64" s="96"/>
    </row>
    <row r="65" spans="1:22" s="1" customFormat="1" ht="30.75" customHeight="1" x14ac:dyDescent="0.2">
      <c r="A65" s="118" t="s">
        <v>13</v>
      </c>
      <c r="B65" s="21" t="s">
        <v>32</v>
      </c>
      <c r="C65" s="38" t="s">
        <v>49</v>
      </c>
      <c r="D65" s="153"/>
      <c r="E65" s="108" t="s">
        <v>111</v>
      </c>
      <c r="F65" s="58"/>
      <c r="G65" s="148"/>
      <c r="H65" s="437" t="s">
        <v>19</v>
      </c>
      <c r="I65" s="342"/>
      <c r="J65" s="289"/>
      <c r="K65" s="350"/>
      <c r="L65" s="327"/>
      <c r="M65" s="136"/>
      <c r="N65" s="225"/>
      <c r="O65" s="474"/>
      <c r="P65" s="104"/>
      <c r="R65" s="5"/>
      <c r="S65" s="5"/>
    </row>
    <row r="66" spans="1:22" s="1" customFormat="1" ht="69" customHeight="1" x14ac:dyDescent="0.2">
      <c r="A66" s="119"/>
      <c r="B66" s="22"/>
      <c r="C66" s="88"/>
      <c r="D66" s="426" t="s">
        <v>13</v>
      </c>
      <c r="E66" s="109" t="s">
        <v>110</v>
      </c>
      <c r="F66" s="59"/>
      <c r="G66" s="155">
        <v>13010113</v>
      </c>
      <c r="H66" s="105"/>
      <c r="I66" s="134" t="s">
        <v>20</v>
      </c>
      <c r="J66" s="340">
        <v>8</v>
      </c>
      <c r="K66" s="351">
        <v>8</v>
      </c>
      <c r="L66" s="328">
        <v>8</v>
      </c>
      <c r="M66" s="137" t="s">
        <v>102</v>
      </c>
      <c r="N66" s="229">
        <v>200</v>
      </c>
      <c r="O66" s="243">
        <v>200</v>
      </c>
      <c r="P66" s="106" t="s">
        <v>103</v>
      </c>
      <c r="R66" s="5"/>
      <c r="S66" s="5"/>
    </row>
    <row r="67" spans="1:22" s="1" customFormat="1" ht="17.25" customHeight="1" x14ac:dyDescent="0.2">
      <c r="A67" s="119"/>
      <c r="B67" s="22"/>
      <c r="C67" s="88"/>
      <c r="D67" s="472" t="s">
        <v>32</v>
      </c>
      <c r="E67" s="652" t="s">
        <v>80</v>
      </c>
      <c r="F67" s="59"/>
      <c r="G67" s="654">
        <v>13010112</v>
      </c>
      <c r="H67" s="655"/>
      <c r="I67" s="341" t="s">
        <v>34</v>
      </c>
      <c r="J67" s="341">
        <v>4.5</v>
      </c>
      <c r="K67" s="352">
        <v>4.5</v>
      </c>
      <c r="L67" s="329">
        <v>4.5</v>
      </c>
      <c r="M67" s="657" t="s">
        <v>101</v>
      </c>
      <c r="N67" s="229">
        <v>100</v>
      </c>
      <c r="O67" s="243">
        <v>100</v>
      </c>
      <c r="P67" s="106" t="s">
        <v>151</v>
      </c>
      <c r="R67" s="5"/>
      <c r="S67" s="5"/>
    </row>
    <row r="68" spans="1:22" s="1" customFormat="1" ht="16.5" customHeight="1" thickBot="1" x14ac:dyDescent="0.25">
      <c r="A68" s="120"/>
      <c r="B68" s="16"/>
      <c r="C68" s="39"/>
      <c r="D68" s="154"/>
      <c r="E68" s="653"/>
      <c r="F68" s="79"/>
      <c r="G68" s="633"/>
      <c r="H68" s="656"/>
      <c r="I68" s="401" t="s">
        <v>31</v>
      </c>
      <c r="J68" s="9">
        <f t="shared" ref="J68:K68" si="12">SUM(J66:J67)</f>
        <v>12.5</v>
      </c>
      <c r="K68" s="166">
        <f t="shared" si="12"/>
        <v>12.5</v>
      </c>
      <c r="L68" s="164">
        <f>SUM(L66:L67)</f>
        <v>12.5</v>
      </c>
      <c r="M68" s="658"/>
      <c r="N68" s="230"/>
      <c r="O68" s="244"/>
      <c r="P68" s="96"/>
      <c r="S68" s="5"/>
    </row>
    <row r="69" spans="1:22" s="1" customFormat="1" ht="41.25" customHeight="1" x14ac:dyDescent="0.2">
      <c r="A69" s="118" t="s">
        <v>13</v>
      </c>
      <c r="B69" s="21" t="s">
        <v>32</v>
      </c>
      <c r="C69" s="38" t="s">
        <v>50</v>
      </c>
      <c r="D69" s="153"/>
      <c r="E69" s="626" t="s">
        <v>81</v>
      </c>
      <c r="F69" s="58"/>
      <c r="G69" s="628">
        <v>13020101</v>
      </c>
      <c r="H69" s="100" t="s">
        <v>19</v>
      </c>
      <c r="I69" s="342" t="s">
        <v>20</v>
      </c>
      <c r="J69" s="342">
        <v>10.199999999999999</v>
      </c>
      <c r="K69" s="353">
        <v>60.2</v>
      </c>
      <c r="L69" s="330">
        <v>60.2</v>
      </c>
      <c r="M69" s="69" t="s">
        <v>87</v>
      </c>
      <c r="N69" s="226">
        <v>125</v>
      </c>
      <c r="O69" s="238">
        <v>125</v>
      </c>
      <c r="P69" s="102" t="s">
        <v>82</v>
      </c>
      <c r="R69" s="5"/>
    </row>
    <row r="70" spans="1:22" s="1" customFormat="1" ht="16.5" customHeight="1" x14ac:dyDescent="0.2">
      <c r="A70" s="119"/>
      <c r="B70" s="22"/>
      <c r="C70" s="88"/>
      <c r="D70" s="152"/>
      <c r="E70" s="627"/>
      <c r="F70" s="59"/>
      <c r="G70" s="629"/>
      <c r="H70" s="453"/>
      <c r="I70" s="402" t="s">
        <v>90</v>
      </c>
      <c r="J70" s="431">
        <v>50</v>
      </c>
      <c r="K70" s="429"/>
      <c r="L70" s="430"/>
      <c r="M70" s="643" t="s">
        <v>153</v>
      </c>
      <c r="N70" s="231">
        <v>1</v>
      </c>
      <c r="O70" s="240">
        <v>1</v>
      </c>
      <c r="P70" s="99" t="s">
        <v>44</v>
      </c>
      <c r="R70" s="5"/>
      <c r="S70" s="5"/>
    </row>
    <row r="71" spans="1:22" s="1" customFormat="1" ht="16.5" customHeight="1" x14ac:dyDescent="0.2">
      <c r="A71" s="119"/>
      <c r="B71" s="22"/>
      <c r="C71" s="67"/>
      <c r="D71" s="152"/>
      <c r="E71" s="627"/>
      <c r="F71" s="59"/>
      <c r="G71" s="642"/>
      <c r="H71" s="453"/>
      <c r="I71" s="403" t="s">
        <v>31</v>
      </c>
      <c r="J71" s="296">
        <f>SUM(J69:J70)</f>
        <v>60.2</v>
      </c>
      <c r="K71" s="297">
        <f t="shared" ref="K71:L71" si="13">K69</f>
        <v>60.2</v>
      </c>
      <c r="L71" s="298">
        <f t="shared" si="13"/>
        <v>60.2</v>
      </c>
      <c r="M71" s="644"/>
      <c r="N71" s="227"/>
      <c r="O71" s="245"/>
      <c r="P71" s="95"/>
    </row>
    <row r="72" spans="1:22" s="1" customFormat="1" ht="15.75" customHeight="1" thickBot="1" x14ac:dyDescent="0.25">
      <c r="A72" s="121" t="s">
        <v>13</v>
      </c>
      <c r="B72" s="82" t="s">
        <v>32</v>
      </c>
      <c r="C72" s="645" t="s">
        <v>40</v>
      </c>
      <c r="D72" s="646"/>
      <c r="E72" s="646"/>
      <c r="F72" s="646"/>
      <c r="G72" s="646"/>
      <c r="H72" s="646"/>
      <c r="I72" s="647"/>
      <c r="J72" s="299">
        <f>+J71+J60+J58+J56+J68+J64</f>
        <v>1015.4</v>
      </c>
      <c r="K72" s="300">
        <f>+K71+K60+K58+K56+K68+K64</f>
        <v>1003.7</v>
      </c>
      <c r="L72" s="301">
        <f>+L71+L60+L58+L56+L68+L64</f>
        <v>990.30000000000007</v>
      </c>
      <c r="M72" s="648"/>
      <c r="N72" s="648"/>
      <c r="O72" s="648"/>
      <c r="P72" s="649"/>
      <c r="Q72" s="77"/>
      <c r="R72" s="77"/>
    </row>
    <row r="73" spans="1:22" s="1" customFormat="1" ht="13.5" thickBot="1" x14ac:dyDescent="0.25">
      <c r="A73" s="122" t="s">
        <v>13</v>
      </c>
      <c r="B73" s="20" t="s">
        <v>36</v>
      </c>
      <c r="C73" s="659" t="s">
        <v>46</v>
      </c>
      <c r="D73" s="660"/>
      <c r="E73" s="660"/>
      <c r="F73" s="660"/>
      <c r="G73" s="660"/>
      <c r="H73" s="660"/>
      <c r="I73" s="660"/>
      <c r="J73" s="660"/>
      <c r="K73" s="660"/>
      <c r="L73" s="660"/>
      <c r="M73" s="660"/>
      <c r="N73" s="660"/>
      <c r="O73" s="660"/>
      <c r="P73" s="661"/>
      <c r="Q73" s="77"/>
    </row>
    <row r="74" spans="1:22" s="1" customFormat="1" ht="30" customHeight="1" x14ac:dyDescent="0.2">
      <c r="A74" s="662" t="s">
        <v>13</v>
      </c>
      <c r="B74" s="665" t="s">
        <v>36</v>
      </c>
      <c r="C74" s="668" t="s">
        <v>13</v>
      </c>
      <c r="D74" s="671"/>
      <c r="E74" s="674" t="s">
        <v>158</v>
      </c>
      <c r="F74" s="677" t="s">
        <v>75</v>
      </c>
      <c r="G74" s="679">
        <v>13020421</v>
      </c>
      <c r="H74" s="682" t="s">
        <v>45</v>
      </c>
      <c r="I74" s="195" t="s">
        <v>90</v>
      </c>
      <c r="J74" s="304">
        <v>50</v>
      </c>
      <c r="K74" s="487"/>
      <c r="L74" s="488"/>
      <c r="M74" s="493" t="s">
        <v>92</v>
      </c>
      <c r="N74" s="259">
        <v>100</v>
      </c>
      <c r="O74" s="246"/>
      <c r="P74" s="266"/>
      <c r="Q74" s="5"/>
    </row>
    <row r="75" spans="1:22" s="1" customFormat="1" ht="16.5" customHeight="1" thickBot="1" x14ac:dyDescent="0.25">
      <c r="A75" s="663"/>
      <c r="B75" s="666"/>
      <c r="C75" s="669"/>
      <c r="D75" s="672"/>
      <c r="E75" s="675"/>
      <c r="F75" s="678"/>
      <c r="G75" s="680"/>
      <c r="H75" s="579"/>
      <c r="I75" s="196" t="s">
        <v>20</v>
      </c>
      <c r="J75" s="103">
        <v>166.9</v>
      </c>
      <c r="K75" s="253">
        <v>566.9</v>
      </c>
      <c r="L75" s="273"/>
      <c r="M75" s="464" t="s">
        <v>83</v>
      </c>
      <c r="N75" s="260">
        <v>50</v>
      </c>
      <c r="O75" s="219">
        <v>100</v>
      </c>
      <c r="P75" s="267"/>
      <c r="Q75" s="5"/>
    </row>
    <row r="76" spans="1:22" s="1" customFormat="1" ht="15.75" customHeight="1" thickBot="1" x14ac:dyDescent="0.25">
      <c r="A76" s="664"/>
      <c r="B76" s="667"/>
      <c r="C76" s="670"/>
      <c r="D76" s="673"/>
      <c r="E76" s="676"/>
      <c r="F76" s="139" t="s">
        <v>47</v>
      </c>
      <c r="G76" s="681"/>
      <c r="H76" s="683"/>
      <c r="I76" s="407" t="s">
        <v>31</v>
      </c>
      <c r="J76" s="9">
        <f>SUM(J74:J75)</f>
        <v>216.9</v>
      </c>
      <c r="K76" s="166">
        <f>SUM(K74:K75)</f>
        <v>566.9</v>
      </c>
      <c r="L76" s="164"/>
      <c r="M76" s="367"/>
      <c r="N76" s="497"/>
      <c r="O76" s="247"/>
      <c r="P76" s="268"/>
      <c r="V76" s="684"/>
    </row>
    <row r="77" spans="1:22" s="1" customFormat="1" ht="28.5" customHeight="1" x14ac:dyDescent="0.2">
      <c r="A77" s="662" t="s">
        <v>13</v>
      </c>
      <c r="B77" s="665" t="s">
        <v>36</v>
      </c>
      <c r="C77" s="668" t="s">
        <v>32</v>
      </c>
      <c r="D77" s="671"/>
      <c r="E77" s="687" t="s">
        <v>159</v>
      </c>
      <c r="F77" s="677" t="s">
        <v>75</v>
      </c>
      <c r="G77" s="690" t="s">
        <v>118</v>
      </c>
      <c r="H77" s="693" t="s">
        <v>45</v>
      </c>
      <c r="I77" s="408" t="s">
        <v>90</v>
      </c>
      <c r="J77" s="408">
        <v>26.9</v>
      </c>
      <c r="K77" s="255"/>
      <c r="L77" s="489"/>
      <c r="M77" s="494" t="s">
        <v>84</v>
      </c>
      <c r="N77" s="498">
        <v>1</v>
      </c>
      <c r="O77" s="368"/>
      <c r="P77" s="442"/>
      <c r="V77" s="685"/>
    </row>
    <row r="78" spans="1:22" s="1" customFormat="1" ht="24.75" customHeight="1" thickBot="1" x14ac:dyDescent="0.25">
      <c r="A78" s="663"/>
      <c r="B78" s="666"/>
      <c r="C78" s="669"/>
      <c r="D78" s="672"/>
      <c r="E78" s="688"/>
      <c r="F78" s="678"/>
      <c r="G78" s="691"/>
      <c r="H78" s="655"/>
      <c r="I78" s="408" t="s">
        <v>48</v>
      </c>
      <c r="J78" s="490">
        <v>250</v>
      </c>
      <c r="K78" s="255"/>
      <c r="L78" s="489"/>
      <c r="M78" s="695" t="s">
        <v>152</v>
      </c>
      <c r="N78" s="499">
        <v>65</v>
      </c>
      <c r="O78" s="370">
        <v>100</v>
      </c>
      <c r="P78" s="369"/>
      <c r="V78" s="686"/>
    </row>
    <row r="79" spans="1:22" s="1" customFormat="1" ht="16.5" customHeight="1" x14ac:dyDescent="0.2">
      <c r="A79" s="663"/>
      <c r="B79" s="666"/>
      <c r="C79" s="669"/>
      <c r="D79" s="672"/>
      <c r="E79" s="688"/>
      <c r="F79" s="440"/>
      <c r="G79" s="691"/>
      <c r="H79" s="655"/>
      <c r="I79" s="406" t="s">
        <v>20</v>
      </c>
      <c r="J79" s="103">
        <v>400</v>
      </c>
      <c r="K79" s="177">
        <v>409</v>
      </c>
      <c r="L79" s="433"/>
      <c r="M79" s="696"/>
      <c r="N79" s="500"/>
      <c r="O79" s="371"/>
      <c r="P79" s="443"/>
      <c r="V79" s="250"/>
    </row>
    <row r="80" spans="1:22" s="1" customFormat="1" ht="15.75" customHeight="1" thickBot="1" x14ac:dyDescent="0.25">
      <c r="A80" s="664"/>
      <c r="B80" s="667"/>
      <c r="C80" s="670"/>
      <c r="D80" s="673"/>
      <c r="E80" s="689"/>
      <c r="F80" s="140"/>
      <c r="G80" s="692"/>
      <c r="H80" s="694"/>
      <c r="I80" s="466" t="s">
        <v>31</v>
      </c>
      <c r="J80" s="65">
        <f>SUM(J77:J79)</f>
        <v>676.9</v>
      </c>
      <c r="K80" s="176">
        <f>SUM(K77:K79)</f>
        <v>409</v>
      </c>
      <c r="L80" s="278"/>
      <c r="M80" s="697"/>
      <c r="N80" s="501"/>
      <c r="O80" s="372"/>
      <c r="P80" s="317"/>
    </row>
    <row r="81" spans="1:21" s="1" customFormat="1" ht="27" customHeight="1" x14ac:dyDescent="0.2">
      <c r="A81" s="662" t="s">
        <v>13</v>
      </c>
      <c r="B81" s="665" t="s">
        <v>36</v>
      </c>
      <c r="C81" s="668" t="s">
        <v>36</v>
      </c>
      <c r="D81" s="671"/>
      <c r="E81" s="674" t="s">
        <v>106</v>
      </c>
      <c r="F81" s="142" t="s">
        <v>47</v>
      </c>
      <c r="G81" s="698">
        <v>13020413</v>
      </c>
      <c r="H81" s="693" t="s">
        <v>45</v>
      </c>
      <c r="I81" s="197" t="s">
        <v>48</v>
      </c>
      <c r="J81" s="18"/>
      <c r="K81" s="173">
        <v>118.9</v>
      </c>
      <c r="L81" s="404">
        <v>476.1</v>
      </c>
      <c r="M81" s="495" t="s">
        <v>84</v>
      </c>
      <c r="N81" s="262">
        <v>1</v>
      </c>
      <c r="O81" s="249"/>
      <c r="P81" s="318"/>
      <c r="S81" s="5"/>
      <c r="U81" s="5"/>
    </row>
    <row r="82" spans="1:21" s="1" customFormat="1" ht="15" customHeight="1" x14ac:dyDescent="0.2">
      <c r="A82" s="663"/>
      <c r="B82" s="666"/>
      <c r="C82" s="669"/>
      <c r="D82" s="672"/>
      <c r="E82" s="675"/>
      <c r="F82" s="710" t="s">
        <v>74</v>
      </c>
      <c r="G82" s="699"/>
      <c r="H82" s="655"/>
      <c r="I82" s="510"/>
      <c r="J82" s="265"/>
      <c r="K82" s="248"/>
      <c r="L82" s="511"/>
      <c r="M82" s="767" t="s">
        <v>127</v>
      </c>
      <c r="N82" s="201"/>
      <c r="O82" s="257">
        <v>20</v>
      </c>
      <c r="P82" s="319">
        <v>100</v>
      </c>
      <c r="S82" s="5"/>
      <c r="U82" s="5"/>
    </row>
    <row r="83" spans="1:21" s="1" customFormat="1" ht="15" customHeight="1" thickBot="1" x14ac:dyDescent="0.25">
      <c r="A83" s="664"/>
      <c r="B83" s="667"/>
      <c r="C83" s="670"/>
      <c r="D83" s="673"/>
      <c r="E83" s="676"/>
      <c r="F83" s="711"/>
      <c r="G83" s="700"/>
      <c r="H83" s="694"/>
      <c r="I83" s="407" t="s">
        <v>31</v>
      </c>
      <c r="J83" s="9"/>
      <c r="K83" s="166">
        <f>SUM(K81:K82)</f>
        <v>118.9</v>
      </c>
      <c r="L83" s="164">
        <f>SUM(L81:L82)</f>
        <v>476.1</v>
      </c>
      <c r="M83" s="768"/>
      <c r="N83" s="502"/>
      <c r="O83" s="269"/>
      <c r="P83" s="320"/>
      <c r="Q83" s="5"/>
    </row>
    <row r="84" spans="1:21" s="1" customFormat="1" ht="40.5" customHeight="1" x14ac:dyDescent="0.2">
      <c r="A84" s="126" t="s">
        <v>13</v>
      </c>
      <c r="B84" s="91" t="s">
        <v>36</v>
      </c>
      <c r="C84" s="110" t="s">
        <v>39</v>
      </c>
      <c r="D84" s="153"/>
      <c r="E84" s="769" t="s">
        <v>172</v>
      </c>
      <c r="F84" s="439" t="s">
        <v>74</v>
      </c>
      <c r="G84" s="463"/>
      <c r="H84" s="452" t="s">
        <v>77</v>
      </c>
      <c r="I84" s="196" t="s">
        <v>20</v>
      </c>
      <c r="J84" s="196">
        <v>160</v>
      </c>
      <c r="K84" s="253"/>
      <c r="L84" s="272"/>
      <c r="M84" s="512" t="s">
        <v>129</v>
      </c>
      <c r="N84" s="513">
        <v>1</v>
      </c>
      <c r="O84" s="216"/>
      <c r="P84" s="191"/>
      <c r="S84" s="5"/>
    </row>
    <row r="85" spans="1:21" s="1" customFormat="1" ht="17.25" customHeight="1" thickBot="1" x14ac:dyDescent="0.25">
      <c r="A85" s="127"/>
      <c r="B85" s="92"/>
      <c r="C85" s="93"/>
      <c r="D85" s="154"/>
      <c r="E85" s="764"/>
      <c r="F85" s="471"/>
      <c r="G85" s="441"/>
      <c r="H85" s="454"/>
      <c r="I85" s="198" t="s">
        <v>31</v>
      </c>
      <c r="J85" s="9">
        <f>SUM(J84:J84)</f>
        <v>160</v>
      </c>
      <c r="K85" s="166"/>
      <c r="L85" s="164"/>
      <c r="M85" s="436"/>
      <c r="N85" s="261"/>
      <c r="O85" s="218"/>
      <c r="P85" s="193"/>
    </row>
    <row r="86" spans="1:21" s="1" customFormat="1" ht="12.75" customHeight="1" x14ac:dyDescent="0.2">
      <c r="A86" s="662" t="s">
        <v>13</v>
      </c>
      <c r="B86" s="665" t="s">
        <v>36</v>
      </c>
      <c r="C86" s="701" t="s">
        <v>49</v>
      </c>
      <c r="D86" s="671"/>
      <c r="E86" s="674" t="s">
        <v>166</v>
      </c>
      <c r="F86" s="141" t="s">
        <v>47</v>
      </c>
      <c r="G86" s="704">
        <v>13020418</v>
      </c>
      <c r="H86" s="707" t="s">
        <v>44</v>
      </c>
      <c r="I86" s="406" t="s">
        <v>20</v>
      </c>
      <c r="J86" s="357">
        <v>150</v>
      </c>
      <c r="K86" s="359"/>
      <c r="L86" s="360"/>
      <c r="M86" s="759" t="s">
        <v>162</v>
      </c>
      <c r="N86" s="448">
        <v>100</v>
      </c>
      <c r="O86" s="474"/>
      <c r="P86" s="390"/>
    </row>
    <row r="87" spans="1:21" s="1" customFormat="1" ht="27" customHeight="1" x14ac:dyDescent="0.2">
      <c r="A87" s="663"/>
      <c r="B87" s="666"/>
      <c r="C87" s="702"/>
      <c r="D87" s="672"/>
      <c r="E87" s="675"/>
      <c r="F87" s="761" t="s">
        <v>74</v>
      </c>
      <c r="G87" s="705"/>
      <c r="H87" s="708"/>
      <c r="I87" s="194"/>
      <c r="J87" s="361"/>
      <c r="K87" s="358"/>
      <c r="L87" s="362"/>
      <c r="M87" s="760"/>
      <c r="N87" s="445"/>
      <c r="O87" s="421"/>
      <c r="P87" s="422"/>
      <c r="R87" s="5"/>
    </row>
    <row r="88" spans="1:21" s="1" customFormat="1" ht="18" customHeight="1" thickBot="1" x14ac:dyDescent="0.25">
      <c r="A88" s="664"/>
      <c r="B88" s="667"/>
      <c r="C88" s="703"/>
      <c r="D88" s="673"/>
      <c r="E88" s="676"/>
      <c r="F88" s="762"/>
      <c r="G88" s="706"/>
      <c r="H88" s="709"/>
      <c r="I88" s="466" t="s">
        <v>31</v>
      </c>
      <c r="J88" s="363">
        <f>J86</f>
        <v>150</v>
      </c>
      <c r="K88" s="364"/>
      <c r="L88" s="365"/>
      <c r="M88" s="496"/>
      <c r="N88" s="391"/>
      <c r="O88" s="391"/>
      <c r="P88" s="392"/>
      <c r="R88" s="5"/>
    </row>
    <row r="89" spans="1:21" s="1" customFormat="1" ht="27" customHeight="1" x14ac:dyDescent="0.2">
      <c r="A89" s="447" t="s">
        <v>13</v>
      </c>
      <c r="B89" s="449" t="s">
        <v>36</v>
      </c>
      <c r="C89" s="446" t="s">
        <v>50</v>
      </c>
      <c r="D89" s="152"/>
      <c r="E89" s="763" t="s">
        <v>173</v>
      </c>
      <c r="F89" s="712" t="s">
        <v>47</v>
      </c>
      <c r="G89" s="765">
        <v>13020422</v>
      </c>
      <c r="H89" s="453" t="s">
        <v>44</v>
      </c>
      <c r="I89" s="274" t="s">
        <v>20</v>
      </c>
      <c r="J89" s="357"/>
      <c r="K89" s="420"/>
      <c r="L89" s="514">
        <v>45</v>
      </c>
      <c r="M89" s="425" t="s">
        <v>154</v>
      </c>
      <c r="N89" s="503"/>
      <c r="O89" s="474"/>
      <c r="P89" s="302">
        <v>20</v>
      </c>
    </row>
    <row r="90" spans="1:21" s="1" customFormat="1" ht="17.25" customHeight="1" thickBot="1" x14ac:dyDescent="0.25">
      <c r="A90" s="127"/>
      <c r="B90" s="92"/>
      <c r="C90" s="93"/>
      <c r="D90" s="154"/>
      <c r="E90" s="764"/>
      <c r="F90" s="713"/>
      <c r="G90" s="766"/>
      <c r="H90" s="454"/>
      <c r="I90" s="198" t="s">
        <v>31</v>
      </c>
      <c r="J90" s="9"/>
      <c r="K90" s="166"/>
      <c r="L90" s="164">
        <f>SUM(L89:L89)</f>
        <v>45</v>
      </c>
      <c r="M90" s="423"/>
      <c r="N90" s="424"/>
      <c r="O90" s="424"/>
      <c r="P90" s="193"/>
    </row>
    <row r="91" spans="1:21" s="1" customFormat="1" ht="17.25" customHeight="1" x14ac:dyDescent="0.2">
      <c r="A91" s="662" t="s">
        <v>13</v>
      </c>
      <c r="B91" s="665" t="s">
        <v>36</v>
      </c>
      <c r="C91" s="668" t="s">
        <v>18</v>
      </c>
      <c r="D91" s="671"/>
      <c r="E91" s="687" t="s">
        <v>155</v>
      </c>
      <c r="F91" s="712"/>
      <c r="G91" s="715">
        <v>13020433</v>
      </c>
      <c r="H91" s="707" t="s">
        <v>77</v>
      </c>
      <c r="I91" s="405" t="s">
        <v>20</v>
      </c>
      <c r="J91" s="18">
        <v>19.399999999999999</v>
      </c>
      <c r="K91" s="173"/>
      <c r="L91" s="491"/>
      <c r="M91" s="381" t="s">
        <v>154</v>
      </c>
      <c r="N91" s="504">
        <v>100</v>
      </c>
      <c r="O91" s="382"/>
      <c r="P91" s="383"/>
      <c r="S91" s="5"/>
      <c r="T91" s="5"/>
    </row>
    <row r="92" spans="1:21" s="1" customFormat="1" ht="13.5" customHeight="1" x14ac:dyDescent="0.2">
      <c r="A92" s="663"/>
      <c r="B92" s="666"/>
      <c r="C92" s="669"/>
      <c r="D92" s="672"/>
      <c r="E92" s="688"/>
      <c r="F92" s="713"/>
      <c r="G92" s="716"/>
      <c r="H92" s="708"/>
      <c r="I92" s="12"/>
      <c r="J92" s="80"/>
      <c r="K92" s="168"/>
      <c r="L92" s="81"/>
      <c r="M92" s="384"/>
      <c r="N92" s="505"/>
      <c r="O92" s="385"/>
      <c r="P92" s="386"/>
      <c r="Q92" s="5"/>
      <c r="S92" s="5"/>
      <c r="T92" s="5"/>
    </row>
    <row r="93" spans="1:21" s="1" customFormat="1" ht="15.75" customHeight="1" thickBot="1" x14ac:dyDescent="0.25">
      <c r="A93" s="664"/>
      <c r="B93" s="667"/>
      <c r="C93" s="670"/>
      <c r="D93" s="673"/>
      <c r="E93" s="689"/>
      <c r="F93" s="714"/>
      <c r="G93" s="717"/>
      <c r="H93" s="709"/>
      <c r="I93" s="17" t="s">
        <v>31</v>
      </c>
      <c r="J93" s="9">
        <f t="shared" ref="J93" si="14">SUM(J91:J91)</f>
        <v>19.399999999999999</v>
      </c>
      <c r="K93" s="166"/>
      <c r="L93" s="164"/>
      <c r="M93" s="387"/>
      <c r="N93" s="506"/>
      <c r="O93" s="388"/>
      <c r="P93" s="389"/>
      <c r="R93" s="5"/>
    </row>
    <row r="94" spans="1:21" s="1" customFormat="1" ht="30" customHeight="1" x14ac:dyDescent="0.2">
      <c r="A94" s="126" t="s">
        <v>13</v>
      </c>
      <c r="B94" s="91" t="s">
        <v>36</v>
      </c>
      <c r="C94" s="110" t="s">
        <v>51</v>
      </c>
      <c r="D94" s="444"/>
      <c r="E94" s="718" t="s">
        <v>160</v>
      </c>
      <c r="F94" s="720" t="s">
        <v>47</v>
      </c>
      <c r="G94" s="463"/>
      <c r="H94" s="453" t="s">
        <v>77</v>
      </c>
      <c r="I94" s="406" t="s">
        <v>20</v>
      </c>
      <c r="J94" s="197">
        <v>4.5</v>
      </c>
      <c r="K94" s="256">
        <v>37.9</v>
      </c>
      <c r="L94" s="251"/>
      <c r="M94" s="101" t="s">
        <v>157</v>
      </c>
      <c r="N94" s="199">
        <v>1</v>
      </c>
      <c r="O94" s="235"/>
      <c r="P94" s="11"/>
      <c r="S94" s="5"/>
    </row>
    <row r="95" spans="1:21" s="1" customFormat="1" ht="22.5" customHeight="1" thickBot="1" x14ac:dyDescent="0.25">
      <c r="A95" s="127"/>
      <c r="B95" s="92"/>
      <c r="C95" s="93"/>
      <c r="D95" s="154"/>
      <c r="E95" s="719"/>
      <c r="F95" s="721"/>
      <c r="G95" s="463"/>
      <c r="H95" s="453"/>
      <c r="I95" s="407" t="s">
        <v>31</v>
      </c>
      <c r="J95" s="9">
        <f>J94</f>
        <v>4.5</v>
      </c>
      <c r="K95" s="166">
        <f t="shared" ref="K95" si="15">K94</f>
        <v>37.9</v>
      </c>
      <c r="L95" s="164"/>
      <c r="M95" s="367" t="s">
        <v>156</v>
      </c>
      <c r="N95" s="497"/>
      <c r="O95" s="247">
        <v>100</v>
      </c>
      <c r="P95" s="268"/>
    </row>
    <row r="96" spans="1:21" s="1" customFormat="1" ht="27" customHeight="1" x14ac:dyDescent="0.2">
      <c r="A96" s="662" t="s">
        <v>13</v>
      </c>
      <c r="B96" s="665" t="s">
        <v>36</v>
      </c>
      <c r="C96" s="668" t="s">
        <v>52</v>
      </c>
      <c r="D96" s="671"/>
      <c r="E96" s="687" t="s">
        <v>107</v>
      </c>
      <c r="F96" s="712" t="s">
        <v>47</v>
      </c>
      <c r="G96" s="715">
        <v>13020433</v>
      </c>
      <c r="H96" s="707" t="s">
        <v>45</v>
      </c>
      <c r="I96" s="405" t="s">
        <v>20</v>
      </c>
      <c r="J96" s="416">
        <v>47</v>
      </c>
      <c r="K96" s="414">
        <v>81.08</v>
      </c>
      <c r="L96" s="415"/>
      <c r="M96" s="419" t="s">
        <v>112</v>
      </c>
      <c r="N96" s="507">
        <v>1</v>
      </c>
      <c r="O96" s="373"/>
      <c r="P96" s="374"/>
      <c r="S96" s="5"/>
      <c r="T96" s="5"/>
    </row>
    <row r="97" spans="1:20" s="1" customFormat="1" ht="28.5" customHeight="1" x14ac:dyDescent="0.2">
      <c r="A97" s="663"/>
      <c r="B97" s="666"/>
      <c r="C97" s="669"/>
      <c r="D97" s="672"/>
      <c r="E97" s="688"/>
      <c r="F97" s="713"/>
      <c r="G97" s="716"/>
      <c r="H97" s="708"/>
      <c r="I97" s="408" t="s">
        <v>90</v>
      </c>
      <c r="J97" s="416">
        <v>26</v>
      </c>
      <c r="K97" s="417"/>
      <c r="L97" s="418"/>
      <c r="M97" s="375" t="s">
        <v>84</v>
      </c>
      <c r="N97" s="508"/>
      <c r="O97" s="376">
        <v>1</v>
      </c>
      <c r="P97" s="377"/>
      <c r="S97" s="5"/>
      <c r="T97" s="5"/>
    </row>
    <row r="98" spans="1:20" s="1" customFormat="1" ht="18" customHeight="1" thickBot="1" x14ac:dyDescent="0.25">
      <c r="A98" s="664"/>
      <c r="B98" s="667"/>
      <c r="C98" s="670"/>
      <c r="D98" s="673"/>
      <c r="E98" s="689"/>
      <c r="F98" s="714"/>
      <c r="G98" s="717"/>
      <c r="H98" s="709"/>
      <c r="I98" s="17" t="s">
        <v>31</v>
      </c>
      <c r="J98" s="336">
        <f>SUM(J96:J97)</f>
        <v>73</v>
      </c>
      <c r="K98" s="347">
        <f t="shared" ref="K98" si="16">SUM(K96:K96)</f>
        <v>81.08</v>
      </c>
      <c r="L98" s="324"/>
      <c r="M98" s="378" t="s">
        <v>128</v>
      </c>
      <c r="N98" s="509"/>
      <c r="O98" s="379"/>
      <c r="P98" s="380">
        <v>40</v>
      </c>
      <c r="R98" s="5"/>
    </row>
    <row r="99" spans="1:20" s="1" customFormat="1" ht="16.5" customHeight="1" thickBot="1" x14ac:dyDescent="0.25">
      <c r="A99" s="123" t="s">
        <v>13</v>
      </c>
      <c r="B99" s="19" t="s">
        <v>36</v>
      </c>
      <c r="C99" s="754" t="s">
        <v>40</v>
      </c>
      <c r="D99" s="755"/>
      <c r="E99" s="755"/>
      <c r="F99" s="755"/>
      <c r="G99" s="755"/>
      <c r="H99" s="755"/>
      <c r="I99" s="755"/>
      <c r="J99" s="492">
        <f>J85+J83+J80+J76+J98+J90+J93+J95+J88</f>
        <v>1300.7</v>
      </c>
      <c r="K99" s="413">
        <f t="shared" ref="K99:L99" si="17">K85+K83+K80+K76+K98+K90+K93+K95+K88</f>
        <v>1213.78</v>
      </c>
      <c r="L99" s="412">
        <f t="shared" si="17"/>
        <v>521.1</v>
      </c>
      <c r="M99" s="756"/>
      <c r="N99" s="757"/>
      <c r="O99" s="757"/>
      <c r="P99" s="758"/>
    </row>
    <row r="100" spans="1:20" s="1" customFormat="1" ht="16.5" customHeight="1" thickBot="1" x14ac:dyDescent="0.25">
      <c r="A100" s="124" t="s">
        <v>13</v>
      </c>
      <c r="B100" s="742" t="s">
        <v>53</v>
      </c>
      <c r="C100" s="743"/>
      <c r="D100" s="743"/>
      <c r="E100" s="743"/>
      <c r="F100" s="743"/>
      <c r="G100" s="743"/>
      <c r="H100" s="743"/>
      <c r="I100" s="743"/>
      <c r="J100" s="307">
        <f>J99+J72+J49</f>
        <v>4341.7999999999993</v>
      </c>
      <c r="K100" s="178">
        <f>K99+K72+K49</f>
        <v>3939.4800000000005</v>
      </c>
      <c r="L100" s="275">
        <f>L99+L72+L49</f>
        <v>3172.4</v>
      </c>
      <c r="M100" s="744"/>
      <c r="N100" s="745"/>
      <c r="O100" s="745"/>
      <c r="P100" s="746"/>
    </row>
    <row r="101" spans="1:20" s="1" customFormat="1" ht="16.5" customHeight="1" thickBot="1" x14ac:dyDescent="0.25">
      <c r="A101" s="125" t="s">
        <v>54</v>
      </c>
      <c r="B101" s="747" t="s">
        <v>55</v>
      </c>
      <c r="C101" s="748"/>
      <c r="D101" s="748"/>
      <c r="E101" s="748"/>
      <c r="F101" s="748"/>
      <c r="G101" s="748"/>
      <c r="H101" s="748"/>
      <c r="I101" s="748"/>
      <c r="J101" s="308">
        <f t="shared" ref="J101:L101" si="18">J100</f>
        <v>4341.7999999999993</v>
      </c>
      <c r="K101" s="179">
        <f t="shared" si="18"/>
        <v>3939.4800000000005</v>
      </c>
      <c r="L101" s="276">
        <f t="shared" si="18"/>
        <v>3172.4</v>
      </c>
      <c r="M101" s="749"/>
      <c r="N101" s="750"/>
      <c r="O101" s="750"/>
      <c r="P101" s="751"/>
    </row>
    <row r="102" spans="1:20" s="31" customFormat="1" ht="16.5" customHeight="1" x14ac:dyDescent="0.2">
      <c r="A102" s="752"/>
      <c r="B102" s="752"/>
      <c r="C102" s="752"/>
      <c r="D102" s="752"/>
      <c r="E102" s="752"/>
      <c r="F102" s="752"/>
      <c r="G102" s="752"/>
      <c r="H102" s="752"/>
      <c r="I102" s="752"/>
      <c r="J102" s="752"/>
      <c r="K102" s="752"/>
      <c r="L102" s="752"/>
      <c r="M102" s="752"/>
      <c r="N102" s="752"/>
      <c r="O102" s="752"/>
      <c r="P102" s="752"/>
    </row>
    <row r="103" spans="1:20" s="1" customFormat="1" ht="15" customHeight="1" thickBot="1" x14ac:dyDescent="0.25">
      <c r="A103" s="25"/>
      <c r="B103" s="753" t="s">
        <v>56</v>
      </c>
      <c r="C103" s="753"/>
      <c r="D103" s="753"/>
      <c r="E103" s="753"/>
      <c r="F103" s="753"/>
      <c r="G103" s="753"/>
      <c r="H103" s="753"/>
      <c r="I103" s="753"/>
      <c r="J103" s="753"/>
      <c r="K103" s="753"/>
      <c r="L103" s="753"/>
      <c r="M103" s="26"/>
      <c r="N103" s="78"/>
      <c r="O103" s="78"/>
      <c r="P103" s="78"/>
    </row>
    <row r="104" spans="1:20" s="1" customFormat="1" ht="39.75" customHeight="1" x14ac:dyDescent="0.2">
      <c r="A104" s="27"/>
      <c r="B104" s="537" t="s">
        <v>57</v>
      </c>
      <c r="C104" s="733"/>
      <c r="D104" s="733"/>
      <c r="E104" s="733"/>
      <c r="F104" s="733"/>
      <c r="G104" s="733"/>
      <c r="H104" s="733"/>
      <c r="I104" s="734"/>
      <c r="J104" s="284" t="s">
        <v>130</v>
      </c>
      <c r="K104" s="286" t="s">
        <v>131</v>
      </c>
      <c r="L104" s="285" t="s">
        <v>132</v>
      </c>
      <c r="M104" s="132"/>
      <c r="N104" s="132"/>
      <c r="O104" s="132"/>
      <c r="P104" s="132"/>
    </row>
    <row r="105" spans="1:20" s="1" customFormat="1" ht="17.25" customHeight="1" x14ac:dyDescent="0.2">
      <c r="A105" s="27"/>
      <c r="B105" s="730" t="s">
        <v>58</v>
      </c>
      <c r="C105" s="731"/>
      <c r="D105" s="731"/>
      <c r="E105" s="731"/>
      <c r="F105" s="731"/>
      <c r="G105" s="731"/>
      <c r="H105" s="731"/>
      <c r="I105" s="732"/>
      <c r="J105" s="182">
        <f t="shared" ref="J105:K105" si="19">SUM(J106:J114)</f>
        <v>3927.6000000000004</v>
      </c>
      <c r="K105" s="186">
        <f t="shared" si="19"/>
        <v>3671.28</v>
      </c>
      <c r="L105" s="410">
        <f>SUM(L106:L114)</f>
        <v>2560</v>
      </c>
      <c r="M105" s="130"/>
      <c r="N105" s="130"/>
      <c r="O105" s="130"/>
      <c r="P105" s="130"/>
    </row>
    <row r="106" spans="1:20" s="1" customFormat="1" ht="15.75" customHeight="1" x14ac:dyDescent="0.2">
      <c r="A106" s="27"/>
      <c r="B106" s="725" t="s">
        <v>59</v>
      </c>
      <c r="C106" s="726"/>
      <c r="D106" s="726"/>
      <c r="E106" s="726"/>
      <c r="F106" s="726"/>
      <c r="G106" s="726"/>
      <c r="H106" s="726"/>
      <c r="I106" s="727"/>
      <c r="J106" s="183">
        <f>SUMIF(I13:I98,"sb",J13:J98)</f>
        <v>2186.7000000000003</v>
      </c>
      <c r="K106" s="187">
        <f>SUMIF(I13:I98,"sb",K13:K98)</f>
        <v>2388.7800000000002</v>
      </c>
      <c r="L106" s="180">
        <f>SUMIF(I13:I98,"sb",L13:L98)</f>
        <v>1334.7</v>
      </c>
      <c r="M106" s="131"/>
      <c r="N106" s="131"/>
      <c r="O106" s="131"/>
      <c r="P106" s="131"/>
    </row>
    <row r="107" spans="1:20" s="1" customFormat="1" ht="15" customHeight="1" x14ac:dyDescent="0.2">
      <c r="A107" s="27"/>
      <c r="B107" s="728" t="s">
        <v>91</v>
      </c>
      <c r="C107" s="729"/>
      <c r="D107" s="729"/>
      <c r="E107" s="729"/>
      <c r="F107" s="729"/>
      <c r="G107" s="729"/>
      <c r="H107" s="729"/>
      <c r="I107" s="729"/>
      <c r="J107" s="161">
        <f>SUMIF(I16:I98,"sb(L)",J16:J98)</f>
        <v>152.9</v>
      </c>
      <c r="K107" s="171">
        <f>SUMIF(I16:I98,"sb(L)",K16:K98)</f>
        <v>0</v>
      </c>
      <c r="L107" s="165">
        <f>SUMIF(I13:I98,"sb(L)",L13:L98)</f>
        <v>0</v>
      </c>
      <c r="M107" s="131"/>
      <c r="N107" s="131"/>
      <c r="O107" s="131"/>
      <c r="P107" s="131"/>
    </row>
    <row r="108" spans="1:20" s="1" customFormat="1" ht="17.25" customHeight="1" x14ac:dyDescent="0.2">
      <c r="A108" s="27"/>
      <c r="B108" s="728" t="s">
        <v>168</v>
      </c>
      <c r="C108" s="729"/>
      <c r="D108" s="729"/>
      <c r="E108" s="729"/>
      <c r="F108" s="729"/>
      <c r="G108" s="729"/>
      <c r="H108" s="729"/>
      <c r="I108" s="729"/>
      <c r="J108" s="183">
        <f>SUMIF(I13:I98,"sb(aa)",J13:J98)</f>
        <v>110</v>
      </c>
      <c r="K108" s="187">
        <f>SUMIF(I13:I98,"sb(aa)",K13:K98)</f>
        <v>110</v>
      </c>
      <c r="L108" s="180">
        <f>SUMIF(I13:I98,"sb(aa)",L13:L98)</f>
        <v>110</v>
      </c>
      <c r="M108" s="131"/>
      <c r="N108" s="131"/>
      <c r="O108" s="131"/>
      <c r="P108" s="131"/>
    </row>
    <row r="109" spans="1:20" s="1" customFormat="1" ht="30.75" customHeight="1" x14ac:dyDescent="0.2">
      <c r="A109" s="27"/>
      <c r="B109" s="728" t="s">
        <v>89</v>
      </c>
      <c r="C109" s="729"/>
      <c r="D109" s="729"/>
      <c r="E109" s="729"/>
      <c r="F109" s="729"/>
      <c r="G109" s="729"/>
      <c r="H109" s="729"/>
      <c r="I109" s="729"/>
      <c r="J109" s="183">
        <f>SUMIF(I14:I97,"sb(aal)",J14:J97)</f>
        <v>17</v>
      </c>
      <c r="K109" s="187">
        <f>SUMIF(I14:I97,"sb(aal)",K14:K97)</f>
        <v>0</v>
      </c>
      <c r="L109" s="180">
        <f>SUMIF(I14:I97,"sb(aal)",L14:L97)</f>
        <v>0</v>
      </c>
      <c r="M109" s="131"/>
      <c r="N109" s="131"/>
      <c r="O109" s="131"/>
      <c r="P109" s="131"/>
    </row>
    <row r="110" spans="1:20" s="1" customFormat="1" ht="15" customHeight="1" x14ac:dyDescent="0.2">
      <c r="A110" s="27"/>
      <c r="B110" s="725" t="s">
        <v>60</v>
      </c>
      <c r="C110" s="726"/>
      <c r="D110" s="726"/>
      <c r="E110" s="726"/>
      <c r="F110" s="726"/>
      <c r="G110" s="726"/>
      <c r="H110" s="726"/>
      <c r="I110" s="727"/>
      <c r="J110" s="183">
        <f>SUMIF(I13:I98,"sb(sp)",J13:J98)</f>
        <v>22.5</v>
      </c>
      <c r="K110" s="187">
        <f>SUMIF(I13:I98,"sb(sp)",K13:K98)</f>
        <v>22.5</v>
      </c>
      <c r="L110" s="180">
        <f>SUMIF(I13:I98,"sb(sp)",L13:L98)</f>
        <v>22.5</v>
      </c>
      <c r="M110" s="131"/>
      <c r="N110" s="131"/>
      <c r="O110" s="131"/>
      <c r="P110" s="131"/>
    </row>
    <row r="111" spans="1:20" s="1" customFormat="1" ht="30" customHeight="1" x14ac:dyDescent="0.2">
      <c r="A111" s="27"/>
      <c r="B111" s="728" t="s">
        <v>88</v>
      </c>
      <c r="C111" s="729"/>
      <c r="D111" s="729"/>
      <c r="E111" s="729"/>
      <c r="F111" s="729"/>
      <c r="G111" s="729"/>
      <c r="H111" s="729"/>
      <c r="I111" s="729"/>
      <c r="J111" s="183">
        <f>SUMIF(I16:I99,"sb(spL)",J16:J99)</f>
        <v>0</v>
      </c>
      <c r="K111" s="187">
        <f>SUMIF(I16:I99,"sb(spL)",K16:K99)</f>
        <v>0</v>
      </c>
      <c r="L111" s="180">
        <f>SUMIF(I13:I98,"sb(spL)",L13:L99)</f>
        <v>0</v>
      </c>
      <c r="M111" s="131"/>
      <c r="N111" s="131"/>
      <c r="O111" s="131"/>
      <c r="P111" s="131"/>
      <c r="R111" s="5"/>
    </row>
    <row r="112" spans="1:20" s="31" customFormat="1" ht="15" customHeight="1" x14ac:dyDescent="0.2">
      <c r="A112" s="27"/>
      <c r="B112" s="725" t="s">
        <v>61</v>
      </c>
      <c r="C112" s="726"/>
      <c r="D112" s="726"/>
      <c r="E112" s="726"/>
      <c r="F112" s="726"/>
      <c r="G112" s="726"/>
      <c r="H112" s="726"/>
      <c r="I112" s="727"/>
      <c r="J112" s="183">
        <f>SUMIF(I13:I98,"sb(vb)",J13:J98)</f>
        <v>1094.2</v>
      </c>
      <c r="K112" s="187">
        <f>SUMIF(I13:I98,"sb(vb)",K13:K98)</f>
        <v>1071</v>
      </c>
      <c r="L112" s="180">
        <f>SUMIF(I13:I98,"sb(vb)",L13:L98)</f>
        <v>1071</v>
      </c>
      <c r="M112" s="131"/>
      <c r="N112" s="131"/>
      <c r="O112" s="131"/>
      <c r="P112" s="131"/>
    </row>
    <row r="113" spans="1:16" s="31" customFormat="1" ht="31.5" customHeight="1" x14ac:dyDescent="0.2">
      <c r="A113" s="27"/>
      <c r="B113" s="728" t="s">
        <v>104</v>
      </c>
      <c r="C113" s="729"/>
      <c r="D113" s="729"/>
      <c r="E113" s="729"/>
      <c r="F113" s="729"/>
      <c r="G113" s="729"/>
      <c r="H113" s="729"/>
      <c r="I113" s="729"/>
      <c r="J113" s="183">
        <f>SUMIF(I13:I98,"sb(es)",J13:J98)</f>
        <v>265</v>
      </c>
      <c r="K113" s="187">
        <f>SUMIF(I13:I98,"sb(es)",K13:K98)</f>
        <v>0</v>
      </c>
      <c r="L113" s="180">
        <f>SUMIF(I13:I98,"sb(es)",L13:L98)</f>
        <v>0</v>
      </c>
      <c r="M113" s="131"/>
      <c r="N113" s="131"/>
      <c r="O113" s="131"/>
      <c r="P113" s="131"/>
    </row>
    <row r="114" spans="1:16" s="31" customFormat="1" ht="28.5" customHeight="1" x14ac:dyDescent="0.2">
      <c r="A114" s="27"/>
      <c r="B114" s="728" t="s">
        <v>109</v>
      </c>
      <c r="C114" s="729"/>
      <c r="D114" s="729"/>
      <c r="E114" s="729"/>
      <c r="F114" s="729"/>
      <c r="G114" s="729"/>
      <c r="H114" s="729"/>
      <c r="I114" s="729"/>
      <c r="J114" s="183">
        <f>SUMIF(I17:I98,"sb(esa)",J17:J98)</f>
        <v>79.3</v>
      </c>
      <c r="K114" s="187">
        <f>SUMIF(I17:I98,"sb(esa)",K17:K98)</f>
        <v>79</v>
      </c>
      <c r="L114" s="180">
        <f>SUMIF(I13:I98,"sb(esa)",L13:L98)</f>
        <v>21.8</v>
      </c>
      <c r="M114" s="131"/>
      <c r="N114" s="131"/>
      <c r="O114" s="131"/>
      <c r="P114" s="131"/>
    </row>
    <row r="115" spans="1:16" s="1" customFormat="1" ht="15" customHeight="1" x14ac:dyDescent="0.2">
      <c r="A115" s="27"/>
      <c r="B115" s="730" t="s">
        <v>62</v>
      </c>
      <c r="C115" s="731"/>
      <c r="D115" s="731"/>
      <c r="E115" s="731"/>
      <c r="F115" s="731"/>
      <c r="G115" s="731"/>
      <c r="H115" s="731"/>
      <c r="I115" s="732"/>
      <c r="J115" s="184">
        <f t="shared" ref="J115:L115" si="20">SUM(J116:J119)</f>
        <v>414.19999999999993</v>
      </c>
      <c r="K115" s="188">
        <f t="shared" si="20"/>
        <v>268.20000000000005</v>
      </c>
      <c r="L115" s="411">
        <f t="shared" si="20"/>
        <v>612.40000000000009</v>
      </c>
      <c r="M115" s="130"/>
      <c r="N115" s="130"/>
      <c r="O115" s="130"/>
      <c r="P115" s="130"/>
    </row>
    <row r="116" spans="1:16" s="1" customFormat="1" ht="15" customHeight="1" x14ac:dyDescent="0.2">
      <c r="A116" s="27"/>
      <c r="B116" s="728" t="s">
        <v>64</v>
      </c>
      <c r="C116" s="729"/>
      <c r="D116" s="729"/>
      <c r="E116" s="729"/>
      <c r="F116" s="729"/>
      <c r="G116" s="729"/>
      <c r="H116" s="729"/>
      <c r="I116" s="729"/>
      <c r="J116" s="185">
        <f>SUMIF(I13:I98,"es",J13:J98)</f>
        <v>25.7</v>
      </c>
      <c r="K116" s="189">
        <f>SUMIF(I13:I98,"es",K13:K98)</f>
        <v>15.3</v>
      </c>
      <c r="L116" s="181">
        <f>SUMIF(I13:I98,"es",L13:L98)</f>
        <v>5.3</v>
      </c>
      <c r="M116" s="131"/>
      <c r="N116" s="131"/>
      <c r="O116" s="131"/>
      <c r="P116" s="131"/>
    </row>
    <row r="117" spans="1:16" s="1" customFormat="1" ht="12.75" x14ac:dyDescent="0.2">
      <c r="A117" s="28"/>
      <c r="B117" s="739" t="s">
        <v>63</v>
      </c>
      <c r="C117" s="740"/>
      <c r="D117" s="740"/>
      <c r="E117" s="740"/>
      <c r="F117" s="740"/>
      <c r="G117" s="740"/>
      <c r="H117" s="740"/>
      <c r="I117" s="740"/>
      <c r="J117" s="161">
        <f>SUMIF(I13:I98,"PSDF",J13:J98)</f>
        <v>129.9</v>
      </c>
      <c r="K117" s="171">
        <f>SUMIF(I13:I98,"PSDF",K13:K98)</f>
        <v>130</v>
      </c>
      <c r="L117" s="165">
        <f>SUMIF(I13:I98,"PSDF",L13:L98)</f>
        <v>131</v>
      </c>
      <c r="M117" s="29"/>
      <c r="N117" s="232"/>
      <c r="O117" s="232"/>
      <c r="P117" s="30"/>
    </row>
    <row r="118" spans="1:16" s="1" customFormat="1" ht="12.75" x14ac:dyDescent="0.2">
      <c r="A118" s="28"/>
      <c r="B118" s="739" t="s">
        <v>105</v>
      </c>
      <c r="C118" s="741"/>
      <c r="D118" s="741"/>
      <c r="E118" s="741"/>
      <c r="F118" s="741"/>
      <c r="G118" s="741"/>
      <c r="H118" s="741"/>
      <c r="I118" s="741"/>
      <c r="J118" s="161">
        <f>SUMIF(I13:I98,"lrvb",J13:J98)</f>
        <v>0.7</v>
      </c>
      <c r="K118" s="171">
        <f>SUMIF(I13:I98,"lrvb",K13:K98)</f>
        <v>0</v>
      </c>
      <c r="L118" s="165">
        <f>SUMIF(I13:I98,"lrvb",L13:L98)</f>
        <v>0</v>
      </c>
      <c r="M118" s="29"/>
      <c r="N118" s="232"/>
      <c r="O118" s="232"/>
      <c r="P118" s="30"/>
    </row>
    <row r="119" spans="1:16" s="1" customFormat="1" ht="12.75" x14ac:dyDescent="0.2">
      <c r="A119" s="27"/>
      <c r="B119" s="725" t="s">
        <v>65</v>
      </c>
      <c r="C119" s="726"/>
      <c r="D119" s="726"/>
      <c r="E119" s="726"/>
      <c r="F119" s="726"/>
      <c r="G119" s="726"/>
      <c r="H119" s="726"/>
      <c r="I119" s="727"/>
      <c r="J119" s="183">
        <f>SUMIF(I13:I98,"kt",J13:J98)</f>
        <v>257.89999999999998</v>
      </c>
      <c r="K119" s="187">
        <f>SUMIF(I13:I98,"kt",K13:K98)</f>
        <v>122.9</v>
      </c>
      <c r="L119" s="180">
        <f>SUMIF(I13:I98,"kt",L13:L98)</f>
        <v>476.1</v>
      </c>
      <c r="M119" s="131"/>
      <c r="N119" s="131"/>
      <c r="O119" s="131"/>
      <c r="P119" s="131"/>
    </row>
    <row r="120" spans="1:16" s="1" customFormat="1" ht="13.5" thickBot="1" x14ac:dyDescent="0.25">
      <c r="A120" s="32"/>
      <c r="B120" s="722" t="s">
        <v>66</v>
      </c>
      <c r="C120" s="723"/>
      <c r="D120" s="723"/>
      <c r="E120" s="723"/>
      <c r="F120" s="723"/>
      <c r="G120" s="723"/>
      <c r="H120" s="723"/>
      <c r="I120" s="723"/>
      <c r="J120" s="65">
        <f t="shared" ref="J120:L120" si="21">J115+J105</f>
        <v>4341.8</v>
      </c>
      <c r="K120" s="176">
        <f t="shared" si="21"/>
        <v>3939.4800000000005</v>
      </c>
      <c r="L120" s="278">
        <f t="shared" si="21"/>
        <v>3172.4</v>
      </c>
      <c r="M120" s="130"/>
      <c r="N120" s="130"/>
      <c r="O120" s="130"/>
      <c r="P120" s="130"/>
    </row>
    <row r="121" spans="1:16" x14ac:dyDescent="0.25">
      <c r="A121" s="33"/>
      <c r="B121" s="34"/>
      <c r="C121" s="34"/>
      <c r="D121" s="55"/>
      <c r="E121" s="34"/>
      <c r="F121" s="55"/>
      <c r="G121" s="157"/>
      <c r="H121" s="473"/>
      <c r="I121" s="35"/>
      <c r="J121" s="354"/>
      <c r="K121" s="354"/>
      <c r="L121" s="354"/>
      <c r="M121" s="27"/>
      <c r="N121" s="465"/>
      <c r="O121" s="465"/>
      <c r="P121" s="465"/>
    </row>
    <row r="122" spans="1:16" x14ac:dyDescent="0.25">
      <c r="A122" s="27"/>
      <c r="B122" s="27"/>
      <c r="C122" s="27"/>
      <c r="D122" s="465"/>
      <c r="E122" s="36"/>
      <c r="F122" s="724" t="s">
        <v>119</v>
      </c>
      <c r="G122" s="724"/>
      <c r="H122" s="724"/>
      <c r="I122" s="724"/>
      <c r="J122" s="724"/>
      <c r="K122" s="724"/>
      <c r="L122" s="724"/>
      <c r="M122" s="36"/>
      <c r="N122" s="35"/>
      <c r="O122" s="35"/>
      <c r="P122" s="465"/>
    </row>
    <row r="123" spans="1:16" x14ac:dyDescent="0.25">
      <c r="A123" s="27"/>
      <c r="B123" s="27"/>
      <c r="C123" s="27"/>
      <c r="D123" s="465"/>
      <c r="E123" s="36"/>
      <c r="F123" s="465"/>
      <c r="G123" s="158"/>
      <c r="H123" s="473"/>
      <c r="I123" s="35"/>
      <c r="J123" s="354"/>
      <c r="K123" s="35"/>
      <c r="L123" s="35"/>
      <c r="M123" s="138"/>
      <c r="N123" s="233"/>
      <c r="O123" s="233"/>
      <c r="P123" s="465"/>
    </row>
    <row r="125" spans="1:16" x14ac:dyDescent="0.25">
      <c r="I125" s="76"/>
      <c r="J125" s="366"/>
      <c r="K125" s="366"/>
      <c r="L125" s="366"/>
    </row>
  </sheetData>
  <mergeCells count="187">
    <mergeCell ref="L1:P1"/>
    <mergeCell ref="N7:P7"/>
    <mergeCell ref="M55:M56"/>
    <mergeCell ref="B116:I116"/>
    <mergeCell ref="B117:I117"/>
    <mergeCell ref="B118:I118"/>
    <mergeCell ref="B119:I119"/>
    <mergeCell ref="B100:I100"/>
    <mergeCell ref="M100:P100"/>
    <mergeCell ref="B101:I101"/>
    <mergeCell ref="M101:P101"/>
    <mergeCell ref="A102:P102"/>
    <mergeCell ref="B103:L103"/>
    <mergeCell ref="C99:I99"/>
    <mergeCell ref="M99:P99"/>
    <mergeCell ref="G96:G98"/>
    <mergeCell ref="H96:H98"/>
    <mergeCell ref="M86:M87"/>
    <mergeCell ref="F87:F88"/>
    <mergeCell ref="E89:E90"/>
    <mergeCell ref="F89:F90"/>
    <mergeCell ref="G89:G90"/>
    <mergeCell ref="M82:M83"/>
    <mergeCell ref="E84:E85"/>
    <mergeCell ref="B120:I120"/>
    <mergeCell ref="F122:L122"/>
    <mergeCell ref="B110:I110"/>
    <mergeCell ref="B111:I111"/>
    <mergeCell ref="B112:I112"/>
    <mergeCell ref="B113:I113"/>
    <mergeCell ref="B114:I114"/>
    <mergeCell ref="B115:I115"/>
    <mergeCell ref="B104:I104"/>
    <mergeCell ref="B105:I105"/>
    <mergeCell ref="B106:I106"/>
    <mergeCell ref="B107:I107"/>
    <mergeCell ref="B108:I108"/>
    <mergeCell ref="B109:I109"/>
    <mergeCell ref="A96:A98"/>
    <mergeCell ref="B96:B98"/>
    <mergeCell ref="C96:C98"/>
    <mergeCell ref="D96:D98"/>
    <mergeCell ref="E96:E98"/>
    <mergeCell ref="F96:F98"/>
    <mergeCell ref="G91:G93"/>
    <mergeCell ref="H91:H93"/>
    <mergeCell ref="E94:E95"/>
    <mergeCell ref="F94:F95"/>
    <mergeCell ref="A91:A93"/>
    <mergeCell ref="B91:B93"/>
    <mergeCell ref="C91:C93"/>
    <mergeCell ref="D91:D93"/>
    <mergeCell ref="E91:E93"/>
    <mergeCell ref="F91:F93"/>
    <mergeCell ref="A81:A83"/>
    <mergeCell ref="B81:B83"/>
    <mergeCell ref="C81:C83"/>
    <mergeCell ref="D81:D83"/>
    <mergeCell ref="E81:E83"/>
    <mergeCell ref="G81:G83"/>
    <mergeCell ref="H81:H83"/>
    <mergeCell ref="A86:A88"/>
    <mergeCell ref="B86:B88"/>
    <mergeCell ref="C86:C88"/>
    <mergeCell ref="D86:D88"/>
    <mergeCell ref="E86:E88"/>
    <mergeCell ref="G86:G88"/>
    <mergeCell ref="H86:H88"/>
    <mergeCell ref="F82:F83"/>
    <mergeCell ref="V76:V78"/>
    <mergeCell ref="A77:A80"/>
    <mergeCell ref="B77:B80"/>
    <mergeCell ref="C77:C80"/>
    <mergeCell ref="D77:D80"/>
    <mergeCell ref="E77:E80"/>
    <mergeCell ref="F77:F78"/>
    <mergeCell ref="G77:G80"/>
    <mergeCell ref="H77:H80"/>
    <mergeCell ref="M78:M80"/>
    <mergeCell ref="C73:P73"/>
    <mergeCell ref="A74:A76"/>
    <mergeCell ref="B74:B76"/>
    <mergeCell ref="C74:C76"/>
    <mergeCell ref="D74:D76"/>
    <mergeCell ref="E74:E76"/>
    <mergeCell ref="F74:F75"/>
    <mergeCell ref="G74:G76"/>
    <mergeCell ref="H74:H76"/>
    <mergeCell ref="E69:E71"/>
    <mergeCell ref="G69:G71"/>
    <mergeCell ref="M70:M71"/>
    <mergeCell ref="C72:I72"/>
    <mergeCell ref="M72:P72"/>
    <mergeCell ref="M62:M64"/>
    <mergeCell ref="E67:E68"/>
    <mergeCell ref="G67:G68"/>
    <mergeCell ref="H67:H68"/>
    <mergeCell ref="M67:M68"/>
    <mergeCell ref="E59:E60"/>
    <mergeCell ref="G59:G60"/>
    <mergeCell ref="H59:H60"/>
    <mergeCell ref="E61:E64"/>
    <mergeCell ref="G61:G64"/>
    <mergeCell ref="H61:H64"/>
    <mergeCell ref="E57:E58"/>
    <mergeCell ref="F57:F58"/>
    <mergeCell ref="G57:G58"/>
    <mergeCell ref="H57:H58"/>
    <mergeCell ref="C49:I49"/>
    <mergeCell ref="M49:P49"/>
    <mergeCell ref="C50:P50"/>
    <mergeCell ref="E51:E53"/>
    <mergeCell ref="G51:G53"/>
    <mergeCell ref="H51:H52"/>
    <mergeCell ref="M52:M53"/>
    <mergeCell ref="M44:M45"/>
    <mergeCell ref="C46:C48"/>
    <mergeCell ref="E46:E48"/>
    <mergeCell ref="F46:F48"/>
    <mergeCell ref="G46:G48"/>
    <mergeCell ref="H46:H48"/>
    <mergeCell ref="C42:C45"/>
    <mergeCell ref="E42:E45"/>
    <mergeCell ref="F42:F45"/>
    <mergeCell ref="G42:G45"/>
    <mergeCell ref="H42:H45"/>
    <mergeCell ref="M37:M38"/>
    <mergeCell ref="C39:C41"/>
    <mergeCell ref="E39:E41"/>
    <mergeCell ref="F39:F41"/>
    <mergeCell ref="G39:G41"/>
    <mergeCell ref="H39:H41"/>
    <mergeCell ref="C37:C38"/>
    <mergeCell ref="E37:E38"/>
    <mergeCell ref="F37:F38"/>
    <mergeCell ref="G37:G38"/>
    <mergeCell ref="H37:H38"/>
    <mergeCell ref="N26:N27"/>
    <mergeCell ref="O26:O27"/>
    <mergeCell ref="M31:M32"/>
    <mergeCell ref="C33:C36"/>
    <mergeCell ref="E33:E36"/>
    <mergeCell ref="F33:F36"/>
    <mergeCell ref="G33:G36"/>
    <mergeCell ref="H33:H36"/>
    <mergeCell ref="M33:M36"/>
    <mergeCell ref="H22:H24"/>
    <mergeCell ref="M22:M24"/>
    <mergeCell ref="E25:E26"/>
    <mergeCell ref="M26:M27"/>
    <mergeCell ref="G16:G17"/>
    <mergeCell ref="F18:F19"/>
    <mergeCell ref="F20:F21"/>
    <mergeCell ref="C22:C24"/>
    <mergeCell ref="E22:E24"/>
    <mergeCell ref="F22:F24"/>
    <mergeCell ref="G22:G24"/>
    <mergeCell ref="A9:P9"/>
    <mergeCell ref="A10:P10"/>
    <mergeCell ref="B11:P11"/>
    <mergeCell ref="C12:P12"/>
    <mergeCell ref="A13:A21"/>
    <mergeCell ref="B13:B21"/>
    <mergeCell ref="C13:C21"/>
    <mergeCell ref="H13:H21"/>
    <mergeCell ref="M13:M21"/>
    <mergeCell ref="F16:F17"/>
    <mergeCell ref="F13:F15"/>
    <mergeCell ref="E13:E15"/>
    <mergeCell ref="A2:P2"/>
    <mergeCell ref="A3:P3"/>
    <mergeCell ref="A4:P4"/>
    <mergeCell ref="A5:P5"/>
    <mergeCell ref="A6:A8"/>
    <mergeCell ref="B6:B8"/>
    <mergeCell ref="C6:C8"/>
    <mergeCell ref="D6:D8"/>
    <mergeCell ref="E6:E8"/>
    <mergeCell ref="J6:J8"/>
    <mergeCell ref="K6:K8"/>
    <mergeCell ref="L6:L8"/>
    <mergeCell ref="M6:P6"/>
    <mergeCell ref="M7:M8"/>
    <mergeCell ref="F6:F8"/>
    <mergeCell ref="G6:G8"/>
    <mergeCell ref="H6:H8"/>
    <mergeCell ref="I6:I8"/>
  </mergeCells>
  <printOptions horizontalCentered="1"/>
  <pageMargins left="0.70866141732283472" right="0" top="0" bottom="0" header="0.31496062992125984" footer="0.31496062992125984"/>
  <pageSetup paperSize="9" scale="76" orientation="portrait" r:id="rId1"/>
  <rowBreaks count="2" manualBreakCount="2">
    <brk id="45" max="15" man="1"/>
    <brk id="88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13 programa</vt:lpstr>
      <vt:lpstr>'13 programa'!Print_Area</vt:lpstr>
      <vt:lpstr>'13 programa'!Print_Titles</vt:lpstr>
    </vt:vector>
  </TitlesOfParts>
  <Company>valdyba.lan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Snieguole Kacerauskaite</dc:creator>
  <cp:lastModifiedBy>Audra Cepiene</cp:lastModifiedBy>
  <cp:lastPrinted>2018-12-18T12:21:58Z</cp:lastPrinted>
  <dcterms:created xsi:type="dcterms:W3CDTF">2015-11-25T11:03:52Z</dcterms:created>
  <dcterms:modified xsi:type="dcterms:W3CDTF">2018-12-19T12:02:19Z</dcterms:modified>
</cp:coreProperties>
</file>