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7pr\"/>
    </mc:Choice>
  </mc:AlternateContent>
  <bookViews>
    <workbookView xWindow="0" yWindow="0" windowWidth="20490" windowHeight="7755"/>
  </bookViews>
  <sheets>
    <sheet name="13 programa" sheetId="7" r:id="rId1"/>
    <sheet name="Aiškinamoji lentelė" sheetId="5" r:id="rId2"/>
    <sheet name="Lyginamasis 2018-10-25" sheetId="6" state="hidden" r:id="rId3"/>
  </sheets>
  <definedNames>
    <definedName name="_xlnm.Print_Area" localSheetId="0">'13 programa'!$A$1:$P$121</definedName>
    <definedName name="_xlnm.Print_Area" localSheetId="1">'Aiškinamoji lentelė'!$A$1:$S$142</definedName>
    <definedName name="_xlnm.Print_Titles" localSheetId="0">'13 programa'!$6:$8</definedName>
    <definedName name="_xlnm.Print_Titles" localSheetId="1">'Aiškinamoji lentelė'!$6:$8</definedName>
  </definedNames>
  <calcPr calcId="162913"/>
</workbook>
</file>

<file path=xl/calcChain.xml><?xml version="1.0" encoding="utf-8"?>
<calcChain xmlns="http://schemas.openxmlformats.org/spreadsheetml/2006/main">
  <c r="L74" i="5" l="1"/>
  <c r="J71" i="7"/>
  <c r="J72" i="7" l="1"/>
  <c r="M23" i="5"/>
  <c r="N23" i="5"/>
  <c r="L23" i="5"/>
  <c r="L25" i="7" l="1"/>
  <c r="K25" i="7"/>
  <c r="L109" i="7" l="1"/>
  <c r="K109" i="7"/>
  <c r="J109" i="7"/>
  <c r="J21" i="7"/>
  <c r="J80" i="7"/>
  <c r="K21" i="7" l="1"/>
  <c r="L118" i="7" l="1"/>
  <c r="K118" i="7"/>
  <c r="J118" i="7"/>
  <c r="L117" i="7"/>
  <c r="K117" i="7"/>
  <c r="J117" i="7"/>
  <c r="L116" i="7"/>
  <c r="K116" i="7"/>
  <c r="J116" i="7"/>
  <c r="L115" i="7"/>
  <c r="K115" i="7"/>
  <c r="J115" i="7"/>
  <c r="L113" i="7"/>
  <c r="K113" i="7"/>
  <c r="J113" i="7"/>
  <c r="L112" i="7"/>
  <c r="K112" i="7"/>
  <c r="J112" i="7"/>
  <c r="L111" i="7"/>
  <c r="K111" i="7"/>
  <c r="J111" i="7"/>
  <c r="L110" i="7"/>
  <c r="K110" i="7"/>
  <c r="J110" i="7"/>
  <c r="L108" i="7"/>
  <c r="K108" i="7"/>
  <c r="J108" i="7"/>
  <c r="L107" i="7"/>
  <c r="K107" i="7"/>
  <c r="J107" i="7"/>
  <c r="K93" i="7"/>
  <c r="J93" i="7"/>
  <c r="K90" i="7"/>
  <c r="J90" i="7"/>
  <c r="J88" i="7"/>
  <c r="L98" i="7"/>
  <c r="J85" i="7"/>
  <c r="J82" i="7"/>
  <c r="L96" i="7"/>
  <c r="K96" i="7"/>
  <c r="K80" i="7"/>
  <c r="K76" i="7"/>
  <c r="J76" i="7"/>
  <c r="L71" i="7"/>
  <c r="K71" i="7"/>
  <c r="L68" i="7"/>
  <c r="K68" i="7"/>
  <c r="J68" i="7"/>
  <c r="L64" i="7"/>
  <c r="K64" i="7"/>
  <c r="J64" i="7"/>
  <c r="L60" i="7"/>
  <c r="K60" i="7"/>
  <c r="J60" i="7"/>
  <c r="L58" i="7"/>
  <c r="K58" i="7"/>
  <c r="J58" i="7"/>
  <c r="L56" i="7"/>
  <c r="K56" i="7"/>
  <c r="J52" i="7"/>
  <c r="J56" i="7" s="1"/>
  <c r="L48" i="7"/>
  <c r="K48" i="7"/>
  <c r="J48" i="7"/>
  <c r="L45" i="7"/>
  <c r="K45" i="7"/>
  <c r="J45" i="7"/>
  <c r="L41" i="7"/>
  <c r="K41" i="7"/>
  <c r="J41" i="7"/>
  <c r="L38" i="7"/>
  <c r="K38" i="7"/>
  <c r="J38" i="7"/>
  <c r="L36" i="7"/>
  <c r="K36" i="7"/>
  <c r="J36" i="7"/>
  <c r="L28" i="7"/>
  <c r="L106" i="7" s="1"/>
  <c r="K28" i="7"/>
  <c r="K32" i="7" s="1"/>
  <c r="J28" i="7"/>
  <c r="J32" i="7" s="1"/>
  <c r="L24" i="7"/>
  <c r="K23" i="7"/>
  <c r="J23" i="7"/>
  <c r="J24" i="7" s="1"/>
  <c r="L21" i="7"/>
  <c r="J49" i="7" l="1"/>
  <c r="L99" i="7"/>
  <c r="J99" i="7"/>
  <c r="K99" i="7"/>
  <c r="K106" i="7"/>
  <c r="K105" i="7" s="1"/>
  <c r="L114" i="7"/>
  <c r="J114" i="7"/>
  <c r="K114" i="7"/>
  <c r="K24" i="7"/>
  <c r="K49" i="7" s="1"/>
  <c r="K72" i="7"/>
  <c r="L72" i="7"/>
  <c r="L105" i="7"/>
  <c r="L32" i="7"/>
  <c r="L49" i="7" s="1"/>
  <c r="J106" i="7"/>
  <c r="J105" i="7" s="1"/>
  <c r="J119" i="7" l="1"/>
  <c r="L119" i="7"/>
  <c r="K119" i="7"/>
  <c r="L100" i="7"/>
  <c r="L101" i="7" s="1"/>
  <c r="K100" i="7"/>
  <c r="K101" i="7" s="1"/>
  <c r="J100" i="7"/>
  <c r="J101" i="7" s="1"/>
  <c r="M21" i="5"/>
  <c r="L21" i="5"/>
  <c r="M27" i="5"/>
  <c r="N27" i="5"/>
  <c r="L27" i="5"/>
  <c r="L53" i="5"/>
  <c r="L19" i="5" l="1"/>
  <c r="K19" i="5"/>
  <c r="L84" i="5"/>
  <c r="L100" i="5" l="1"/>
  <c r="N133" i="5" l="1"/>
  <c r="N132" i="5"/>
  <c r="N131" i="5"/>
  <c r="N129" i="5"/>
  <c r="N128" i="5"/>
  <c r="N127" i="5"/>
  <c r="N126" i="5"/>
  <c r="N71" i="5"/>
  <c r="N58" i="5"/>
  <c r="N22" i="5"/>
  <c r="N19" i="5"/>
  <c r="N138" i="5"/>
  <c r="N137" i="5"/>
  <c r="N136" i="5"/>
  <c r="N135" i="5"/>
  <c r="M138" i="5"/>
  <c r="M137" i="5"/>
  <c r="M136" i="5"/>
  <c r="M135" i="5"/>
  <c r="M133" i="5"/>
  <c r="M132" i="5"/>
  <c r="M131" i="5"/>
  <c r="M129" i="5"/>
  <c r="M128" i="5"/>
  <c r="M127" i="5"/>
  <c r="M126" i="5"/>
  <c r="L138" i="5"/>
  <c r="L137" i="5"/>
  <c r="L136" i="5"/>
  <c r="L135" i="5"/>
  <c r="L133" i="5"/>
  <c r="L132" i="5"/>
  <c r="L131" i="5"/>
  <c r="L129" i="5"/>
  <c r="L128" i="5"/>
  <c r="L127" i="5"/>
  <c r="L126" i="5"/>
  <c r="K138" i="5"/>
  <c r="K137" i="5"/>
  <c r="K136" i="5"/>
  <c r="K135" i="5"/>
  <c r="K133" i="5"/>
  <c r="K132" i="5"/>
  <c r="K131" i="5"/>
  <c r="K130" i="5"/>
  <c r="K129" i="5"/>
  <c r="K128" i="5"/>
  <c r="K127" i="5"/>
  <c r="K126" i="5"/>
  <c r="K125" i="5"/>
  <c r="K80" i="5"/>
  <c r="L58" i="5"/>
  <c r="K58" i="5"/>
  <c r="K35" i="5"/>
  <c r="K31" i="5"/>
  <c r="K22" i="5"/>
  <c r="K124" i="5" l="1"/>
  <c r="N134" i="5"/>
  <c r="M134" i="5"/>
  <c r="L134" i="5"/>
  <c r="M97" i="5" l="1"/>
  <c r="L97" i="5"/>
  <c r="L92" i="5"/>
  <c r="L95" i="5" l="1"/>
  <c r="L40" i="5" l="1"/>
  <c r="L35" i="5"/>
  <c r="L22" i="5"/>
  <c r="M84" i="5" l="1"/>
  <c r="N105" i="5" l="1"/>
  <c r="N67" i="5" l="1"/>
  <c r="M67" i="5"/>
  <c r="L67" i="5"/>
  <c r="K67" i="5"/>
  <c r="N47" i="5"/>
  <c r="M47" i="5"/>
  <c r="L47" i="5"/>
  <c r="K47" i="5"/>
  <c r="N44" i="5"/>
  <c r="M44" i="5"/>
  <c r="L44" i="5"/>
  <c r="K44" i="5"/>
  <c r="M40" i="5"/>
  <c r="N40" i="5"/>
  <c r="K40" i="5"/>
  <c r="O126" i="6" l="1"/>
  <c r="N126" i="6"/>
  <c r="L126" i="6"/>
  <c r="K126" i="6"/>
  <c r="I126" i="6"/>
  <c r="J126" i="6" s="1"/>
  <c r="H126" i="6"/>
  <c r="O125" i="6"/>
  <c r="N125" i="6"/>
  <c r="L125" i="6"/>
  <c r="K125" i="6"/>
  <c r="I125" i="6"/>
  <c r="J125" i="6" s="1"/>
  <c r="H125" i="6"/>
  <c r="O124" i="6"/>
  <c r="N124" i="6"/>
  <c r="L124" i="6"/>
  <c r="K124" i="6"/>
  <c r="I124" i="6"/>
  <c r="I122" i="6" s="1"/>
  <c r="O123" i="6"/>
  <c r="P123" i="6" s="1"/>
  <c r="P122" i="6" s="1"/>
  <c r="N123" i="6"/>
  <c r="N122" i="6" s="1"/>
  <c r="N127" i="6" s="1"/>
  <c r="K123" i="6"/>
  <c r="J123" i="6"/>
  <c r="J122" i="6" s="1"/>
  <c r="J127" i="6" s="1"/>
  <c r="I123" i="6"/>
  <c r="H123" i="6"/>
  <c r="O122" i="6"/>
  <c r="O127" i="6" s="1"/>
  <c r="K122" i="6"/>
  <c r="K127" i="6" s="1"/>
  <c r="P121" i="6"/>
  <c r="O121" i="6"/>
  <c r="N121" i="6"/>
  <c r="L121" i="6"/>
  <c r="M121" i="6" s="1"/>
  <c r="K121" i="6"/>
  <c r="I121" i="6"/>
  <c r="H121" i="6"/>
  <c r="P120" i="6"/>
  <c r="O120" i="6"/>
  <c r="N120" i="6"/>
  <c r="L120" i="6"/>
  <c r="M120" i="6" s="1"/>
  <c r="K120" i="6"/>
  <c r="I120" i="6"/>
  <c r="H120" i="6"/>
  <c r="P119" i="6"/>
  <c r="O119" i="6"/>
  <c r="N119" i="6"/>
  <c r="L119" i="6"/>
  <c r="M119" i="6" s="1"/>
  <c r="K119" i="6"/>
  <c r="I119" i="6"/>
  <c r="H119" i="6"/>
  <c r="P118" i="6"/>
  <c r="M118" i="6"/>
  <c r="I118" i="6"/>
  <c r="H118" i="6"/>
  <c r="P117" i="6"/>
  <c r="O117" i="6"/>
  <c r="N117" i="6"/>
  <c r="L117" i="6"/>
  <c r="M117" i="6" s="1"/>
  <c r="K117" i="6"/>
  <c r="I117" i="6"/>
  <c r="H117" i="6"/>
  <c r="P116" i="6"/>
  <c r="M116" i="6"/>
  <c r="I116" i="6"/>
  <c r="H116" i="6"/>
  <c r="P115" i="6"/>
  <c r="O115" i="6"/>
  <c r="N115" i="6"/>
  <c r="L115" i="6"/>
  <c r="M115" i="6" s="1"/>
  <c r="K115" i="6"/>
  <c r="I115" i="6"/>
  <c r="H115" i="6"/>
  <c r="P114" i="6"/>
  <c r="O114" i="6"/>
  <c r="N114" i="6"/>
  <c r="L114" i="6"/>
  <c r="M114" i="6" s="1"/>
  <c r="K114" i="6"/>
  <c r="I114" i="6"/>
  <c r="J114" i="6" s="1"/>
  <c r="J112" i="6" s="1"/>
  <c r="H114" i="6"/>
  <c r="O113" i="6"/>
  <c r="P113" i="6" s="1"/>
  <c r="P112" i="6" s="1"/>
  <c r="N113" i="6"/>
  <c r="K113" i="6"/>
  <c r="K112" i="6" s="1"/>
  <c r="O112" i="6"/>
  <c r="N112" i="6"/>
  <c r="O106" i="6"/>
  <c r="N106" i="6"/>
  <c r="L106" i="6"/>
  <c r="K106" i="6"/>
  <c r="L104" i="6"/>
  <c r="K104" i="6"/>
  <c r="L102" i="6"/>
  <c r="K102" i="6"/>
  <c r="K107" i="6" s="1"/>
  <c r="I102" i="6"/>
  <c r="H102" i="6"/>
  <c r="P95" i="6"/>
  <c r="O95" i="6"/>
  <c r="N95" i="6"/>
  <c r="M95" i="6"/>
  <c r="K95" i="6"/>
  <c r="I95" i="6"/>
  <c r="H95" i="6"/>
  <c r="L93" i="6"/>
  <c r="L95" i="6" s="1"/>
  <c r="O92" i="6"/>
  <c r="O107" i="6" s="1"/>
  <c r="N92" i="6"/>
  <c r="L92" i="6"/>
  <c r="K92" i="6"/>
  <c r="I92" i="6"/>
  <c r="I107" i="6" s="1"/>
  <c r="H92" i="6"/>
  <c r="I89" i="6"/>
  <c r="H89" i="6"/>
  <c r="I85" i="6"/>
  <c r="H85" i="6"/>
  <c r="O81" i="6"/>
  <c r="N81" i="6"/>
  <c r="N107" i="6" s="1"/>
  <c r="M81" i="6"/>
  <c r="L81" i="6"/>
  <c r="K81" i="6"/>
  <c r="I81" i="6"/>
  <c r="H81" i="6"/>
  <c r="M77" i="6"/>
  <c r="J77" i="6"/>
  <c r="J81" i="6" s="1"/>
  <c r="J107" i="6" s="1"/>
  <c r="P76" i="6"/>
  <c r="P107" i="6" s="1"/>
  <c r="O76" i="6"/>
  <c r="K76" i="6"/>
  <c r="I76" i="6"/>
  <c r="H76" i="6"/>
  <c r="L75" i="6"/>
  <c r="L76" i="6" s="1"/>
  <c r="L107" i="6" s="1"/>
  <c r="M73" i="6"/>
  <c r="M76" i="6" s="1"/>
  <c r="I72" i="6"/>
  <c r="H72" i="6"/>
  <c r="I70" i="6"/>
  <c r="H70" i="6"/>
  <c r="H107" i="6" s="1"/>
  <c r="K65" i="6"/>
  <c r="L63" i="6"/>
  <c r="K63" i="6"/>
  <c r="I63" i="6"/>
  <c r="I65" i="6" s="1"/>
  <c r="I66" i="6" s="1"/>
  <c r="H63" i="6"/>
  <c r="O62" i="6"/>
  <c r="N62" i="6"/>
  <c r="L62" i="6"/>
  <c r="K62" i="6"/>
  <c r="I62" i="6"/>
  <c r="H62" i="6"/>
  <c r="J61" i="6"/>
  <c r="J62" i="6" s="1"/>
  <c r="O58" i="6"/>
  <c r="N58" i="6"/>
  <c r="L58" i="6"/>
  <c r="K58" i="6"/>
  <c r="I58" i="6"/>
  <c r="H58" i="6"/>
  <c r="J57" i="6"/>
  <c r="J56" i="6"/>
  <c r="J55" i="6"/>
  <c r="O54" i="6"/>
  <c r="O66" i="6" s="1"/>
  <c r="N54" i="6"/>
  <c r="N66" i="6" s="1"/>
  <c r="L54" i="6"/>
  <c r="K54" i="6"/>
  <c r="I54" i="6"/>
  <c r="H54" i="6"/>
  <c r="O52" i="6"/>
  <c r="N52" i="6"/>
  <c r="L52" i="6"/>
  <c r="K52" i="6"/>
  <c r="I52" i="6"/>
  <c r="H52" i="6"/>
  <c r="J51" i="6"/>
  <c r="J52" i="6" s="1"/>
  <c r="O49" i="6"/>
  <c r="N49" i="6"/>
  <c r="L49" i="6"/>
  <c r="K49" i="6"/>
  <c r="I49" i="6"/>
  <c r="H49" i="6"/>
  <c r="J47" i="6"/>
  <c r="I45" i="6"/>
  <c r="H45" i="6"/>
  <c r="H124" i="6" s="1"/>
  <c r="H122" i="6" s="1"/>
  <c r="J44" i="6"/>
  <c r="O41" i="6"/>
  <c r="M41" i="6"/>
  <c r="M42" i="6" s="1"/>
  <c r="L41" i="6"/>
  <c r="L42" i="6" s="1"/>
  <c r="I41" i="6"/>
  <c r="H41" i="6"/>
  <c r="P40" i="6"/>
  <c r="M40" i="6"/>
  <c r="J40" i="6"/>
  <c r="J39" i="6"/>
  <c r="P38" i="6"/>
  <c r="P41" i="6" s="1"/>
  <c r="P42" i="6" s="1"/>
  <c r="M38" i="6"/>
  <c r="J38" i="6"/>
  <c r="J41" i="6" s="1"/>
  <c r="O37" i="6"/>
  <c r="N37" i="6"/>
  <c r="L37" i="6"/>
  <c r="K37" i="6"/>
  <c r="I37" i="6"/>
  <c r="H37" i="6"/>
  <c r="O35" i="6"/>
  <c r="N35" i="6"/>
  <c r="L35" i="6"/>
  <c r="K35" i="6"/>
  <c r="I35" i="6"/>
  <c r="H35" i="6"/>
  <c r="O33" i="6"/>
  <c r="N33" i="6"/>
  <c r="L33" i="6"/>
  <c r="K33" i="6"/>
  <c r="I33" i="6"/>
  <c r="H33" i="6"/>
  <c r="J32" i="6"/>
  <c r="J31" i="6"/>
  <c r="J33" i="6" s="1"/>
  <c r="O28" i="6"/>
  <c r="O42" i="6" s="1"/>
  <c r="N28" i="6"/>
  <c r="L28" i="6"/>
  <c r="K28" i="6"/>
  <c r="K42" i="6" s="1"/>
  <c r="I28" i="6"/>
  <c r="H28" i="6"/>
  <c r="J26" i="6"/>
  <c r="J25" i="6"/>
  <c r="J28" i="6" s="1"/>
  <c r="J42" i="6" s="1"/>
  <c r="J23" i="6"/>
  <c r="O22" i="6"/>
  <c r="N22" i="6"/>
  <c r="N42" i="6" s="1"/>
  <c r="L22" i="6"/>
  <c r="K22" i="6"/>
  <c r="I22" i="6"/>
  <c r="I42" i="6" s="1"/>
  <c r="H22" i="6"/>
  <c r="H42" i="6" s="1"/>
  <c r="I21" i="6"/>
  <c r="J21" i="6" s="1"/>
  <c r="H21" i="6"/>
  <c r="J20" i="6"/>
  <c r="J22" i="6" s="1"/>
  <c r="O19" i="6"/>
  <c r="N19" i="6"/>
  <c r="L19" i="6"/>
  <c r="K19" i="6"/>
  <c r="I19" i="6"/>
  <c r="H19" i="6"/>
  <c r="J15" i="6"/>
  <c r="J19" i="6" s="1"/>
  <c r="M125" i="5" l="1"/>
  <c r="M124" i="5" s="1"/>
  <c r="M139" i="5" s="1"/>
  <c r="L31" i="5"/>
  <c r="L125" i="5"/>
  <c r="L124" i="5" s="1"/>
  <c r="L139" i="5" s="1"/>
  <c r="N125" i="5"/>
  <c r="N124" i="5" s="1"/>
  <c r="N139" i="5" s="1"/>
  <c r="N31" i="5"/>
  <c r="L113" i="6"/>
  <c r="L65" i="6"/>
  <c r="L66" i="6" s="1"/>
  <c r="M63" i="6"/>
  <c r="M65" i="6" s="1"/>
  <c r="M66" i="6" s="1"/>
  <c r="H108" i="6"/>
  <c r="H109" i="6" s="1"/>
  <c r="K108" i="6"/>
  <c r="K109" i="6" s="1"/>
  <c r="J58" i="6"/>
  <c r="H65" i="6"/>
  <c r="H66" i="6" s="1"/>
  <c r="H113" i="6"/>
  <c r="H112" i="6" s="1"/>
  <c r="H127" i="6" s="1"/>
  <c r="L108" i="6"/>
  <c r="L109" i="6" s="1"/>
  <c r="M107" i="6"/>
  <c r="I108" i="6"/>
  <c r="I109" i="6" s="1"/>
  <c r="O108" i="6"/>
  <c r="O109" i="6" s="1"/>
  <c r="J49" i="6"/>
  <c r="K66" i="6"/>
  <c r="P108" i="6"/>
  <c r="P109" i="6" s="1"/>
  <c r="N108" i="6"/>
  <c r="N109" i="6" s="1"/>
  <c r="P127" i="6"/>
  <c r="I113" i="6"/>
  <c r="I112" i="6" s="1"/>
  <c r="I127" i="6" s="1"/>
  <c r="L123" i="6"/>
  <c r="J63" i="6"/>
  <c r="J65" i="6" s="1"/>
  <c r="J66" i="6" l="1"/>
  <c r="J108" i="6" s="1"/>
  <c r="J109" i="6" s="1"/>
  <c r="M123" i="6"/>
  <c r="M122" i="6" s="1"/>
  <c r="L122" i="6"/>
  <c r="M108" i="6"/>
  <c r="M109" i="6" s="1"/>
  <c r="L112" i="6"/>
  <c r="M113" i="6"/>
  <c r="M112" i="6" s="1"/>
  <c r="L127" i="6" l="1"/>
  <c r="M127" i="6"/>
  <c r="L89" i="5" l="1"/>
  <c r="M100" i="5"/>
  <c r="M103" i="5"/>
  <c r="N103" i="5"/>
  <c r="L80" i="5" l="1"/>
  <c r="L118" i="5" s="1"/>
  <c r="M80" i="5"/>
  <c r="M118" i="5" s="1"/>
  <c r="N80" i="5"/>
  <c r="N118" i="5" s="1"/>
  <c r="M74" i="5"/>
  <c r="N74" i="5"/>
  <c r="L71" i="5"/>
  <c r="M71" i="5"/>
  <c r="L63" i="5"/>
  <c r="M63" i="5"/>
  <c r="N63" i="5"/>
  <c r="L61" i="5"/>
  <c r="M61" i="5"/>
  <c r="N61" i="5"/>
  <c r="M58" i="5"/>
  <c r="M31" i="5"/>
  <c r="L37" i="5"/>
  <c r="L50" i="5" s="1"/>
  <c r="M37" i="5"/>
  <c r="N37" i="5"/>
  <c r="M35" i="5"/>
  <c r="N35" i="5"/>
  <c r="M22" i="5"/>
  <c r="M19" i="5"/>
  <c r="K89" i="5"/>
  <c r="K100" i="5"/>
  <c r="K103" i="5"/>
  <c r="K117" i="5"/>
  <c r="K113" i="5"/>
  <c r="K84" i="5"/>
  <c r="K110" i="5"/>
  <c r="K108" i="5"/>
  <c r="K74" i="5"/>
  <c r="K71" i="5"/>
  <c r="K63" i="5"/>
  <c r="K61" i="5"/>
  <c r="K49" i="5"/>
  <c r="K37" i="5"/>
  <c r="N50" i="5" l="1"/>
  <c r="M50" i="5"/>
  <c r="K50" i="5"/>
  <c r="L75" i="5"/>
  <c r="K118" i="5"/>
  <c r="K75" i="5"/>
  <c r="N75" i="5"/>
  <c r="M75" i="5"/>
  <c r="K134" i="5"/>
  <c r="K119" i="5" l="1"/>
  <c r="N119" i="5"/>
  <c r="N120" i="5" s="1"/>
  <c r="M119" i="5"/>
  <c r="M120" i="5" s="1"/>
  <c r="K120" i="5"/>
  <c r="K139" i="5"/>
  <c r="L119" i="5" l="1"/>
  <c r="L120" i="5" s="1"/>
</calcChain>
</file>

<file path=xl/comments1.xml><?xml version="1.0" encoding="utf-8"?>
<comments xmlns="http://schemas.openxmlformats.org/spreadsheetml/2006/main">
  <authors>
    <author>Snieguole Kacerauskaite</author>
  </authors>
  <commentList>
    <comment ref="F13" authorId="0" shapeId="0">
      <text>
        <r>
          <rPr>
            <sz val="9"/>
            <color indexed="81"/>
            <rFont val="Tahoma"/>
            <family val="2"/>
            <charset val="186"/>
          </rPr>
          <t>"Organizuoti  ir vykdyti visuomenės sveikatinimo veiklą prioritetinėse srityse"</t>
        </r>
      </text>
    </comment>
    <comment ref="F16" authorId="0" shapeId="0">
      <text>
        <r>
          <rPr>
            <sz val="9"/>
            <color indexed="81"/>
            <rFont val="Tahoma"/>
            <family val="2"/>
            <charset val="186"/>
          </rPr>
          <t>"Ugdyti visuomenės sveikatos srityje veikiančių NVO kompetencijas"</t>
        </r>
      </text>
    </comment>
    <comment ref="F18" authorId="0" shapeId="0">
      <text>
        <r>
          <rPr>
            <sz val="9"/>
            <color indexed="81"/>
            <rFont val="Tahoma"/>
            <family val="2"/>
            <charset val="186"/>
          </rPr>
          <t>"Aktyvinti valstybinių prevencinių sveikatos programų, finansuojamų iš PSDF, įgyvendinimą"</t>
        </r>
      </text>
    </comment>
    <comment ref="F22" authorId="0" shapeId="0">
      <text>
        <r>
          <rPr>
            <sz val="9"/>
            <color indexed="81"/>
            <rFont val="Tahoma"/>
            <family val="2"/>
            <charset val="186"/>
          </rPr>
          <t>"Aktyvinti valstybinių prevencinių sveikatos programų, finansuojamų iš PSDF, įgyvendinimą"</t>
        </r>
      </text>
    </comment>
    <comment ref="E97" authorId="0" shapeId="0">
      <text>
        <r>
          <rPr>
            <sz val="9"/>
            <color indexed="81"/>
            <rFont val="Tahoma"/>
            <family val="2"/>
            <charset val="186"/>
          </rPr>
          <t>Vandentiekio vamzdynų, stogo Donelaičio g. 7,  fasado karnizų (Donelaičio g. 5, 9)</t>
        </r>
      </text>
    </comment>
  </commentList>
</comments>
</file>

<file path=xl/comments2.xml><?xml version="1.0" encoding="utf-8"?>
<comments xmlns="http://schemas.openxmlformats.org/spreadsheetml/2006/main">
  <authors>
    <author>Snieguole Kacerauskaite</author>
  </authors>
  <commentList>
    <comment ref="F13" authorId="0" shapeId="0">
      <text>
        <r>
          <rPr>
            <sz val="9"/>
            <color indexed="81"/>
            <rFont val="Tahoma"/>
            <family val="2"/>
            <charset val="186"/>
          </rPr>
          <t>"Organizuoti  ir vykdyti visuomenės sveikatinimo veiklą prioritetinėse srityse"</t>
        </r>
      </text>
    </comment>
    <comment ref="F14" authorId="0" shapeId="0">
      <text>
        <r>
          <rPr>
            <sz val="9"/>
            <color indexed="81"/>
            <rFont val="Tahoma"/>
            <family val="2"/>
            <charset val="186"/>
          </rPr>
          <t>"Ugdyti visuomenės sveikatos srityje veikiančių NVO kompetencijas"</t>
        </r>
      </text>
    </comment>
    <comment ref="F16" authorId="0" shapeId="0">
      <text>
        <r>
          <rPr>
            <sz val="9"/>
            <color indexed="81"/>
            <rFont val="Tahoma"/>
            <family val="2"/>
            <charset val="186"/>
          </rPr>
          <t>"Aktyvinti valstybinių prevencinių sveikatos programų, finansuojamų iš PSDF, įgyvendinimą"</t>
        </r>
      </text>
    </comment>
    <comment ref="F20" authorId="0" shapeId="0">
      <text>
        <r>
          <rPr>
            <sz val="9"/>
            <color indexed="81"/>
            <rFont val="Tahoma"/>
            <family val="2"/>
            <charset val="186"/>
          </rPr>
          <t>"Aktyvinti valstybinių prevencinių sveikatos programų, finansuojamų iš PSDF, įgyvendinimą"</t>
        </r>
      </text>
    </comment>
    <comment ref="E104" authorId="0" shapeId="0">
      <text>
        <r>
          <rPr>
            <sz val="9"/>
            <color indexed="81"/>
            <rFont val="Tahoma"/>
            <family val="2"/>
            <charset val="186"/>
          </rPr>
          <t>Vandentiekio vamzdynų, stogo Donelaičio g. 7,  fasado karnizų (Donelaičio g. 5, 9)</t>
        </r>
      </text>
    </comment>
    <comment ref="R104" authorId="0" shapeId="0">
      <text>
        <r>
          <rPr>
            <sz val="9"/>
            <color indexed="81"/>
            <rFont val="Tahoma"/>
            <family val="2"/>
            <charset val="186"/>
          </rPr>
          <t xml:space="preserve">Planuojama atlikti vidaus vandentiekio vamzdynų remontą  </t>
        </r>
      </text>
    </comment>
    <comment ref="S104" authorId="0" shapeId="0">
      <text>
        <r>
          <rPr>
            <sz val="9"/>
            <color indexed="81"/>
            <rFont val="Tahoma"/>
            <family val="2"/>
            <charset val="186"/>
          </rPr>
          <t xml:space="preserve">Planuojama atlikti stogo remontą (K. Donelaičio g. 7), fasado karnizų remontas (K. Donelaičio 5, 9)
</t>
        </r>
      </text>
    </comment>
  </commentList>
</comments>
</file>

<file path=xl/comments3.xml><?xml version="1.0" encoding="utf-8"?>
<comments xmlns="http://schemas.openxmlformats.org/spreadsheetml/2006/main">
  <authors>
    <author>Snieguole Kacerauskaite</author>
  </authors>
  <commentList>
    <comment ref="E13" authorId="0" shapeId="0">
      <text>
        <r>
          <rPr>
            <sz val="9"/>
            <color indexed="81"/>
            <rFont val="Tahoma"/>
            <family val="2"/>
            <charset val="186"/>
          </rPr>
          <t>"Organizuoti  ir vykdyti visuomenės sveikatinimo veiklą prioritetinėse srityse"</t>
        </r>
      </text>
    </comment>
    <comment ref="E14" authorId="0" shapeId="0">
      <text>
        <r>
          <rPr>
            <sz val="9"/>
            <color indexed="81"/>
            <rFont val="Tahoma"/>
            <family val="2"/>
            <charset val="186"/>
          </rPr>
          <t>"Ugdyti visuomenės sveikatos srityje veikiančių NVO kompetencijas"</t>
        </r>
      </text>
    </comment>
    <comment ref="E16" authorId="0" shapeId="0">
      <text>
        <r>
          <rPr>
            <sz val="9"/>
            <color indexed="81"/>
            <rFont val="Tahoma"/>
            <family val="2"/>
            <charset val="186"/>
          </rPr>
          <t>"Aktyvinti valstybinių prevencinių sveikatos programų, finansuojamų iš PSDF, įgyvendinimą"</t>
        </r>
      </text>
    </comment>
    <comment ref="E20" authorId="0" shapeId="0">
      <text>
        <r>
          <rPr>
            <sz val="9"/>
            <color indexed="81"/>
            <rFont val="Tahoma"/>
            <family val="2"/>
            <charset val="186"/>
          </rPr>
          <t>"Aktyvinti valstybinių prevencinių sveikatos programų, finansuojamų iš PSDF, įgyvendinimą"</t>
        </r>
      </text>
    </comment>
    <comment ref="D105" authorId="0" shapeId="0">
      <text>
        <r>
          <rPr>
            <b/>
            <sz val="9"/>
            <color indexed="81"/>
            <rFont val="Tahoma"/>
            <family val="2"/>
            <charset val="186"/>
          </rPr>
          <t>Snieguole Kacerauskaite:</t>
        </r>
        <r>
          <rPr>
            <sz val="9"/>
            <color indexed="81"/>
            <rFont val="Tahoma"/>
            <family val="2"/>
            <charset val="186"/>
          </rPr>
          <t xml:space="preserve">
IED neįtraukė šio projekto į 2018-2020 m. naujų investicijų projektų sąrašą, nes SRD nepateikė paraiškos</t>
        </r>
      </text>
    </comment>
  </commentList>
</comments>
</file>

<file path=xl/sharedStrings.xml><?xml version="1.0" encoding="utf-8"?>
<sst xmlns="http://schemas.openxmlformats.org/spreadsheetml/2006/main" count="1157" uniqueCount="275">
  <si>
    <t>SVEIKATOS APSAUGOS PROGRAMOS (NR. 13)</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</si>
  <si>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</si>
  <si>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</si>
  <si>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</si>
  <si>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</si>
  <si>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</si>
  <si>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</si>
  <si>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</si>
  <si>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</si>
  <si>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</si>
  <si>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Produkto kriterijus</t>
  </si>
  <si>
    <t>2018 m.</t>
  </si>
  <si>
    <t>Strateginis tikslas 03. Užtikrinti gyventojams aukštą švietimo, kultūros, socialinių, sporto ir sveikatos apsaugos paslaugų kokybę ir prieinamumą</t>
  </si>
  <si>
    <t>13 Sveikatos apsaugos programa</t>
  </si>
  <si>
    <t>01</t>
  </si>
  <si>
    <t>Stiprinti ir kryptingai plėtoti asmens ir visuomenės sveikatos priežiūros paslaugas</t>
  </si>
  <si>
    <t>Užtikrinti visuomenės sveikatos priežiūros paslaugų teikimą</t>
  </si>
  <si>
    <t>Klaipėdos miesto savivaldybės visuomenės sveikatos rėmimo specialiosios programos įgyvendinimas prioritetinėse srityse</t>
  </si>
  <si>
    <t xml:space="preserve"> 1.2.2.5</t>
  </si>
  <si>
    <t>07</t>
  </si>
  <si>
    <t>3</t>
  </si>
  <si>
    <t>SB</t>
  </si>
  <si>
    <t>Visuomenės sveikatos rėmimo specialiosios programos įgyvendinimas, proc.</t>
  </si>
  <si>
    <t>Užkrečiamųjų ligų prevencija</t>
  </si>
  <si>
    <t xml:space="preserve"> 1.2.2.4</t>
  </si>
  <si>
    <t>SB(AA)</t>
  </si>
  <si>
    <t>Vaikų sveikatos gerinimas</t>
  </si>
  <si>
    <t>Saugios bendruomenės organizavimas ir užtikrinimas</t>
  </si>
  <si>
    <t>1.2.2.3</t>
  </si>
  <si>
    <t>Sveikos gyvensenos (subalansuotos mitybos, fizinio aktyvumo) formavimas</t>
  </si>
  <si>
    <t>Visuomenės informavimas sveikatos klausimais</t>
  </si>
  <si>
    <t>Sveikatinimo projektų rėmimas</t>
  </si>
  <si>
    <t>Iš viso:</t>
  </si>
  <si>
    <t>02</t>
  </si>
  <si>
    <t xml:space="preserve">Mokinių visuomenės sveikatos priežiūros įgyvendinimas savivaldybės teritorijoje esančiose ikimokyklinio ugdymo, bendrojo ugdymo mokyklose ir profesinio mokymo įstaigose </t>
  </si>
  <si>
    <t>SB(VB)</t>
  </si>
  <si>
    <t>Ugdymo įstaigų, kuriose vykdoma vaikų sveikatos priežiūra, skaičius</t>
  </si>
  <si>
    <t>03</t>
  </si>
  <si>
    <t>BĮ Klaipėdos miesto visuomenės sveikatos biuro veiklos organizavimas, vykdant visuomenės sveikatos stiprinimą ir stebėseną</t>
  </si>
  <si>
    <t>SB(SP)</t>
  </si>
  <si>
    <t>04</t>
  </si>
  <si>
    <t>Iš viso uždaviniui:</t>
  </si>
  <si>
    <t>Užtikrinti asmens sveikatos priežiūros paslaugų teikimą</t>
  </si>
  <si>
    <t>BĮ Klaipėdos sutrikusio vystymosi kūdikių namų išlaikymas ir veiklos organizavimas</t>
  </si>
  <si>
    <t>Vidutinis ankstyvosios reabilitacijos procedūrų, individualių programų skaičius 1 vaikui</t>
  </si>
  <si>
    <t>PSDF</t>
  </si>
  <si>
    <t>1</t>
  </si>
  <si>
    <t>5</t>
  </si>
  <si>
    <t>Modernizuoti sveikatos priežiūros įstaigų infrastruktūrą</t>
  </si>
  <si>
    <t xml:space="preserve">I  </t>
  </si>
  <si>
    <t>Kt</t>
  </si>
  <si>
    <t>05</t>
  </si>
  <si>
    <t>06</t>
  </si>
  <si>
    <t>08</t>
  </si>
  <si>
    <t>09</t>
  </si>
  <si>
    <t>Atliktas remontas, proc.</t>
  </si>
  <si>
    <t>Iš viso tikslui:</t>
  </si>
  <si>
    <t>13</t>
  </si>
  <si>
    <t xml:space="preserve">Iš viso  programai: </t>
  </si>
  <si>
    <t>Finansavimo šaltinių suvestinė</t>
  </si>
  <si>
    <t>Finansavimo šaltiniai</t>
  </si>
  <si>
    <t>2018 m. lėšų projektas</t>
  </si>
  <si>
    <t>SAVIVALDYBĖS  LĖŠOS, IŠ VISO:</t>
  </si>
  <si>
    <r>
      <t xml:space="preserve">Savivaldybės biudžeto lėšos </t>
    </r>
    <r>
      <rPr>
        <b/>
        <sz val="10"/>
        <rFont val="Times New Roman"/>
        <family val="1"/>
      </rPr>
      <t>SB</t>
    </r>
  </si>
  <si>
    <r>
      <t xml:space="preserve">Savivaldybės aplinkos apsaugos rėmimo specialiosios programos lėšos </t>
    </r>
    <r>
      <rPr>
        <b/>
        <sz val="10"/>
        <rFont val="Times New Roman"/>
        <family val="1"/>
      </rPr>
      <t>SB(AA)</t>
    </r>
  </si>
  <si>
    <r>
      <t xml:space="preserve">Pajamų įmokų už paslaugas lėšos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</si>
  <si>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</si>
  <si>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</si>
  <si>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rPr>
        <sz val="10"/>
        <rFont val="Times New Roman"/>
        <family val="1"/>
        <charset val="186"/>
      </rPr>
      <t>Privalomojo sveikatos draudimo fondo lėšos</t>
    </r>
    <r>
      <rPr>
        <b/>
        <sz val="10"/>
        <rFont val="Times New Roman"/>
        <family val="1"/>
      </rPr>
      <t xml:space="preserve"> PSDF</t>
    </r>
  </si>
  <si>
    <r>
      <t xml:space="preserve">Europos Sąjungos paramos lėšos </t>
    </r>
    <r>
      <rPr>
        <b/>
        <sz val="10"/>
        <rFont val="Times New Roman"/>
        <family val="1"/>
        <charset val="186"/>
      </rPr>
      <t>ES</t>
    </r>
  </si>
  <si>
    <r>
      <t xml:space="preserve">Kiti finansavimo šaltiniai </t>
    </r>
    <r>
      <rPr>
        <b/>
        <sz val="10"/>
        <rFont val="Times New Roman"/>
        <family val="1"/>
      </rPr>
      <t>Kt</t>
    </r>
  </si>
  <si>
    <t>IŠ VISO:</t>
  </si>
  <si>
    <t>Išlaikomas darbuotojo etatas projekto „Jaunimui palankių sveikatos priežiūros paslaugų teikimo modelio diegimas Klaipėdos miesto savivaldybėje“ tęstinumui užtikrinti</t>
  </si>
  <si>
    <t>Vaikų, gavusių ankstyvosios reabilitacijos paslaugas, skaičius</t>
  </si>
  <si>
    <t>Apgyvendinta vaikų, skaičius</t>
  </si>
  <si>
    <t xml:space="preserve">Atokvėpio paslaugos teikimas šeimoms, auginančioms vaiką su negalia (BĮ Klaipėdos sutrikusio vystymosi kūdikių namuose) </t>
  </si>
  <si>
    <r>
      <t xml:space="preserve">Vietų </t>
    </r>
    <r>
      <rPr>
        <sz val="10"/>
        <rFont val="Times New Roman"/>
        <family val="1"/>
        <charset val="186"/>
      </rPr>
      <t>atokvėpio</t>
    </r>
    <r>
      <rPr>
        <sz val="10"/>
        <rFont val="Times New Roman"/>
        <family val="1"/>
      </rPr>
      <t xml:space="preserve"> paslaugai teikti skaičius </t>
    </r>
  </si>
  <si>
    <t>Vykdytojas (skyrius / asmuo)</t>
  </si>
  <si>
    <t>SB(AAL)</t>
  </si>
  <si>
    <t>ES</t>
  </si>
  <si>
    <t>SB(SPL)</t>
  </si>
  <si>
    <t>1.2.3.3</t>
  </si>
  <si>
    <t xml:space="preserve">1.2.3.3 </t>
  </si>
  <si>
    <t>1.3.3.3</t>
  </si>
  <si>
    <t>Įsigyta įrangos, proc.</t>
  </si>
  <si>
    <t>6</t>
  </si>
  <si>
    <t xml:space="preserve">Tiesiogiai stebimo trumpo gydymo kurso (DOTS) kabineto paslaugų organizavimas </t>
  </si>
  <si>
    <t>Lankytojų skaičius</t>
  </si>
  <si>
    <t xml:space="preserve">Neveiksnių asmenų būklės peržiūrėjimo užtikrinimas </t>
  </si>
  <si>
    <t>60</t>
  </si>
  <si>
    <t>Klaipėdos miesto gyventojų sveikatos priežiūros paslaugų rėmimas</t>
  </si>
  <si>
    <t>125</t>
  </si>
  <si>
    <t>Statybos darbai, įranga, proc.</t>
  </si>
  <si>
    <t>Parengtas techninis projektas, vnt.</t>
  </si>
  <si>
    <t>Atlikta projekto korektūra, vnt.</t>
  </si>
  <si>
    <t>Ikimokyklinio ugdymo įstaigose dirbančių dietistų skaičius</t>
  </si>
  <si>
    <t>Išlaikomas specialisto etatas</t>
  </si>
  <si>
    <t>Miesto tvarkymo skyrius</t>
  </si>
  <si>
    <t>Sutvarkyta teritorija, 1900 kv m, proc.</t>
  </si>
  <si>
    <t>Klaipėdos sutrikusio vystymosi kūdikių namų infrastruktūros sutvarkymas:</t>
  </si>
  <si>
    <t xml:space="preserve"> - aplinkos sutvarkymas </t>
  </si>
  <si>
    <t>Asmenų, kuriems iš dalies finasuotas dantų protezavimas, skaičius per metus</t>
  </si>
  <si>
    <r>
      <t xml:space="preserve">Viešosios įstaigos Klaipėdos universitetinės ligoninės centrinio korpuso operacinės rekonstravimas </t>
    </r>
    <r>
      <rPr>
        <sz val="10"/>
        <rFont val="Times New Roman"/>
        <family val="1"/>
        <charset val="186"/>
      </rPr>
      <t>Liepojos g. 41, Klaipėda</t>
    </r>
  </si>
  <si>
    <t xml:space="preserve"> - trumpalaikės socialinės globos atokvėpio paslaugos prieinamumo didinimas</t>
  </si>
  <si>
    <r>
      <t>Pajamų už atsitiktines paslaugasir įmokos už apgyvendinimą įstaigoje likutis</t>
    </r>
    <r>
      <rPr>
        <b/>
        <sz val="10"/>
        <rFont val="Times New Roman"/>
        <family val="1"/>
        <charset val="186"/>
      </rPr>
      <t xml:space="preserve"> SB(SPL)</t>
    </r>
  </si>
  <si>
    <r>
      <t xml:space="preserve">Savivaldybės aplinkos apsaugos rėmimo specialiosios programos lėšų likutis </t>
    </r>
    <r>
      <rPr>
        <b/>
        <sz val="10"/>
        <rFont val="Times New Roman"/>
        <family val="1"/>
      </rPr>
      <t>SB(AAL)</t>
    </r>
  </si>
  <si>
    <t>SB(L)</t>
  </si>
  <si>
    <r>
      <t xml:space="preserve">Apyvartos lėšų likutis </t>
    </r>
    <r>
      <rPr>
        <b/>
        <sz val="10"/>
        <rFont val="Times New Roman"/>
        <family val="1"/>
        <charset val="186"/>
      </rPr>
      <t>SB(L)</t>
    </r>
  </si>
  <si>
    <t>10</t>
  </si>
  <si>
    <t>IED Projektų skyrius, D. Šakinienė</t>
  </si>
  <si>
    <t>Nupirktas automobilis</t>
  </si>
  <si>
    <t>Pastato ardymas ir medžių kirtimo darbai, proc.</t>
  </si>
  <si>
    <t>Visuomenės sveikatos priežiūros paslaugų, teikiamų Klaipėdos miesto bendruomenei, skaičius</t>
  </si>
  <si>
    <t>Visuomenės sveikatos priežiūros paslaugomis, teikiamomis Klaipėdos miesto bendruomenei, besinaudojančių dalyvių sk.</t>
  </si>
  <si>
    <t>SB(ES)</t>
  </si>
  <si>
    <t>LRVB</t>
  </si>
  <si>
    <t>Tikslinių grupių asmenų, kurie dalyvavo informavimo, švietimo, mokymo renginiuose bei sveikatos raštingumą didinančiose veiklose, skaičius</t>
  </si>
  <si>
    <t>Sveikatos ir su sveikata  susijusių dienų minėjimo renginių organizavimas</t>
  </si>
  <si>
    <t>Projekto „Klaipėdos miesto  tikslinių gyventojų grupių sveikos gyvensenos skatinimas“</t>
  </si>
  <si>
    <t>Renginių skaičius</t>
  </si>
  <si>
    <t>Atlikta gyventojų sveikatos būklės savivaldybėje analizė, tyrimas</t>
  </si>
  <si>
    <t>34</t>
  </si>
  <si>
    <t>220</t>
  </si>
  <si>
    <t>Vaikų, gavusių palityvios pagalbos  paslaugas, skaičius</t>
  </si>
  <si>
    <t>2</t>
  </si>
  <si>
    <t>40</t>
  </si>
  <si>
    <t>Asmens būklės peržiūrėjimo bylų skaičius</t>
  </si>
  <si>
    <t>92</t>
  </si>
  <si>
    <t>Parengtų išvadų skaičius</t>
  </si>
  <si>
    <t>200</t>
  </si>
  <si>
    <r>
      <t xml:space="preserve">Europos Sąjungos paramos lėšos, kurios įtrauktos į Savivaldybės biudžetą </t>
    </r>
    <r>
      <rPr>
        <b/>
        <sz val="10"/>
        <rFont val="Times New Roman"/>
        <family val="1"/>
        <charset val="186"/>
      </rPr>
      <t>SB(ES)</t>
    </r>
  </si>
  <si>
    <r>
      <rPr>
        <sz val="10"/>
        <rFont val="Times New Roman"/>
        <family val="1"/>
        <charset val="186"/>
      </rPr>
      <t>Valstybės biudžeto lėšos</t>
    </r>
    <r>
      <rPr>
        <b/>
        <sz val="10"/>
        <rFont val="Times New Roman"/>
        <family val="1"/>
        <charset val="186"/>
      </rPr>
      <t xml:space="preserve"> LRVB</t>
    </r>
  </si>
  <si>
    <t>SRD Sveikatos apsaugos skyrius</t>
  </si>
  <si>
    <t>MŪD Socialinės infrastruktūros priežiūros skyrius</t>
  </si>
  <si>
    <r>
      <t>SRD Svei</t>
    </r>
    <r>
      <rPr>
        <sz val="11"/>
        <rFont val="Times New Roman"/>
        <family val="1"/>
        <charset val="186"/>
      </rPr>
      <t>katos apsaugos skyrius</t>
    </r>
  </si>
  <si>
    <t>FTD Turto skyrius</t>
  </si>
  <si>
    <r>
      <t xml:space="preserve">Pastato Taikos pr. 76 modernizavimas </t>
    </r>
    <r>
      <rPr>
        <sz val="10"/>
        <rFont val="Times New Roman"/>
        <family val="1"/>
        <charset val="186"/>
      </rPr>
      <t xml:space="preserve">(pastato lauko sienų apšiltinimas, laiptinių remontas) </t>
    </r>
  </si>
  <si>
    <t>IED Projektų skyrius, V. Kovaitis</t>
  </si>
  <si>
    <r>
      <t>VšĮ Klaipėdos sveikatos priežiūros centro (Taikos pr. 76) kapitalo suformavimas</t>
    </r>
    <r>
      <rPr>
        <sz val="10"/>
        <rFont val="Times New Roman"/>
        <family val="1"/>
        <charset val="186"/>
      </rPr>
      <t xml:space="preserve">, siekiant įrengti Oftalmologinį kabinetą </t>
    </r>
  </si>
  <si>
    <r>
      <rPr>
        <b/>
        <sz val="10"/>
        <rFont val="Times New Roman"/>
        <family val="1"/>
        <charset val="186"/>
      </rPr>
      <t>VšĮ Jūrininkų sveikatos priežiūros centro infrastruktūros plėtra</t>
    </r>
    <r>
      <rPr>
        <sz val="10"/>
        <rFont val="Times New Roman"/>
        <family val="1"/>
        <charset val="186"/>
      </rPr>
      <t xml:space="preserve"> (naujo pastato statyba) </t>
    </r>
  </si>
  <si>
    <t>SB(ESA)</t>
  </si>
  <si>
    <r>
      <t xml:space="preserve">Savivaldybės biudžeto apyvartos lėšos ES finansinės paramos programų laikinam lėšų stygiui dengti  </t>
    </r>
    <r>
      <rPr>
        <b/>
        <sz val="10"/>
        <rFont val="Times New Roman"/>
        <family val="1"/>
        <charset val="186"/>
      </rPr>
      <t>SB(ESA)</t>
    </r>
  </si>
  <si>
    <t xml:space="preserve">Asmens gebėjimo pasirūpinti savimi ir priimti kasdienius sprendimus savarankiškai ar naudojantis pagalba konkrečioje srityje vertinimas ir išvadų rengimas </t>
  </si>
  <si>
    <t>Fizinio asmens pripažinimo neveiksniu tam tikroje srityje organizavimas:</t>
  </si>
  <si>
    <t>Organizuotas konkursas techniniam projektui parengti</t>
  </si>
  <si>
    <r>
      <rPr>
        <b/>
        <sz val="10"/>
        <rFont val="Times New Roman"/>
        <family val="1"/>
        <charset val="186"/>
      </rPr>
      <t>Naujo greitosios medicinos pagalbos automobilio</t>
    </r>
    <r>
      <rPr>
        <sz val="10"/>
        <rFont val="Times New Roman"/>
        <family val="1"/>
        <charset val="186"/>
      </rPr>
      <t xml:space="preserve"> su reanimacine įranga įsigijimas VšĮ Klaipėdos vaikų ligoninei</t>
    </r>
  </si>
  <si>
    <r>
      <t xml:space="preserve">Psichikos sveikatos centro </t>
    </r>
    <r>
      <rPr>
        <sz val="10"/>
        <rFont val="Times New Roman"/>
        <family val="1"/>
        <charset val="186"/>
      </rPr>
      <t xml:space="preserve">Narkomanų detoksikacijos skyriaus Galinio Pylimo g. 3, Klaipėdoje, remontas  </t>
    </r>
  </si>
  <si>
    <t>Projekto „For Better Health“ („Geresnei sveikatai“) įgyvendinimas</t>
  </si>
  <si>
    <t xml:space="preserve">Projekto „Socialinės paramos priemonių teikimas tuberkulioze sergantiems Klaipėdos miesto gyventojams (DOTS kabineto pacientai)“ įgyvendinimas </t>
  </si>
  <si>
    <t>URBACT III projekto „Žaidimų paradigma“ įgyvendinimas</t>
  </si>
  <si>
    <t>Parengta projekto paraiška</t>
  </si>
  <si>
    <t xml:space="preserve">Organizuota vizitų, sk. </t>
  </si>
  <si>
    <t>Apskaitos kodas</t>
  </si>
  <si>
    <t>13.01.03.15</t>
  </si>
  <si>
    <t xml:space="preserve">IED Statybos ir infrastruktūros plėtros skyrius, E. Dolėbienė </t>
  </si>
  <si>
    <t>Išlaikomas budinčio odontologo etatas</t>
  </si>
  <si>
    <t>______________________________________</t>
  </si>
  <si>
    <t>Aiškinamojo rašto priedas Nr.3</t>
  </si>
  <si>
    <t>2019 m. asignavimų planas</t>
  </si>
  <si>
    <t>2020 m. asignavimų planas</t>
  </si>
  <si>
    <t>2021 m. asignavimų planas</t>
  </si>
  <si>
    <t>2019 m.</t>
  </si>
  <si>
    <t>2020 m.</t>
  </si>
  <si>
    <t>2021 m.</t>
  </si>
  <si>
    <t>Suteikta socialinė parama maisto talonais, pacientų skaičius</t>
  </si>
  <si>
    <t>Įrengtas krovininis keltuvas</t>
  </si>
  <si>
    <t>Įrengta liftų, vnt.</t>
  </si>
  <si>
    <t>Atlikta modernizavimo darbų, proc.</t>
  </si>
  <si>
    <t xml:space="preserve">Parengtas techninis projektas, vnt. </t>
  </si>
  <si>
    <t>Atlikta rangos darbų, proc.</t>
  </si>
  <si>
    <t>Remontuojamų patalpų plotas, kv. m</t>
  </si>
  <si>
    <t>Įrengtas liftas, vnt.</t>
  </si>
  <si>
    <t xml:space="preserve">Klaipėdos medicininės slaugos ligoninės remontas ir įrangos įsigijimas </t>
  </si>
  <si>
    <t>Įsigytos funkcinės lovos</t>
  </si>
  <si>
    <t>11</t>
  </si>
  <si>
    <t>Atlikta darbų, proc.</t>
  </si>
  <si>
    <t>2019 m. lėšų projektas</t>
  </si>
  <si>
    <t>2020 m. lėšų projektas</t>
  </si>
  <si>
    <t>2021 m. lėšų projektas</t>
  </si>
  <si>
    <t xml:space="preserve"> 2018-2021 M. KLAIPĖDOS MIESTO SAVIVALDYBĖS</t>
  </si>
  <si>
    <t>Klaipėdos miesto savivaldybės miesto sveikatos apsaugos programos (Nr. 13) aprašymo                                                                priedas</t>
  </si>
  <si>
    <t xml:space="preserve"> 2018–2020 M. KLAIPĖDOS MIESTO SAVIVALDYBĖS</t>
  </si>
  <si>
    <t>2018-ųjų metų asignavimų planas</t>
  </si>
  <si>
    <t>Siūlomas keisti 2018-ųjų metų asignavimų planas</t>
  </si>
  <si>
    <t>Skirtumas</t>
  </si>
  <si>
    <t>2019-ųjų metų asignavimų planas</t>
  </si>
  <si>
    <t>Siūlomas keisti 2019-ųjų metų asignavimų planas</t>
  </si>
  <si>
    <t>2020-ųjų metų asignavimų planas</t>
  </si>
  <si>
    <t>Siūlomas keisti 2020-ųjų metų asignavimų planas</t>
  </si>
  <si>
    <t>Paaiškinimai</t>
  </si>
  <si>
    <t>Visuomenės sveikatos priežiūros paslaugomis, teikiamomis Klaipėdos miesto bendruomenei, besinaudojančių dalyvių skaičius</t>
  </si>
  <si>
    <t>Projekto „Klaipėdos miesto  tikslinių gyventojų grupių sveikos gyvensenos skatinimas“ įgyvendinimas</t>
  </si>
  <si>
    <t>Modernizuotas savivaldybių visuomenės sveikatos biuras</t>
  </si>
  <si>
    <t>Siūloma padidinti priemonės finansavimo apimtį 2019-2020 m., nes BĮ Klaipėdos miesto visuomenės sveikatos biuras teiks paraišką dalyvauti  projekto II etape.</t>
  </si>
  <si>
    <t>8</t>
  </si>
  <si>
    <t>230</t>
  </si>
  <si>
    <t>14</t>
  </si>
  <si>
    <t>30</t>
  </si>
  <si>
    <t xml:space="preserve">Projekto „Socialinės paramos priemonių teikimas tuberkulioze sergantiems Klaipėdos miesto gyventojams (DOTS kabineto pacientai)“ įgyvendinimas  </t>
  </si>
  <si>
    <t>73</t>
  </si>
  <si>
    <r>
      <t>VšĮ Klaipėdos sveikatos priežiūros centro (Taikos pr. 76) kapitalo suformavimas</t>
    </r>
    <r>
      <rPr>
        <sz val="10"/>
        <rFont val="Times New Roman"/>
        <family val="1"/>
        <charset val="186"/>
      </rPr>
      <t xml:space="preserve">, siekiant įrengti oftalmologinį kabinetą </t>
    </r>
  </si>
  <si>
    <r>
      <rPr>
        <b/>
        <sz val="10"/>
        <rFont val="Times New Roman"/>
        <family val="1"/>
        <charset val="186"/>
      </rPr>
      <t xml:space="preserve">Naujo greitosios medicinos pagalbos automobilio </t>
    </r>
    <r>
      <rPr>
        <sz val="10"/>
        <rFont val="Times New Roman"/>
        <family val="1"/>
        <charset val="186"/>
      </rPr>
      <t>su reanimacine įranga įsigijimas VšĮ Klaipėdos vaikų ligoninei</t>
    </r>
  </si>
  <si>
    <r>
      <t xml:space="preserve">Administracinės paskirties pastato J. Karoso g. 12, Klaipėda, rekonstravimas </t>
    </r>
    <r>
      <rPr>
        <sz val="10"/>
        <rFont val="Times New Roman"/>
        <family val="1"/>
        <charset val="186"/>
      </rPr>
      <t xml:space="preserve">į gydymo paskirties pastatą </t>
    </r>
  </si>
  <si>
    <r>
      <rPr>
        <b/>
        <sz val="10"/>
        <color rgb="FFFF0000"/>
        <rFont val="Times New Roman"/>
        <family val="1"/>
        <charset val="186"/>
      </rPr>
      <t xml:space="preserve">VšĮ Klaipėdos universitetinės ligoninės </t>
    </r>
    <r>
      <rPr>
        <sz val="10"/>
        <color rgb="FFFF0000"/>
        <rFont val="Times New Roman"/>
        <family val="1"/>
        <charset val="186"/>
      </rPr>
      <t xml:space="preserve">dalies pastato Liepojos g. 39 rekonstravimas  </t>
    </r>
  </si>
  <si>
    <r>
      <t>Įrengta 839 m</t>
    </r>
    <r>
      <rPr>
        <vertAlign val="superscript"/>
        <sz val="10"/>
        <rFont val="Times New Roman"/>
        <family val="1"/>
      </rPr>
      <t xml:space="preserve">2 </t>
    </r>
    <r>
      <rPr>
        <sz val="10"/>
        <rFont val="Times New Roman"/>
        <family val="1"/>
      </rPr>
      <t>klinikinė diagnostinė laboratorija ligoninės korpuso Nr. 4C dalies 2 ir 3 aukštuose, proc.</t>
    </r>
  </si>
  <si>
    <r>
      <t xml:space="preserve">20  </t>
    </r>
    <r>
      <rPr>
        <strike/>
        <sz val="10"/>
        <color rgb="FFFF0000"/>
        <rFont val="Times New Roman"/>
        <family val="1"/>
      </rPr>
      <t>40</t>
    </r>
  </si>
  <si>
    <t>Siūloma mažinti priemonės finansavimo apimtį 2018 m. ir atitinkamai padidinti 2019 m. bei tikslinti vertinimo kriterijaus reikšmę.  Ilgiau negu planuota truko techninio projekto rengimo darbai. 2018 m. spalio mėn. gauta teigiama projekto ekspertizė, projektas bus keliamas į infostatybos sistemą statybą leidžiančiam dokumentui gauti.</t>
  </si>
  <si>
    <t xml:space="preserve"> - trumpalaikės socialinės globos (atokvėpio) paslaugos prieinamumo didinimas</t>
  </si>
  <si>
    <t>Atliktas šiluminės ir karšto vandens trasos remontas, proc.</t>
  </si>
  <si>
    <t>Sutvarkyta teritorija, 1900 kv. m, proc.</t>
  </si>
  <si>
    <r>
      <rPr>
        <b/>
        <sz val="10"/>
        <rFont val="Times New Roman"/>
        <family val="1"/>
        <charset val="186"/>
      </rPr>
      <t xml:space="preserve">Sraigtasparnių nusileidimo aikštelės </t>
    </r>
    <r>
      <rPr>
        <sz val="10"/>
        <rFont val="Times New Roman"/>
        <family val="1"/>
        <charset val="186"/>
      </rPr>
      <t xml:space="preserve">įrengimas ligoninių miestelyje   </t>
    </r>
  </si>
  <si>
    <t>2018 m. asignavimų planas</t>
  </si>
  <si>
    <t>Siūlomas keisti 2018 m. asignavimų planas</t>
  </si>
  <si>
    <t>Siūlomas keisti 2019 m. asignavimų planas</t>
  </si>
  <si>
    <t>Siūlomas keisti 2020 m. asignavimų planas</t>
  </si>
  <si>
    <r>
      <t xml:space="preserve">Savivaldybės aplinkos apsaugos rėmimo specialiosios programos lėšos </t>
    </r>
    <r>
      <rPr>
        <b/>
        <sz val="10"/>
        <rFont val="Times New Roman"/>
        <family val="1"/>
      </rPr>
      <t>SB(AAL)</t>
    </r>
  </si>
  <si>
    <r>
      <t xml:space="preserve">Pajamų įmokų už paslaugas lėšų likutis </t>
    </r>
    <r>
      <rPr>
        <b/>
        <sz val="10"/>
        <rFont val="Times New Roman"/>
        <family val="1"/>
      </rPr>
      <t>SB(SPL)</t>
    </r>
  </si>
  <si>
    <r>
      <t xml:space="preserve">Europos Sąjungos paramos lėšos, kurios įtrauktos į savivaldybės biudžetą </t>
    </r>
    <r>
      <rPr>
        <b/>
        <sz val="10"/>
        <rFont val="Times New Roman"/>
        <family val="1"/>
        <charset val="186"/>
      </rPr>
      <t>SB(ES)</t>
    </r>
  </si>
  <si>
    <t>_____________________________</t>
  </si>
  <si>
    <t>Įsigyta kondicionierių, sk.</t>
  </si>
  <si>
    <t>Sukurta ir įdiegta programa, skirta išankstinei dalyvių registracijai į veiklas, sk.</t>
  </si>
  <si>
    <t>Parengta paraiška</t>
  </si>
  <si>
    <t xml:space="preserve">Organizuota renginių, sk. </t>
  </si>
  <si>
    <t xml:space="preserve">Organizuota susitikimų su suinteresuotomis grupėmis, sk. </t>
  </si>
  <si>
    <t>Pilotinis modelio diegimas</t>
  </si>
  <si>
    <t>Virtualios realybės programinės įrangos įsigyjimas ir įdiegimas</t>
  </si>
  <si>
    <t>Projekto „Skaitmeninė lytiškumo ugdymo programa vidurinėse mokyklose“ (EDDIS) įgyvendinimas</t>
  </si>
  <si>
    <t>Projekto „Sveikatos plėtra“ („Healthy Boost“) įgyvendinimas</t>
  </si>
  <si>
    <t>Projekto įgyvendinimas, proc.</t>
  </si>
  <si>
    <t>Kompiuterinės programos sukūrimas ir įrangos įdiegimas</t>
  </si>
  <si>
    <t xml:space="preserve">Organizuota renginių, skaičius </t>
  </si>
  <si>
    <t>Atliktas san. mazgo remontas, proc.</t>
  </si>
  <si>
    <t>80</t>
  </si>
  <si>
    <t>240</t>
  </si>
  <si>
    <t>4</t>
  </si>
  <si>
    <t>840</t>
  </si>
  <si>
    <t>Lovadienių skaičius</t>
  </si>
  <si>
    <t>100</t>
  </si>
  <si>
    <t>Išlaikomas budinčio odontologo kabinetas</t>
  </si>
  <si>
    <t>Atlikta remonto darbų, proc.</t>
  </si>
  <si>
    <t>Klaipėdos sutrikusio vystymosi kūdikių namų katilinės patalpų ir įrangos bei priešgaisrinių kopėčių atnaujinimas</t>
  </si>
  <si>
    <t>Įrengta aikštelė, proc.</t>
  </si>
  <si>
    <t>Parengtas techn. projektas</t>
  </si>
  <si>
    <r>
      <rPr>
        <b/>
        <sz val="10"/>
        <rFont val="Times New Roman"/>
        <family val="1"/>
        <charset val="186"/>
      </rPr>
      <t>VšĮ Klaipėdos vaikų ligoninės kapitalo suformavimas</t>
    </r>
    <r>
      <rPr>
        <sz val="10"/>
        <rFont val="Times New Roman"/>
        <family val="1"/>
        <charset val="186"/>
      </rPr>
      <t xml:space="preserve">, siekiant atlikti pastato vidaus ir išorės remontą </t>
    </r>
  </si>
  <si>
    <r>
      <t>Administracinės paskirties pastato J. Karoso g. 12, Klaipėda, rekonstravimas</t>
    </r>
    <r>
      <rPr>
        <sz val="10"/>
        <rFont val="Times New Roman"/>
        <family val="1"/>
        <charset val="186"/>
      </rPr>
      <t xml:space="preserve"> į gydymo paskirties pastatą </t>
    </r>
  </si>
  <si>
    <r>
      <rPr>
        <b/>
        <sz val="10"/>
        <rFont val="Times New Roman"/>
        <family val="1"/>
        <charset val="186"/>
      </rPr>
      <t xml:space="preserve">VšĮ Klaipėdos universitetinės ligoninės </t>
    </r>
    <r>
      <rPr>
        <sz val="10"/>
        <rFont val="Times New Roman"/>
        <family val="1"/>
        <charset val="186"/>
      </rPr>
      <t xml:space="preserve">dalies pastato Liepojos g. 39 rekonstravimas  </t>
    </r>
  </si>
  <si>
    <r>
      <t>Klaipėdos sutrikusio vystymosi kūdikių namų</t>
    </r>
    <r>
      <rPr>
        <sz val="10"/>
        <rFont val="Times New Roman"/>
        <family val="1"/>
        <charset val="186"/>
      </rPr>
      <t xml:space="preserve"> automobilių stovėjimo aikštelės įrengimas</t>
    </r>
  </si>
  <si>
    <t>Įsigyta kompiuterinė ir organizacinė technika, sk</t>
  </si>
  <si>
    <t>2018 m. asignavimų planas pgl 2018-10-25 keitimą</t>
  </si>
  <si>
    <t>Padidintas dalininko kapitalas, proc.</t>
  </si>
  <si>
    <t>Vaikų, gavusių paliatyvios pagalbos  paslaugas, skaičius</t>
  </si>
  <si>
    <t>Vaikų, kuriems suteiktos Kompleksinių paslaugų vaikų dienos užimtumo centro paslaugos, skaičius</t>
  </si>
  <si>
    <t>Papriemonės kodas</t>
  </si>
  <si>
    <t>IED Statybos ir infrastruktūros plėtros skyrius, R. Dekėrytė</t>
  </si>
  <si>
    <r>
      <t xml:space="preserve">VšĮ Klaipėdos sveikatos priežiūros centro </t>
    </r>
    <r>
      <rPr>
        <sz val="10"/>
        <rFont val="Times New Roman"/>
        <family val="1"/>
        <charset val="186"/>
      </rPr>
      <t>dalininko kapitalo didinimas, siekiant įrengti Endoskopijų ir Kardiologo kabinetus</t>
    </r>
  </si>
  <si>
    <t xml:space="preserve"> </t>
  </si>
  <si>
    <r>
      <t xml:space="preserve">Savivaldybės tikslinės lėšos, skirtos aplinkos apsaugai </t>
    </r>
    <r>
      <rPr>
        <b/>
        <sz val="10"/>
        <rFont val="Times New Roman"/>
        <family val="1"/>
      </rPr>
      <t>SB(AA)</t>
    </r>
  </si>
  <si>
    <t>Planas</t>
  </si>
  <si>
    <t>Klaipėdos miesto savivaldybės sveikatos apsaugos programos (Nr. 13) aprašymo                                       priedas</t>
  </si>
  <si>
    <r>
      <rPr>
        <b/>
        <sz val="10"/>
        <rFont val="Times New Roman"/>
        <family val="1"/>
        <charset val="186"/>
      </rPr>
      <t xml:space="preserve">VšĮ Klaipėdos vaikų ligoninės </t>
    </r>
    <r>
      <rPr>
        <sz val="10"/>
        <rFont val="Times New Roman"/>
        <family val="1"/>
        <charset val="186"/>
      </rPr>
      <t xml:space="preserve"> pastato vidaus ir išorės kapitalinis remontas </t>
    </r>
  </si>
  <si>
    <r>
      <t>Įrengta 839 m</t>
    </r>
    <r>
      <rPr>
        <vertAlign val="superscript"/>
        <sz val="10"/>
        <rFont val="Times New Roman"/>
        <family val="1"/>
        <charset val="186"/>
      </rPr>
      <t>2</t>
    </r>
    <r>
      <rPr>
        <sz val="10"/>
        <rFont val="Times New Roman"/>
        <family val="1"/>
        <charset val="186"/>
      </rPr>
      <t xml:space="preserve"> klinikinė diagnostinė laboratorija ligoninės korpuso Nr. 4C dalies 2 ir 3 aukštuose, proc.</t>
    </r>
  </si>
  <si>
    <r>
      <t>Įrengta 839 m</t>
    </r>
    <r>
      <rPr>
        <vertAlign val="superscript"/>
        <sz val="10"/>
        <rFont val="Times New Roman"/>
        <family val="1"/>
        <charset val="186"/>
      </rPr>
      <t xml:space="preserve">2 </t>
    </r>
    <r>
      <rPr>
        <sz val="10"/>
        <rFont val="Times New Roman"/>
        <family val="1"/>
        <charset val="186"/>
      </rPr>
      <t>klinikinė diagnostinė laboratorija ligoninės korpuso Nr. 4C dalies 2 ir 3 aukštuose, proc.</t>
    </r>
  </si>
  <si>
    <t>Savižudybių prevencijos prioritetų nustatymo ilgojo ir trumpojo laikotarpių savižudybių prevencijos priemonių užtikrinimas</t>
  </si>
  <si>
    <t>BĮ Klaipėdos miesto visuomenės sveikatos biuro veiklos organizavimas, vykdant visuomenės sveikatos stiprinimą ir stebėseną, iš jų:</t>
  </si>
  <si>
    <t xml:space="preserve"> 2019–2021 M. KLAIPĖDOS MIESTO SAVIVALDYBĖS</t>
  </si>
  <si>
    <t>Įsigyta kondicionierių, skaičius</t>
  </si>
  <si>
    <t>Sukurta ir įdiegta programa, skirta išankstinei dalyvių registracijai į veiklas, skaičius</t>
  </si>
  <si>
    <t>Įsigyta kompiuterinė ir organizacinė technika, skaičius</t>
  </si>
  <si>
    <t>Organizuota vizitų, skaičius</t>
  </si>
  <si>
    <t>Bandomasis modelio diegimas</t>
  </si>
  <si>
    <t xml:space="preserve">Organizuota susitikimų su suinteresuotomis grupėmis, skaičius </t>
  </si>
  <si>
    <t>Virtualios realybės programinės įrangos įsigijimas ir įdiegimas</t>
  </si>
  <si>
    <r>
      <t>Administracinės paskirties pastato       J. Karoso g. 12, Klaipėda, rekonstravimas</t>
    </r>
    <r>
      <rPr>
        <sz val="10"/>
        <rFont val="Times New Roman"/>
        <family val="1"/>
        <charset val="186"/>
      </rPr>
      <t xml:space="preserve"> į gydymo paskirties pastatą </t>
    </r>
  </si>
  <si>
    <t>Klaipėdos sutrikusio vystymosi kūdikių namų trumpalaikės socialinės globos atokvėpio paslaugos prieinamumo didinimas</t>
  </si>
  <si>
    <r>
      <t xml:space="preserve">VšĮ Klaipėdos sveikatos priežiūros centro </t>
    </r>
    <r>
      <rPr>
        <sz val="10"/>
        <rFont val="Times New Roman"/>
        <family val="1"/>
        <charset val="186"/>
      </rPr>
      <t>dalininko kapitalo didinimas, siekiant įrengti endoskopijų ir kardiologo kabinetus</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</si>
</sst>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409]General"/>
    <numFmt numFmtId="167" formatCode="[$-409]#,##0"/>
  </numFmts>
  <fonts count="30"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charset val="186"/>
    </font>
    <font>
      <sz val="10"/>
      <name val="Times New Roman"/>
      <family val="1"/>
    </font>
    <font>
      <b/>
      <sz val="10"/>
      <name val="Times New Roman"/>
      <family val="1"/>
    </font>
    <font>
      <sz val="8"/>
      <name val="Times New Roman"/>
      <family val="1"/>
      <charset val="186"/>
    </font>
    <font>
      <sz val="9"/>
      <name val="Times New Roman"/>
      <family val="1"/>
      <charset val="186"/>
    </font>
    <font>
      <sz val="9"/>
      <color indexed="81"/>
      <name val="Tahoma"/>
      <family val="2"/>
      <charset val="186"/>
    </font>
    <font>
      <sz val="12"/>
      <name val="Times New Roman"/>
      <family val="1"/>
      <charset val="186"/>
    </font>
    <font>
      <sz val="12"/>
      <name val="Arial"/>
      <family val="2"/>
      <charset val="186"/>
    </font>
    <font>
      <b/>
      <sz val="12"/>
      <name val="Times New Roman"/>
      <family val="1"/>
      <charset val="186"/>
    </font>
    <font>
      <b/>
      <u/>
      <sz val="10"/>
      <name val="Times New Roman"/>
      <family val="1"/>
      <charset val="186"/>
    </font>
    <font>
      <sz val="11"/>
      <name val="Calibri"/>
      <family val="2"/>
      <charset val="186"/>
      <scheme val="minor"/>
    </font>
    <font>
      <sz val="10"/>
      <name val="Calibri"/>
      <family val="2"/>
      <charset val="186"/>
      <scheme val="minor"/>
    </font>
    <font>
      <b/>
      <sz val="9"/>
      <name val="Times New Roman"/>
      <family val="1"/>
      <charset val="186"/>
    </font>
    <font>
      <sz val="11"/>
      <name val="Times New Roman"/>
      <family val="1"/>
      <charset val="186"/>
    </font>
    <font>
      <sz val="8"/>
      <name val="Times New Roman"/>
      <family val="1"/>
    </font>
    <font>
      <sz val="8"/>
      <name val="Calibri"/>
      <family val="2"/>
      <charset val="186"/>
      <scheme val="minor"/>
    </font>
    <font>
      <sz val="9"/>
      <name val="Times New Roman"/>
      <family val="1"/>
    </font>
    <font>
      <sz val="10"/>
      <color rgb="FFFF0000"/>
      <name val="Times New Roman"/>
      <family val="1"/>
      <charset val="186"/>
    </font>
    <font>
      <b/>
      <sz val="10"/>
      <color rgb="FFFF0000"/>
      <name val="Times New Roman"/>
      <family val="1"/>
      <charset val="186"/>
    </font>
    <font>
      <vertAlign val="superscript"/>
      <sz val="10"/>
      <name val="Times New Roman"/>
      <family val="1"/>
    </font>
    <font>
      <sz val="10"/>
      <color rgb="FFFF0000"/>
      <name val="Times New Roman"/>
      <family val="1"/>
    </font>
    <font>
      <strike/>
      <sz val="10"/>
      <color rgb="FFFF0000"/>
      <name val="Times New Roman"/>
      <family val="1"/>
    </font>
    <font>
      <i/>
      <sz val="10"/>
      <name val="Times New Roman"/>
      <family val="1"/>
      <charset val="186"/>
    </font>
    <font>
      <b/>
      <sz val="9"/>
      <color indexed="81"/>
      <name val="Tahoma"/>
      <family val="2"/>
      <charset val="186"/>
    </font>
    <font>
      <sz val="11"/>
      <color rgb="FF000000"/>
      <name val="Calibri"/>
      <family val="2"/>
      <charset val="186"/>
    </font>
    <font>
      <sz val="10"/>
      <color rgb="FFFF0000"/>
      <name val="Arial"/>
      <family val="2"/>
      <charset val="186"/>
    </font>
    <font>
      <vertAlign val="superscript"/>
      <sz val="10"/>
      <name val="Times New Roman"/>
      <family val="1"/>
      <charset val="186"/>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CCFF"/>
        <bgColor indexed="64"/>
      </patternFill>
    </fill>
    <fill>
      <patternFill patternType="solid">
        <fgColor rgb="FFFFFF99"/>
        <bgColor indexed="64"/>
      </patternFill>
    </fill>
    <fill>
      <patternFill patternType="solid">
        <fgColor theme="8" tint="0.79998168889431442"/>
        <bgColor indexed="64"/>
      </patternFill>
    </fill>
    <fill>
      <patternFill patternType="solid">
        <fgColor rgb="FFCCFFCC"/>
        <bgColor indexed="64"/>
      </patternFill>
    </fill>
    <fill>
      <patternFill patternType="solid">
        <fgColor theme="0"/>
        <bgColor rgb="FFDBDBDB"/>
      </patternFill>
    </fill>
    <fill>
      <patternFill patternType="solid">
        <fgColor theme="0"/>
        <bgColor rgb="FFD9D9D9"/>
      </patternFill>
    </fill>
    <fill>
      <patternFill patternType="solid">
        <fgColor theme="0"/>
        <bgColor rgb="FFFFFFFF"/>
      </patternFill>
    </fill>
  </fills>
  <borders count="121">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bottom/>
      <diagonal/>
    </border>
    <border>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diagonal/>
    </border>
    <border>
      <left/>
      <right/>
      <top style="medium">
        <color indexed="64"/>
      </top>
      <bottom style="thin">
        <color indexed="64"/>
      </bottom>
      <diagonal/>
    </border>
    <border>
      <left/>
      <right style="thin">
        <color indexed="64"/>
      </right>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medium">
        <color indexed="64"/>
      </right>
      <top style="thin">
        <color indexed="64"/>
      </top>
      <bottom/>
      <diagonal/>
    </border>
    <border>
      <left/>
      <right/>
      <top/>
      <bottom style="thin">
        <color indexed="64"/>
      </bottom>
      <diagonal/>
    </border>
    <border>
      <left/>
      <right/>
      <top style="thin">
        <color indexed="64"/>
      </top>
      <bottom/>
      <diagonal/>
    </border>
    <border>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medium">
        <color indexed="64"/>
      </top>
      <bottom style="thin">
        <color rgb="FF000000"/>
      </bottom>
      <diagonal/>
    </border>
    <border>
      <left style="medium">
        <color indexed="64"/>
      </left>
      <right style="thin">
        <color rgb="FF000000"/>
      </right>
      <top/>
      <bottom style="medium">
        <color indexed="64"/>
      </bottom>
      <diagonal/>
    </border>
    <border>
      <left style="medium">
        <color indexed="64"/>
      </left>
      <right style="thin">
        <color rgb="FF000000"/>
      </right>
      <top/>
      <bottom/>
      <diagonal/>
    </border>
    <border>
      <left style="thin">
        <color rgb="FF000000"/>
      </left>
      <right style="thin">
        <color indexed="64"/>
      </right>
      <top/>
      <bottom style="medium">
        <color indexed="64"/>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medium">
        <color indexed="64"/>
      </top>
      <bottom style="thin">
        <color rgb="FF000000"/>
      </bottom>
      <diagonal/>
    </border>
    <border>
      <left style="medium">
        <color indexed="64"/>
      </left>
      <right/>
      <top style="thin">
        <color rgb="FF000000"/>
      </top>
      <bottom style="medium">
        <color indexed="64"/>
      </bottom>
      <diagonal/>
    </border>
    <border>
      <left style="thin">
        <color indexed="64"/>
      </left>
      <right style="medium">
        <color indexed="64"/>
      </right>
      <top style="medium">
        <color indexed="64"/>
      </top>
      <bottom style="thin">
        <color rgb="FF000000"/>
      </bottom>
      <diagonal/>
    </border>
    <border>
      <left style="thin">
        <color indexed="64"/>
      </left>
      <right style="medium">
        <color indexed="64"/>
      </right>
      <top style="thin">
        <color rgb="FF000000"/>
      </top>
      <bottom style="thin">
        <color rgb="FF000000"/>
      </bottom>
      <diagonal/>
    </border>
    <border>
      <left style="thin">
        <color indexed="64"/>
      </left>
      <right style="medium">
        <color indexed="64"/>
      </right>
      <top style="thin">
        <color rgb="FF000000"/>
      </top>
      <bottom style="medium">
        <color indexed="64"/>
      </bottom>
      <diagonal/>
    </border>
    <border>
      <left style="medium">
        <color indexed="64"/>
      </left>
      <right/>
      <top style="thin">
        <color rgb="FF000000"/>
      </top>
      <bottom/>
      <diagonal/>
    </border>
    <border>
      <left style="thin">
        <color rgb="FF000000"/>
      </left>
      <right style="thin">
        <color rgb="FF000000"/>
      </right>
      <top style="thin">
        <color rgb="FF000000"/>
      </top>
      <bottom/>
      <diagonal/>
    </border>
    <border>
      <left style="medium">
        <color indexed="64"/>
      </left>
      <right style="thin">
        <color rgb="FF000000"/>
      </right>
      <top style="thin">
        <color rgb="FF000000"/>
      </top>
      <bottom/>
      <diagonal/>
    </border>
    <border>
      <left style="thin">
        <color rgb="FF000000"/>
      </left>
      <right style="thin">
        <color indexed="64"/>
      </right>
      <top/>
      <bottom/>
      <diagonal/>
    </border>
    <border>
      <left style="thin">
        <color rgb="FF000000"/>
      </left>
      <right style="medium">
        <color indexed="64"/>
      </right>
      <top style="thin">
        <color rgb="FF000000"/>
      </top>
      <bottom/>
      <diagonal/>
    </border>
    <border>
      <left style="thin">
        <color rgb="FF000000"/>
      </left>
      <right style="medium">
        <color indexed="64"/>
      </right>
      <top/>
      <bottom/>
      <diagonal/>
    </border>
    <border>
      <left style="thin">
        <color rgb="FF000000"/>
      </left>
      <right style="medium">
        <color indexed="64"/>
      </right>
      <top/>
      <bottom style="medium">
        <color indexed="64"/>
      </bottom>
      <diagonal/>
    </border>
    <border>
      <left style="thin">
        <color indexed="64"/>
      </left>
      <right style="thin">
        <color rgb="FF000000"/>
      </right>
      <top style="thin">
        <color rgb="FF000000"/>
      </top>
      <bottom/>
      <diagonal/>
    </border>
    <border>
      <left style="thin">
        <color rgb="FF000000"/>
      </left>
      <right style="thin">
        <color rgb="FF000000"/>
      </right>
      <top/>
      <bottom style="medium">
        <color indexed="64"/>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diagonal/>
    </border>
    <border>
      <left style="thin">
        <color rgb="FF000000"/>
      </left>
      <right style="thin">
        <color rgb="FF000000"/>
      </right>
      <top/>
      <bottom/>
      <diagonal/>
    </border>
    <border>
      <left style="thin">
        <color rgb="FF000000"/>
      </left>
      <right style="medium">
        <color indexed="64"/>
      </right>
      <top style="thin">
        <color indexed="64"/>
      </top>
      <bottom style="thin">
        <color indexed="64"/>
      </bottom>
      <diagonal/>
    </border>
    <border>
      <left style="thin">
        <color rgb="FF000000"/>
      </left>
      <right/>
      <top style="medium">
        <color indexed="64"/>
      </top>
      <bottom/>
      <diagonal/>
    </border>
    <border>
      <left style="thin">
        <color rgb="FF000000"/>
      </left>
      <right/>
      <top style="thin">
        <color indexed="64"/>
      </top>
      <bottom/>
      <diagonal/>
    </border>
    <border>
      <left style="medium">
        <color indexed="64"/>
      </left>
      <right style="thin">
        <color indexed="64"/>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medium">
        <color indexed="64"/>
      </top>
      <bottom style="thin">
        <color rgb="FF000000"/>
      </bottom>
      <diagonal/>
    </border>
    <border>
      <left style="thin">
        <color indexed="64"/>
      </left>
      <right/>
      <top style="thin">
        <color rgb="FF000000"/>
      </top>
      <bottom/>
      <diagonal/>
    </border>
    <border>
      <left style="thin">
        <color indexed="64"/>
      </left>
      <right style="thin">
        <color rgb="FF000000"/>
      </right>
      <top/>
      <bottom/>
      <diagonal/>
    </border>
    <border>
      <left style="thin">
        <color indexed="64"/>
      </left>
      <right style="thin">
        <color rgb="FF000000"/>
      </right>
      <top/>
      <bottom style="medium">
        <color indexed="64"/>
      </bottom>
      <diagonal/>
    </border>
    <border>
      <left style="thin">
        <color indexed="64"/>
      </left>
      <right style="thin">
        <color rgb="FF000000"/>
      </right>
      <top style="medium">
        <color indexed="64"/>
      </top>
      <bottom/>
      <diagonal/>
    </border>
    <border>
      <left style="thin">
        <color indexed="64"/>
      </left>
      <right style="thin">
        <color rgb="FF000000"/>
      </right>
      <top style="thin">
        <color rgb="FF000000"/>
      </top>
      <bottom style="thin">
        <color rgb="FF000000"/>
      </bottom>
      <diagonal/>
    </border>
    <border>
      <left style="thin">
        <color indexed="64"/>
      </left>
      <right style="thin">
        <color rgb="FF000000"/>
      </right>
      <top style="thin">
        <color rgb="FF000000"/>
      </top>
      <bottom style="medium">
        <color indexed="64"/>
      </bottom>
      <diagonal/>
    </border>
  </borders>
  <cellStyleXfs count="2">
    <xf numFmtId="0" fontId="0" fillId="0" borderId="0"/>
    <xf numFmtId="166" fontId="27" fillId="0" borderId="0" applyBorder="0" applyProtection="0"/>
  </cellStyleXfs>
  <cellXfs count="1513">
    <xf numFmtId="0" fontId="0" fillId="0" borderId="0" xfId="0"/>
    <xf numFmtId="0" fontId="2" fillId="0" borderId="0" xfId="0" applyFont="1"/>
    <xf numFmtId="0" fontId="3" fillId="0" borderId="5" xfId="0" applyFont="1" applyFill="1" applyBorder="1" applyAlignment="1">
      <alignment vertical="top" wrapText="1"/>
    </xf>
    <xf numFmtId="0" fontId="1" fillId="3" borderId="5" xfId="0" applyFont="1" applyFill="1" applyBorder="1" applyAlignment="1">
      <alignment horizontal="center" vertical="top"/>
    </xf>
    <xf numFmtId="0" fontId="1" fillId="0" borderId="11" xfId="0" applyFont="1" applyBorder="1" applyAlignment="1">
      <alignment vertical="top"/>
    </xf>
    <xf numFmtId="0" fontId="1" fillId="0" borderId="33" xfId="0" applyFont="1" applyBorder="1" applyAlignment="1">
      <alignment horizontal="center" vertical="top"/>
    </xf>
    <xf numFmtId="0" fontId="1" fillId="3" borderId="11" xfId="0" applyFont="1" applyFill="1" applyBorder="1" applyAlignment="1">
      <alignment horizontal="center" vertical="top"/>
    </xf>
    <xf numFmtId="0" fontId="2" fillId="0" borderId="0" xfId="0" applyFont="1" applyBorder="1"/>
    <xf numFmtId="0" fontId="1" fillId="0" borderId="11" xfId="0" applyFont="1" applyFill="1" applyBorder="1" applyAlignment="1">
      <alignment vertical="top" wrapText="1"/>
    </xf>
    <xf numFmtId="0" fontId="1" fillId="0" borderId="11" xfId="0" applyFont="1" applyFill="1" applyBorder="1" applyAlignment="1">
      <alignment horizontal="center" vertical="top"/>
    </xf>
    <xf numFmtId="0" fontId="1" fillId="0" borderId="17" xfId="0" applyFont="1" applyFill="1" applyBorder="1" applyAlignment="1">
      <alignment horizontal="center" vertical="top"/>
    </xf>
    <xf numFmtId="164" fontId="3" fillId="5" borderId="45" xfId="0" applyNumberFormat="1" applyFont="1" applyFill="1" applyBorder="1" applyAlignment="1">
      <alignment horizontal="center" vertical="top"/>
    </xf>
    <xf numFmtId="0" fontId="1" fillId="0" borderId="29" xfId="0" applyFont="1" applyFill="1" applyBorder="1" applyAlignment="1">
      <alignment horizontal="center" vertical="top"/>
    </xf>
    <xf numFmtId="0" fontId="1" fillId="0" borderId="7" xfId="0" applyFont="1" applyFill="1" applyBorder="1" applyAlignment="1">
      <alignment horizontal="center" vertical="top" wrapText="1"/>
    </xf>
    <xf numFmtId="0" fontId="1" fillId="4" borderId="44" xfId="0" applyFont="1" applyFill="1" applyBorder="1" applyAlignment="1">
      <alignment horizontal="center" vertical="top"/>
    </xf>
    <xf numFmtId="0" fontId="1" fillId="0" borderId="52" xfId="0" applyFont="1" applyFill="1" applyBorder="1" applyAlignment="1">
      <alignment horizontal="center" vertical="top" wrapText="1"/>
    </xf>
    <xf numFmtId="0" fontId="1" fillId="4" borderId="53" xfId="0" applyFont="1" applyFill="1" applyBorder="1" applyAlignment="1">
      <alignment horizontal="center" vertical="top"/>
    </xf>
    <xf numFmtId="164" fontId="1" fillId="4" borderId="56" xfId="0" applyNumberFormat="1" applyFont="1" applyFill="1" applyBorder="1" applyAlignment="1">
      <alignment horizontal="center" vertical="top"/>
    </xf>
    <xf numFmtId="49" fontId="5" fillId="2" borderId="16" xfId="0" applyNumberFormat="1" applyFont="1" applyFill="1" applyBorder="1" applyAlignment="1">
      <alignment vertical="top"/>
    </xf>
    <xf numFmtId="0" fontId="3" fillId="5" borderId="45" xfId="0" applyFont="1" applyFill="1" applyBorder="1" applyAlignment="1">
      <alignment horizontal="center" vertical="top"/>
    </xf>
    <xf numFmtId="164" fontId="1" fillId="4" borderId="42" xfId="0" applyNumberFormat="1" applyFont="1" applyFill="1" applyBorder="1" applyAlignment="1">
      <alignment horizontal="center" vertical="top"/>
    </xf>
    <xf numFmtId="49" fontId="5" fillId="2" borderId="60" xfId="0" applyNumberFormat="1" applyFont="1" applyFill="1" applyBorder="1" applyAlignment="1">
      <alignment horizontal="center" vertical="top"/>
    </xf>
    <xf numFmtId="49" fontId="5" fillId="2" borderId="61" xfId="0" applyNumberFormat="1" applyFont="1" applyFill="1" applyBorder="1" applyAlignment="1">
      <alignment horizontal="center" vertical="top"/>
    </xf>
    <xf numFmtId="49" fontId="5" fillId="2" borderId="4" xfId="0" applyNumberFormat="1" applyFont="1" applyFill="1" applyBorder="1" applyAlignment="1">
      <alignment vertical="top"/>
    </xf>
    <xf numFmtId="0" fontId="1" fillId="0" borderId="6" xfId="0" applyFont="1" applyBorder="1" applyAlignment="1">
      <alignment horizontal="center" vertical="top" wrapText="1"/>
    </xf>
    <xf numFmtId="49" fontId="5" fillId="2" borderId="10" xfId="0" applyNumberFormat="1" applyFont="1" applyFill="1" applyBorder="1" applyAlignment="1">
      <alignment vertical="top"/>
    </xf>
    <xf numFmtId="0" fontId="1" fillId="0" borderId="57" xfId="0" applyFont="1" applyBorder="1" applyAlignment="1">
      <alignment horizontal="center" vertical="top" wrapText="1"/>
    </xf>
    <xf numFmtId="0" fontId="3" fillId="5" borderId="38" xfId="0" applyFont="1" applyFill="1" applyBorder="1" applyAlignment="1">
      <alignment horizontal="right" vertical="top" wrapText="1"/>
    </xf>
    <xf numFmtId="0" fontId="1" fillId="0" borderId="6" xfId="0" applyFont="1" applyBorder="1" applyAlignment="1">
      <alignment horizontal="center" vertical="top"/>
    </xf>
    <xf numFmtId="0" fontId="4" fillId="0" borderId="27" xfId="0" applyFont="1" applyFill="1" applyBorder="1" applyAlignment="1">
      <alignment vertical="top" wrapText="1"/>
    </xf>
    <xf numFmtId="0" fontId="1" fillId="0" borderId="2" xfId="0" applyFont="1" applyFill="1" applyBorder="1" applyAlignment="1">
      <alignment horizontal="left" vertical="top" wrapText="1"/>
    </xf>
    <xf numFmtId="49" fontId="4" fillId="0" borderId="0" xfId="0" applyNumberFormat="1" applyFont="1" applyFill="1" applyBorder="1" applyAlignment="1">
      <alignment vertical="top"/>
    </xf>
    <xf numFmtId="165" fontId="1" fillId="0" borderId="0" xfId="0" applyNumberFormat="1" applyFont="1" applyFill="1" applyBorder="1" applyAlignment="1">
      <alignment vertical="top"/>
    </xf>
    <xf numFmtId="0" fontId="4" fillId="0" borderId="0" xfId="0" applyFont="1" applyAlignment="1">
      <alignment vertical="top"/>
    </xf>
    <xf numFmtId="0" fontId="4" fillId="4" borderId="0" xfId="0" applyFont="1" applyFill="1" applyAlignment="1">
      <alignment vertical="top"/>
    </xf>
    <xf numFmtId="165" fontId="1" fillId="4" borderId="0" xfId="0" applyNumberFormat="1" applyFont="1" applyFill="1" applyBorder="1" applyAlignment="1">
      <alignment vertical="top" wrapText="1"/>
    </xf>
    <xf numFmtId="165" fontId="3" fillId="4" borderId="0" xfId="0" applyNumberFormat="1" applyFont="1" applyFill="1" applyBorder="1" applyAlignment="1">
      <alignment horizontal="center" vertical="top" wrapText="1"/>
    </xf>
    <xf numFmtId="0" fontId="2" fillId="4" borderId="0" xfId="0" applyFont="1" applyFill="1"/>
    <xf numFmtId="0" fontId="4" fillId="3" borderId="0" xfId="0" applyFont="1" applyFill="1" applyBorder="1" applyAlignment="1">
      <alignment vertical="top"/>
    </xf>
    <xf numFmtId="0" fontId="1" fillId="3" borderId="0" xfId="0" applyFont="1" applyFill="1" applyBorder="1" applyAlignment="1">
      <alignment vertical="top"/>
    </xf>
    <xf numFmtId="0" fontId="1" fillId="0" borderId="0" xfId="0" applyFont="1" applyBorder="1" applyAlignment="1">
      <alignment vertical="top"/>
    </xf>
    <xf numFmtId="0" fontId="1" fillId="0" borderId="0" xfId="0" applyFont="1" applyAlignment="1">
      <alignment horizontal="center" vertical="top"/>
    </xf>
    <xf numFmtId="164" fontId="1" fillId="0" borderId="0" xfId="0" applyNumberFormat="1" applyFont="1" applyAlignment="1">
      <alignment vertical="top"/>
    </xf>
    <xf numFmtId="0" fontId="1" fillId="0" borderId="0" xfId="0" applyFont="1" applyAlignment="1">
      <alignment vertical="top"/>
    </xf>
    <xf numFmtId="0" fontId="1" fillId="0" borderId="13" xfId="0" applyFont="1" applyFill="1" applyBorder="1" applyAlignment="1">
      <alignment horizontal="center" vertical="top" wrapText="1"/>
    </xf>
    <xf numFmtId="49" fontId="5" fillId="3" borderId="40" xfId="0" applyNumberFormat="1" applyFont="1" applyFill="1" applyBorder="1" applyAlignment="1">
      <alignment vertical="top"/>
    </xf>
    <xf numFmtId="49" fontId="5" fillId="3" borderId="25" xfId="0" applyNumberFormat="1" applyFont="1" applyFill="1" applyBorder="1" applyAlignment="1">
      <alignment vertical="top"/>
    </xf>
    <xf numFmtId="0" fontId="10" fillId="0" borderId="0" xfId="0" applyFont="1"/>
    <xf numFmtId="49" fontId="3" fillId="2" borderId="25" xfId="0" applyNumberFormat="1" applyFont="1" applyFill="1" applyBorder="1" applyAlignment="1">
      <alignment horizontal="center" vertical="top"/>
    </xf>
    <xf numFmtId="49" fontId="3" fillId="2" borderId="40" xfId="0" applyNumberFormat="1" applyFont="1" applyFill="1" applyBorder="1" applyAlignment="1">
      <alignment horizontal="center" vertical="top"/>
    </xf>
    <xf numFmtId="0" fontId="1" fillId="4" borderId="55" xfId="0" applyFont="1" applyFill="1" applyBorder="1" applyAlignment="1">
      <alignment horizontal="center" vertical="top" wrapText="1"/>
    </xf>
    <xf numFmtId="49" fontId="3" fillId="2" borderId="16" xfId="0" applyNumberFormat="1" applyFont="1" applyFill="1" applyBorder="1" applyAlignment="1">
      <alignment vertical="top"/>
    </xf>
    <xf numFmtId="49" fontId="3" fillId="3" borderId="25" xfId="0" applyNumberFormat="1" applyFont="1" applyFill="1" applyBorder="1" applyAlignment="1">
      <alignment vertical="top"/>
    </xf>
    <xf numFmtId="49" fontId="3" fillId="2" borderId="60" xfId="0" applyNumberFormat="1" applyFont="1" applyFill="1" applyBorder="1" applyAlignment="1">
      <alignment horizontal="center" vertical="top"/>
    </xf>
    <xf numFmtId="49" fontId="3" fillId="2" borderId="61" xfId="0" applyNumberFormat="1" applyFont="1" applyFill="1" applyBorder="1" applyAlignment="1">
      <alignment horizontal="center" vertical="top"/>
    </xf>
    <xf numFmtId="49" fontId="3" fillId="2" borderId="4" xfId="0" applyNumberFormat="1" applyFont="1" applyFill="1" applyBorder="1" applyAlignment="1">
      <alignment vertical="top"/>
    </xf>
    <xf numFmtId="49" fontId="3" fillId="3" borderId="40" xfId="0" applyNumberFormat="1" applyFont="1" applyFill="1" applyBorder="1" applyAlignment="1">
      <alignment vertical="top"/>
    </xf>
    <xf numFmtId="49" fontId="3" fillId="2" borderId="10" xfId="0" applyNumberFormat="1" applyFont="1" applyFill="1" applyBorder="1" applyAlignment="1">
      <alignment vertical="top"/>
    </xf>
    <xf numFmtId="49" fontId="3" fillId="3" borderId="31" xfId="0" applyNumberFormat="1" applyFont="1" applyFill="1" applyBorder="1" applyAlignment="1">
      <alignment vertical="top"/>
    </xf>
    <xf numFmtId="0" fontId="13" fillId="0" borderId="0" xfId="0" applyFont="1"/>
    <xf numFmtId="0" fontId="1" fillId="0" borderId="29" xfId="0" applyFont="1" applyFill="1" applyBorder="1" applyAlignment="1">
      <alignment horizontal="center" vertical="top" wrapText="1"/>
    </xf>
    <xf numFmtId="0" fontId="1" fillId="4" borderId="11" xfId="0" applyFont="1" applyFill="1" applyBorder="1" applyAlignment="1">
      <alignment vertical="top" wrapText="1"/>
    </xf>
    <xf numFmtId="0" fontId="1" fillId="4" borderId="17" xfId="0" applyFont="1" applyFill="1" applyBorder="1" applyAlignment="1">
      <alignment vertical="top" wrapText="1"/>
    </xf>
    <xf numFmtId="0" fontId="1" fillId="0" borderId="0" xfId="0" applyFont="1" applyBorder="1" applyAlignment="1">
      <alignment horizontal="center" vertical="top"/>
    </xf>
    <xf numFmtId="0" fontId="1" fillId="4" borderId="11" xfId="0" applyFont="1" applyFill="1" applyBorder="1" applyAlignment="1">
      <alignment horizontal="center" vertical="top" wrapText="1"/>
    </xf>
    <xf numFmtId="0" fontId="13" fillId="0" borderId="0" xfId="0" applyFont="1" applyAlignment="1">
      <alignment horizontal="center"/>
    </xf>
    <xf numFmtId="0" fontId="1" fillId="0" borderId="27" xfId="0" applyFont="1" applyBorder="1" applyAlignment="1">
      <alignment vertical="center" textRotation="90"/>
    </xf>
    <xf numFmtId="0" fontId="1" fillId="0" borderId="30" xfId="0" applyFont="1" applyBorder="1" applyAlignment="1">
      <alignment vertical="center" textRotation="90"/>
    </xf>
    <xf numFmtId="0" fontId="3" fillId="0" borderId="27" xfId="0" applyFont="1" applyBorder="1" applyAlignment="1">
      <alignment vertical="center" textRotation="90"/>
    </xf>
    <xf numFmtId="0" fontId="3" fillId="0" borderId="30" xfId="0" applyFont="1" applyBorder="1" applyAlignment="1">
      <alignment vertical="center" textRotation="90"/>
    </xf>
    <xf numFmtId="49" fontId="1" fillId="0" borderId="13" xfId="0" applyNumberFormat="1" applyFont="1" applyFill="1" applyBorder="1" applyAlignment="1">
      <alignment horizontal="center" vertical="top"/>
    </xf>
    <xf numFmtId="0" fontId="1" fillId="0" borderId="25" xfId="0" applyFont="1" applyBorder="1" applyAlignment="1">
      <alignment vertical="top" wrapText="1"/>
    </xf>
    <xf numFmtId="0" fontId="3" fillId="0" borderId="37" xfId="0" applyFont="1" applyBorder="1" applyAlignment="1">
      <alignment vertical="center" textRotation="90"/>
    </xf>
    <xf numFmtId="164" fontId="3" fillId="5" borderId="45" xfId="0" applyNumberFormat="1" applyFont="1" applyFill="1" applyBorder="1" applyAlignment="1">
      <alignment horizontal="center" vertical="top" wrapText="1"/>
    </xf>
    <xf numFmtId="0" fontId="14" fillId="0" borderId="0" xfId="0" applyFont="1"/>
    <xf numFmtId="49" fontId="5" fillId="3" borderId="10" xfId="0" applyNumberFormat="1" applyFont="1" applyFill="1" applyBorder="1" applyAlignment="1">
      <alignment vertical="top"/>
    </xf>
    <xf numFmtId="0" fontId="1" fillId="0" borderId="31" xfId="0" applyFont="1" applyBorder="1" applyAlignment="1">
      <alignment vertical="top" wrapText="1"/>
    </xf>
    <xf numFmtId="0" fontId="4" fillId="0" borderId="68" xfId="0" applyFont="1" applyFill="1" applyBorder="1" applyAlignment="1">
      <alignment vertical="top" wrapText="1"/>
    </xf>
    <xf numFmtId="0" fontId="1" fillId="0" borderId="50" xfId="0" applyFont="1" applyBorder="1" applyAlignment="1">
      <alignment horizontal="center" vertical="top"/>
    </xf>
    <xf numFmtId="49" fontId="3" fillId="2" borderId="48" xfId="0" applyNumberFormat="1" applyFont="1" applyFill="1" applyBorder="1" applyAlignment="1">
      <alignment vertical="top"/>
    </xf>
    <xf numFmtId="0" fontId="1" fillId="0" borderId="44" xfId="0" applyFont="1" applyFill="1" applyBorder="1" applyAlignment="1">
      <alignment vertical="center" textRotation="90" wrapText="1"/>
    </xf>
    <xf numFmtId="0" fontId="1" fillId="0" borderId="23" xfId="0" applyFont="1" applyFill="1" applyBorder="1" applyAlignment="1">
      <alignment vertical="center" textRotation="90" wrapText="1"/>
    </xf>
    <xf numFmtId="49" fontId="3" fillId="2" borderId="68" xfId="0" applyNumberFormat="1" applyFont="1" applyFill="1" applyBorder="1" applyAlignment="1">
      <alignment horizontal="center" vertical="top"/>
    </xf>
    <xf numFmtId="49" fontId="3" fillId="3" borderId="4" xfId="0" applyNumberFormat="1" applyFont="1" applyFill="1" applyBorder="1" applyAlignment="1">
      <alignment horizontal="center" vertical="top"/>
    </xf>
    <xf numFmtId="0" fontId="1" fillId="4" borderId="43" xfId="0" applyFont="1" applyFill="1" applyBorder="1" applyAlignment="1">
      <alignment horizontal="center" vertical="top"/>
    </xf>
    <xf numFmtId="164" fontId="13" fillId="0" borderId="0" xfId="0" applyNumberFormat="1" applyFont="1"/>
    <xf numFmtId="164" fontId="2" fillId="0" borderId="0" xfId="0" applyNumberFormat="1" applyFont="1"/>
    <xf numFmtId="165" fontId="1" fillId="0" borderId="0" xfId="0" applyNumberFormat="1" applyFont="1" applyFill="1" applyBorder="1" applyAlignment="1">
      <alignment horizontal="center" vertical="top"/>
    </xf>
    <xf numFmtId="0" fontId="1" fillId="0" borderId="37" xfId="0" applyFont="1" applyBorder="1" applyAlignment="1">
      <alignment vertical="center" textRotation="90"/>
    </xf>
    <xf numFmtId="165" fontId="4" fillId="4" borderId="57" xfId="0" applyNumberFormat="1" applyFont="1" applyFill="1" applyBorder="1" applyAlignment="1">
      <alignment horizontal="center" vertical="top" wrapText="1"/>
    </xf>
    <xf numFmtId="164" fontId="1" fillId="4" borderId="44" xfId="0" applyNumberFormat="1" applyFont="1" applyFill="1" applyBorder="1" applyAlignment="1">
      <alignment horizontal="center" vertical="top"/>
    </xf>
    <xf numFmtId="0" fontId="1" fillId="4" borderId="30" xfId="0" applyFont="1" applyFill="1" applyBorder="1" applyAlignment="1">
      <alignment vertical="top" wrapText="1"/>
    </xf>
    <xf numFmtId="0" fontId="1" fillId="4" borderId="49" xfId="0" applyFont="1" applyFill="1" applyBorder="1" applyAlignment="1">
      <alignment horizontal="center" vertical="top"/>
    </xf>
    <xf numFmtId="0" fontId="1" fillId="0" borderId="33" xfId="0" applyFont="1" applyBorder="1" applyAlignment="1">
      <alignment horizontal="center" vertical="top" wrapText="1"/>
    </xf>
    <xf numFmtId="0" fontId="1" fillId="4" borderId="6" xfId="0" applyFont="1" applyFill="1" applyBorder="1" applyAlignment="1">
      <alignment horizontal="center" vertical="top"/>
    </xf>
    <xf numFmtId="49" fontId="5" fillId="2" borderId="36"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0" fontId="1" fillId="0" borderId="0" xfId="0" applyFont="1" applyAlignment="1">
      <alignment vertical="center"/>
    </xf>
    <xf numFmtId="0" fontId="1" fillId="0" borderId="0" xfId="0" applyNumberFormat="1" applyFont="1" applyAlignment="1">
      <alignment vertical="top"/>
    </xf>
    <xf numFmtId="0" fontId="1" fillId="0" borderId="0" xfId="0" applyFont="1" applyAlignment="1">
      <alignment vertical="center" wrapText="1"/>
    </xf>
    <xf numFmtId="49" fontId="1" fillId="0" borderId="47" xfId="0" applyNumberFormat="1" applyFont="1" applyBorder="1" applyAlignment="1">
      <alignment horizontal="center" vertical="top" wrapText="1"/>
    </xf>
    <xf numFmtId="49" fontId="1" fillId="0" borderId="49" xfId="0" applyNumberFormat="1" applyFont="1" applyBorder="1" applyAlignment="1">
      <alignment horizontal="center" vertical="top" wrapText="1"/>
    </xf>
    <xf numFmtId="49" fontId="1" fillId="0" borderId="58" xfId="0" applyNumberFormat="1" applyFont="1" applyBorder="1" applyAlignment="1">
      <alignment horizontal="center" vertical="top" wrapText="1"/>
    </xf>
    <xf numFmtId="49" fontId="1" fillId="0" borderId="1" xfId="0" applyNumberFormat="1" applyFont="1" applyBorder="1" applyAlignment="1">
      <alignment horizontal="center" vertical="top" wrapText="1"/>
    </xf>
    <xf numFmtId="49" fontId="5" fillId="3" borderId="31" xfId="0" applyNumberFormat="1" applyFont="1" applyFill="1" applyBorder="1" applyAlignment="1">
      <alignment vertical="top"/>
    </xf>
    <xf numFmtId="164" fontId="1" fillId="4" borderId="43" xfId="0" applyNumberFormat="1" applyFont="1" applyFill="1" applyBorder="1" applyAlignment="1">
      <alignment horizontal="center" vertical="top"/>
    </xf>
    <xf numFmtId="0" fontId="1" fillId="4" borderId="57" xfId="0" applyFont="1" applyFill="1" applyBorder="1" applyAlignment="1">
      <alignment horizontal="center" vertical="top"/>
    </xf>
    <xf numFmtId="0" fontId="2" fillId="0" borderId="70" xfId="0" applyFont="1" applyBorder="1" applyAlignment="1">
      <alignment vertical="top" wrapText="1"/>
    </xf>
    <xf numFmtId="0" fontId="1" fillId="0" borderId="43" xfId="0" applyFont="1" applyBorder="1" applyAlignment="1">
      <alignment horizontal="center" vertical="top"/>
    </xf>
    <xf numFmtId="49" fontId="5" fillId="2" borderId="68" xfId="0" applyNumberFormat="1" applyFont="1" applyFill="1" applyBorder="1" applyAlignment="1">
      <alignment horizontal="center" vertical="top"/>
    </xf>
    <xf numFmtId="49" fontId="5" fillId="2" borderId="70" xfId="0" applyNumberFormat="1" applyFont="1" applyFill="1" applyBorder="1" applyAlignment="1">
      <alignment horizontal="center" vertical="top"/>
    </xf>
    <xf numFmtId="49" fontId="5" fillId="3" borderId="25" xfId="0" applyNumberFormat="1" applyFont="1" applyFill="1" applyBorder="1" applyAlignment="1">
      <alignment horizontal="center" vertical="top"/>
    </xf>
    <xf numFmtId="49" fontId="1" fillId="0" borderId="7" xfId="0" applyNumberFormat="1" applyFont="1" applyFill="1" applyBorder="1" applyAlignment="1">
      <alignment horizontal="center" vertical="top"/>
    </xf>
    <xf numFmtId="49" fontId="1" fillId="0" borderId="11" xfId="0" applyNumberFormat="1" applyFont="1" applyFill="1" applyBorder="1" applyAlignment="1">
      <alignment horizontal="center" vertical="top"/>
    </xf>
    <xf numFmtId="49" fontId="1" fillId="0" borderId="17" xfId="0" applyNumberFormat="1" applyFont="1" applyFill="1" applyBorder="1" applyAlignment="1">
      <alignment horizontal="center" vertical="top"/>
    </xf>
    <xf numFmtId="0" fontId="1" fillId="4" borderId="17" xfId="0" applyFont="1" applyFill="1" applyBorder="1" applyAlignment="1">
      <alignment horizontal="center" vertical="top" wrapText="1"/>
    </xf>
    <xf numFmtId="49" fontId="1" fillId="0" borderId="52" xfId="0" applyNumberFormat="1" applyFont="1" applyFill="1" applyBorder="1" applyAlignment="1">
      <alignment horizontal="center" vertical="top"/>
    </xf>
    <xf numFmtId="49" fontId="1" fillId="0" borderId="55" xfId="0" applyNumberFormat="1" applyFont="1" applyFill="1" applyBorder="1" applyAlignment="1">
      <alignment horizontal="center" vertical="top"/>
    </xf>
    <xf numFmtId="0" fontId="4" fillId="0" borderId="0" xfId="0" applyNumberFormat="1" applyFont="1" applyAlignment="1">
      <alignment horizontal="center" vertical="top" wrapText="1"/>
    </xf>
    <xf numFmtId="0" fontId="13" fillId="0" borderId="0" xfId="0" applyFont="1" applyAlignment="1">
      <alignment horizontal="center" wrapText="1"/>
    </xf>
    <xf numFmtId="165" fontId="1" fillId="3" borderId="6" xfId="0" applyNumberFormat="1" applyFont="1" applyFill="1" applyBorder="1" applyAlignment="1">
      <alignment horizontal="center" vertical="top" wrapText="1"/>
    </xf>
    <xf numFmtId="49" fontId="3" fillId="4" borderId="5" xfId="0" applyNumberFormat="1" applyFont="1" applyFill="1" applyBorder="1" applyAlignment="1">
      <alignment horizontal="center" vertical="top"/>
    </xf>
    <xf numFmtId="165" fontId="1" fillId="4" borderId="57" xfId="0" applyNumberFormat="1" applyFont="1" applyFill="1" applyBorder="1" applyAlignment="1">
      <alignment horizontal="center" vertical="top" wrapText="1"/>
    </xf>
    <xf numFmtId="0" fontId="3" fillId="5" borderId="64" xfId="0" applyFont="1" applyFill="1" applyBorder="1" applyAlignment="1">
      <alignment horizontal="right" vertical="top" wrapText="1"/>
    </xf>
    <xf numFmtId="165" fontId="1" fillId="0" borderId="6" xfId="0" applyNumberFormat="1" applyFont="1" applyFill="1" applyBorder="1" applyAlignment="1">
      <alignment horizontal="center" vertical="top" wrapText="1"/>
    </xf>
    <xf numFmtId="0" fontId="1" fillId="0" borderId="29" xfId="0" applyFont="1" applyFill="1" applyBorder="1" applyAlignment="1">
      <alignment horizontal="left" vertical="top" wrapText="1"/>
    </xf>
    <xf numFmtId="0" fontId="1" fillId="0" borderId="56" xfId="0" applyFont="1" applyFill="1" applyBorder="1" applyAlignment="1">
      <alignment horizontal="left" vertical="top" wrapText="1"/>
    </xf>
    <xf numFmtId="165" fontId="1" fillId="0" borderId="57" xfId="0" applyNumberFormat="1" applyFont="1" applyFill="1" applyBorder="1" applyAlignment="1">
      <alignment horizontal="center" vertical="top" wrapText="1"/>
    </xf>
    <xf numFmtId="49" fontId="1" fillId="0" borderId="5" xfId="0" applyNumberFormat="1" applyFont="1" applyFill="1" applyBorder="1" applyAlignment="1">
      <alignment horizontal="center" vertical="top"/>
    </xf>
    <xf numFmtId="49" fontId="1" fillId="0" borderId="19" xfId="0" applyNumberFormat="1" applyFont="1" applyFill="1" applyBorder="1" applyAlignment="1">
      <alignment horizontal="center" vertical="top"/>
    </xf>
    <xf numFmtId="0" fontId="3" fillId="5" borderId="57" xfId="0" applyFont="1" applyFill="1" applyBorder="1" applyAlignment="1">
      <alignment horizontal="right" vertical="top" wrapText="1"/>
    </xf>
    <xf numFmtId="164" fontId="1" fillId="4" borderId="53" xfId="0" applyNumberFormat="1" applyFont="1" applyFill="1" applyBorder="1" applyAlignment="1">
      <alignment horizontal="center" vertical="top"/>
    </xf>
    <xf numFmtId="49" fontId="1" fillId="4" borderId="5" xfId="0" applyNumberFormat="1" applyFont="1" applyFill="1" applyBorder="1" applyAlignment="1">
      <alignment horizontal="center" vertical="top"/>
    </xf>
    <xf numFmtId="49" fontId="3" fillId="0" borderId="11" xfId="0" applyNumberFormat="1" applyFont="1" applyBorder="1" applyAlignment="1">
      <alignment vertical="top"/>
    </xf>
    <xf numFmtId="49" fontId="1" fillId="4" borderId="55" xfId="0" applyNumberFormat="1" applyFont="1" applyFill="1" applyBorder="1" applyAlignment="1">
      <alignment horizontal="center" vertical="top"/>
    </xf>
    <xf numFmtId="164" fontId="1" fillId="4" borderId="0" xfId="0" applyNumberFormat="1" applyFont="1" applyFill="1" applyBorder="1" applyAlignment="1">
      <alignment horizontal="center" vertical="top" wrapText="1"/>
    </xf>
    <xf numFmtId="0" fontId="3" fillId="4" borderId="40" xfId="0" applyFont="1" applyFill="1" applyBorder="1" applyAlignment="1">
      <alignment vertical="top" wrapText="1"/>
    </xf>
    <xf numFmtId="0" fontId="1" fillId="4" borderId="55" xfId="0" applyFont="1" applyFill="1" applyBorder="1" applyAlignment="1">
      <alignment vertical="top" wrapText="1"/>
    </xf>
    <xf numFmtId="165" fontId="1" fillId="3" borderId="50" xfId="0" applyNumberFormat="1" applyFont="1" applyFill="1" applyBorder="1" applyAlignment="1">
      <alignment horizontal="center" vertical="top" wrapText="1"/>
    </xf>
    <xf numFmtId="165" fontId="1" fillId="3" borderId="12" xfId="0" applyNumberFormat="1" applyFont="1" applyFill="1" applyBorder="1" applyAlignment="1">
      <alignment horizontal="center" vertical="top" wrapText="1"/>
    </xf>
    <xf numFmtId="0" fontId="1" fillId="0" borderId="12" xfId="0" applyFont="1" applyBorder="1" applyAlignment="1">
      <alignment horizontal="center" vertical="top"/>
    </xf>
    <xf numFmtId="49" fontId="5" fillId="3" borderId="40" xfId="0" applyNumberFormat="1" applyFont="1" applyFill="1" applyBorder="1" applyAlignment="1">
      <alignment horizontal="center" vertical="top"/>
    </xf>
    <xf numFmtId="165" fontId="1" fillId="4" borderId="17" xfId="0" applyNumberFormat="1" applyFont="1" applyFill="1" applyBorder="1" applyAlignment="1">
      <alignment horizontal="left" vertical="top" wrapText="1"/>
    </xf>
    <xf numFmtId="165" fontId="1" fillId="4" borderId="27" xfId="0" applyNumberFormat="1" applyFont="1" applyFill="1" applyBorder="1" applyAlignment="1">
      <alignment horizontal="left" vertical="top" wrapText="1"/>
    </xf>
    <xf numFmtId="49" fontId="3" fillId="8" borderId="23" xfId="0" applyNumberFormat="1" applyFont="1" applyFill="1" applyBorder="1" applyAlignment="1">
      <alignment horizontal="center" vertical="top" wrapText="1"/>
    </xf>
    <xf numFmtId="49" fontId="3" fillId="8" borderId="24" xfId="0" applyNumberFormat="1" applyFont="1" applyFill="1" applyBorder="1" applyAlignment="1">
      <alignment horizontal="center" vertical="top"/>
    </xf>
    <xf numFmtId="49" fontId="3" fillId="8" borderId="27" xfId="0" applyNumberFormat="1" applyFont="1" applyFill="1" applyBorder="1" applyAlignment="1">
      <alignment horizontal="center" vertical="top"/>
    </xf>
    <xf numFmtId="49" fontId="3" fillId="8" borderId="37" xfId="0" applyNumberFormat="1" applyFont="1" applyFill="1" applyBorder="1" applyAlignment="1">
      <alignment horizontal="center" vertical="top"/>
    </xf>
    <xf numFmtId="49" fontId="3" fillId="8" borderId="30" xfId="0" applyNumberFormat="1" applyFont="1" applyFill="1" applyBorder="1" applyAlignment="1">
      <alignment vertical="top"/>
    </xf>
    <xf numFmtId="49" fontId="3" fillId="8" borderId="37" xfId="0" applyNumberFormat="1" applyFont="1" applyFill="1" applyBorder="1" applyAlignment="1">
      <alignment vertical="top"/>
    </xf>
    <xf numFmtId="49" fontId="3" fillId="8" borderId="20" xfId="0" applyNumberFormat="1" applyFont="1" applyFill="1" applyBorder="1" applyAlignment="1">
      <alignment horizontal="center" vertical="top"/>
    </xf>
    <xf numFmtId="49" fontId="3" fillId="8" borderId="27" xfId="0" applyNumberFormat="1" applyFont="1" applyFill="1" applyBorder="1" applyAlignment="1">
      <alignment vertical="top"/>
    </xf>
    <xf numFmtId="49" fontId="5" fillId="8" borderId="27" xfId="0" applyNumberFormat="1" applyFont="1" applyFill="1" applyBorder="1" applyAlignment="1">
      <alignment vertical="top"/>
    </xf>
    <xf numFmtId="49" fontId="5" fillId="8" borderId="30" xfId="0" applyNumberFormat="1" applyFont="1" applyFill="1" applyBorder="1" applyAlignment="1">
      <alignment vertical="top"/>
    </xf>
    <xf numFmtId="49" fontId="5" fillId="8" borderId="37" xfId="0" applyNumberFormat="1" applyFont="1" applyFill="1" applyBorder="1" applyAlignment="1">
      <alignment vertical="top"/>
    </xf>
    <xf numFmtId="49" fontId="5" fillId="8" borderId="14" xfId="0" applyNumberFormat="1" applyFont="1" applyFill="1" applyBorder="1" applyAlignment="1">
      <alignment horizontal="center" vertical="top"/>
    </xf>
    <xf numFmtId="49" fontId="5" fillId="8" borderId="24" xfId="0" applyNumberFormat="1" applyFont="1" applyFill="1" applyBorder="1" applyAlignment="1">
      <alignment horizontal="center" vertical="top"/>
    </xf>
    <xf numFmtId="49" fontId="5" fillId="8" borderId="24" xfId="0" applyNumberFormat="1" applyFont="1" applyFill="1" applyBorder="1" applyAlignment="1">
      <alignment horizontal="center" vertical="top" wrapText="1"/>
    </xf>
    <xf numFmtId="49" fontId="5" fillId="8" borderId="30" xfId="0" applyNumberFormat="1" applyFont="1" applyFill="1" applyBorder="1" applyAlignment="1">
      <alignment horizontal="center" vertical="top"/>
    </xf>
    <xf numFmtId="49" fontId="5" fillId="7" borderId="24" xfId="0" applyNumberFormat="1" applyFont="1" applyFill="1" applyBorder="1" applyAlignment="1">
      <alignment horizontal="center" vertical="top"/>
    </xf>
    <xf numFmtId="49" fontId="5" fillId="8" borderId="27" xfId="0" applyNumberFormat="1" applyFont="1" applyFill="1" applyBorder="1" applyAlignment="1">
      <alignment horizontal="center" vertical="top" wrapText="1"/>
    </xf>
    <xf numFmtId="49" fontId="5" fillId="8" borderId="37" xfId="0" applyNumberFormat="1" applyFont="1" applyFill="1" applyBorder="1" applyAlignment="1">
      <alignment horizontal="center" vertical="top" wrapText="1"/>
    </xf>
    <xf numFmtId="49" fontId="1" fillId="4" borderId="17" xfId="0" applyNumberFormat="1" applyFont="1" applyFill="1" applyBorder="1" applyAlignment="1">
      <alignment horizontal="center" vertical="top"/>
    </xf>
    <xf numFmtId="0" fontId="1" fillId="0" borderId="30" xfId="0" applyFont="1" applyFill="1" applyBorder="1" applyAlignment="1">
      <alignment vertical="top" wrapText="1"/>
    </xf>
    <xf numFmtId="0" fontId="1" fillId="0" borderId="44" xfId="0" applyFont="1" applyFill="1" applyBorder="1" applyAlignment="1">
      <alignment horizontal="center" vertical="top" wrapText="1"/>
    </xf>
    <xf numFmtId="0" fontId="1" fillId="0" borderId="57" xfId="0" applyFont="1" applyBorder="1" applyAlignment="1">
      <alignment horizontal="center" vertical="top"/>
    </xf>
    <xf numFmtId="165" fontId="3" fillId="3" borderId="0" xfId="0" applyNumberFormat="1" applyFont="1" applyFill="1" applyBorder="1" applyAlignment="1">
      <alignment horizontal="center" vertical="top" wrapText="1"/>
    </xf>
    <xf numFmtId="165" fontId="1" fillId="3" borderId="0" xfId="0" applyNumberFormat="1" applyFont="1" applyFill="1" applyBorder="1" applyAlignment="1">
      <alignment horizontal="center" vertical="top" wrapText="1"/>
    </xf>
    <xf numFmtId="0" fontId="3" fillId="3" borderId="0" xfId="0" applyFont="1" applyFill="1" applyBorder="1" applyAlignment="1">
      <alignment horizontal="center" vertical="center" wrapText="1"/>
    </xf>
    <xf numFmtId="49" fontId="1" fillId="0" borderId="41" xfId="0" applyNumberFormat="1" applyFont="1" applyBorder="1" applyAlignment="1">
      <alignment horizontal="center" vertical="top" wrapText="1"/>
    </xf>
    <xf numFmtId="49" fontId="1" fillId="0" borderId="0" xfId="0" applyNumberFormat="1" applyFont="1" applyBorder="1" applyAlignment="1">
      <alignment horizontal="center" vertical="top" wrapText="1"/>
    </xf>
    <xf numFmtId="0" fontId="1" fillId="0" borderId="29" xfId="0" applyFont="1" applyBorder="1" applyAlignment="1">
      <alignment horizontal="center" vertical="top"/>
    </xf>
    <xf numFmtId="0" fontId="1" fillId="0" borderId="53" xfId="0" applyFont="1" applyBorder="1" applyAlignment="1">
      <alignment horizontal="center" vertical="top"/>
    </xf>
    <xf numFmtId="0" fontId="7" fillId="0" borderId="44" xfId="0" applyFont="1" applyFill="1" applyBorder="1" applyAlignment="1">
      <alignment horizontal="center" vertical="top" wrapText="1"/>
    </xf>
    <xf numFmtId="0" fontId="4" fillId="0" borderId="65" xfId="0" applyFont="1" applyFill="1" applyBorder="1" applyAlignment="1">
      <alignment vertical="top" wrapText="1"/>
    </xf>
    <xf numFmtId="0" fontId="4" fillId="4" borderId="68" xfId="0" applyFont="1" applyFill="1" applyBorder="1" applyAlignment="1">
      <alignment vertical="top" wrapText="1"/>
    </xf>
    <xf numFmtId="0" fontId="4" fillId="4" borderId="71" xfId="0" applyFont="1" applyFill="1" applyBorder="1" applyAlignment="1">
      <alignment vertical="top" wrapText="1"/>
    </xf>
    <xf numFmtId="0" fontId="1" fillId="4" borderId="2" xfId="0" applyFont="1" applyFill="1" applyBorder="1" applyAlignment="1">
      <alignment horizontal="left" vertical="top" wrapText="1"/>
    </xf>
    <xf numFmtId="0" fontId="2" fillId="0" borderId="44" xfId="0" applyFont="1" applyBorder="1"/>
    <xf numFmtId="0" fontId="1" fillId="0" borderId="31" xfId="0" applyFont="1" applyBorder="1" applyAlignment="1">
      <alignment horizontal="left" vertical="top" wrapText="1"/>
    </xf>
    <xf numFmtId="0" fontId="1" fillId="4" borderId="30" xfId="0" applyFont="1" applyFill="1" applyBorder="1" applyAlignment="1">
      <alignment horizontal="left" vertical="top" wrapText="1"/>
    </xf>
    <xf numFmtId="164" fontId="4" fillId="0" borderId="0" xfId="0" applyNumberFormat="1" applyFont="1" applyAlignment="1">
      <alignment vertical="top"/>
    </xf>
    <xf numFmtId="165" fontId="3" fillId="0" borderId="45" xfId="0" applyNumberFormat="1" applyFont="1" applyFill="1" applyBorder="1" applyAlignment="1">
      <alignment horizontal="center" vertical="top" wrapText="1"/>
    </xf>
    <xf numFmtId="165" fontId="3" fillId="0" borderId="23" xfId="0" applyNumberFormat="1" applyFont="1" applyFill="1" applyBorder="1" applyAlignment="1">
      <alignment horizontal="center" vertical="top" wrapText="1"/>
    </xf>
    <xf numFmtId="165" fontId="5" fillId="4" borderId="29" xfId="0" applyNumberFormat="1" applyFont="1" applyFill="1" applyBorder="1" applyAlignment="1">
      <alignment horizontal="center" vertical="top" wrapText="1"/>
    </xf>
    <xf numFmtId="165" fontId="3" fillId="4" borderId="29" xfId="0" applyNumberFormat="1" applyFont="1" applyFill="1" applyBorder="1" applyAlignment="1">
      <alignment horizontal="center" vertical="top" wrapText="1"/>
    </xf>
    <xf numFmtId="165" fontId="1" fillId="4" borderId="44" xfId="0" applyNumberFormat="1" applyFont="1" applyFill="1" applyBorder="1" applyAlignment="1">
      <alignment horizontal="center" vertical="center" textRotation="90" wrapText="1"/>
    </xf>
    <xf numFmtId="0" fontId="6" fillId="0" borderId="4" xfId="0" applyNumberFormat="1" applyFont="1" applyFill="1" applyBorder="1" applyAlignment="1">
      <alignment vertical="center" textRotation="90" wrapText="1"/>
    </xf>
    <xf numFmtId="0" fontId="6" fillId="0" borderId="10" xfId="0" applyNumberFormat="1" applyFont="1" applyFill="1" applyBorder="1" applyAlignment="1">
      <alignment vertical="center" textRotation="90" wrapText="1"/>
    </xf>
    <xf numFmtId="0" fontId="6" fillId="0" borderId="16" xfId="0" applyNumberFormat="1" applyFont="1" applyFill="1" applyBorder="1" applyAlignment="1">
      <alignment vertical="center" textRotation="90" wrapText="1"/>
    </xf>
    <xf numFmtId="0" fontId="6" fillId="0" borderId="0" xfId="0" applyNumberFormat="1" applyFont="1" applyBorder="1" applyAlignment="1">
      <alignment vertical="center" textRotation="90"/>
    </xf>
    <xf numFmtId="0" fontId="6" fillId="0" borderId="1" xfId="0" applyNumberFormat="1" applyFont="1" applyBorder="1" applyAlignment="1">
      <alignment vertical="center" textRotation="90"/>
    </xf>
    <xf numFmtId="0" fontId="6" fillId="0" borderId="41" xfId="0" applyNumberFormat="1" applyFont="1" applyBorder="1" applyAlignment="1">
      <alignment vertical="center" textRotation="90"/>
    </xf>
    <xf numFmtId="49" fontId="1" fillId="3" borderId="40" xfId="0" applyNumberFormat="1" applyFont="1" applyFill="1" applyBorder="1" applyAlignment="1">
      <alignment horizontal="center" vertical="top"/>
    </xf>
    <xf numFmtId="49" fontId="1" fillId="3" borderId="31" xfId="0" applyNumberFormat="1" applyFont="1" applyFill="1" applyBorder="1" applyAlignment="1">
      <alignment horizontal="center" vertical="top"/>
    </xf>
    <xf numFmtId="49" fontId="1" fillId="3" borderId="25" xfId="0" applyNumberFormat="1" applyFont="1" applyFill="1" applyBorder="1" applyAlignment="1">
      <alignment horizontal="center" vertical="top"/>
    </xf>
    <xf numFmtId="49" fontId="4" fillId="3" borderId="31" xfId="0" applyNumberFormat="1" applyFont="1" applyFill="1" applyBorder="1" applyAlignment="1">
      <alignment horizontal="center" vertical="top"/>
    </xf>
    <xf numFmtId="49" fontId="4" fillId="3" borderId="40" xfId="0" applyNumberFormat="1" applyFont="1" applyFill="1" applyBorder="1" applyAlignment="1">
      <alignment horizontal="center" vertical="top"/>
    </xf>
    <xf numFmtId="49" fontId="4" fillId="3" borderId="25" xfId="0" applyNumberFormat="1" applyFont="1" applyFill="1" applyBorder="1" applyAlignment="1">
      <alignment horizontal="center" vertical="top"/>
    </xf>
    <xf numFmtId="3" fontId="6" fillId="0" borderId="9" xfId="0" applyNumberFormat="1" applyFont="1" applyBorder="1" applyAlignment="1">
      <alignment vertical="center" textRotation="90"/>
    </xf>
    <xf numFmtId="0" fontId="6" fillId="0" borderId="0" xfId="0" applyNumberFormat="1" applyFont="1" applyAlignment="1">
      <alignment vertical="center" textRotation="90"/>
    </xf>
    <xf numFmtId="0" fontId="6" fillId="0" borderId="0" xfId="0" applyNumberFormat="1" applyFont="1" applyBorder="1" applyAlignment="1">
      <alignment horizontal="center" vertical="top" textRotation="90"/>
    </xf>
    <xf numFmtId="0" fontId="17" fillId="0" borderId="0" xfId="0" applyNumberFormat="1" applyFont="1" applyAlignment="1">
      <alignment horizontal="center" vertical="top" textRotation="90"/>
    </xf>
    <xf numFmtId="0" fontId="18" fillId="0" borderId="0" xfId="0" applyNumberFormat="1" applyFont="1" applyAlignment="1">
      <alignment horizontal="center" textRotation="90"/>
    </xf>
    <xf numFmtId="164" fontId="1" fillId="4" borderId="29" xfId="0" applyNumberFormat="1" applyFont="1" applyFill="1" applyBorder="1" applyAlignment="1">
      <alignment horizontal="center" vertical="top" wrapText="1"/>
    </xf>
    <xf numFmtId="164" fontId="1" fillId="4" borderId="53" xfId="0" applyNumberFormat="1" applyFont="1" applyFill="1" applyBorder="1" applyAlignment="1">
      <alignment horizontal="center" vertical="top" wrapText="1"/>
    </xf>
    <xf numFmtId="164" fontId="1" fillId="4" borderId="56"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wrapText="1"/>
    </xf>
    <xf numFmtId="165" fontId="3" fillId="2" borderId="20" xfId="0" applyNumberFormat="1" applyFont="1" applyFill="1" applyBorder="1" applyAlignment="1">
      <alignment horizontal="center" vertical="top"/>
    </xf>
    <xf numFmtId="164" fontId="3" fillId="5" borderId="64" xfId="0" applyNumberFormat="1" applyFont="1" applyFill="1" applyBorder="1" applyAlignment="1">
      <alignment horizontal="center" vertical="top"/>
    </xf>
    <xf numFmtId="164" fontId="1" fillId="4" borderId="63" xfId="0" applyNumberFormat="1" applyFont="1" applyFill="1" applyBorder="1" applyAlignment="1">
      <alignment horizontal="center" vertical="top" wrapText="1"/>
    </xf>
    <xf numFmtId="164" fontId="3" fillId="5" borderId="15" xfId="0" applyNumberFormat="1" applyFont="1" applyFill="1" applyBorder="1" applyAlignment="1">
      <alignment horizontal="center" vertical="top"/>
    </xf>
    <xf numFmtId="164" fontId="1" fillId="4" borderId="3" xfId="0" applyNumberFormat="1" applyFont="1" applyFill="1" applyBorder="1" applyAlignment="1">
      <alignment horizontal="center" vertical="top" wrapText="1"/>
    </xf>
    <xf numFmtId="164" fontId="1" fillId="4" borderId="10" xfId="0" applyNumberFormat="1" applyFont="1" applyFill="1" applyBorder="1" applyAlignment="1">
      <alignment horizontal="center" vertical="top"/>
    </xf>
    <xf numFmtId="164" fontId="1" fillId="4" borderId="51" xfId="0" applyNumberFormat="1" applyFont="1" applyFill="1" applyBorder="1" applyAlignment="1">
      <alignment horizontal="center" vertical="top"/>
    </xf>
    <xf numFmtId="164" fontId="1" fillId="4" borderId="9" xfId="0" applyNumberFormat="1" applyFont="1" applyFill="1" applyBorder="1" applyAlignment="1">
      <alignment horizontal="center" vertical="top"/>
    </xf>
    <xf numFmtId="164" fontId="1" fillId="4" borderId="54" xfId="0" applyNumberFormat="1" applyFont="1" applyFill="1" applyBorder="1" applyAlignment="1">
      <alignment horizontal="center" vertical="top" wrapText="1"/>
    </xf>
    <xf numFmtId="164" fontId="1" fillId="4" borderId="9" xfId="0" applyNumberFormat="1" applyFont="1" applyFill="1" applyBorder="1" applyAlignment="1">
      <alignment horizontal="center" vertical="top" wrapText="1"/>
    </xf>
    <xf numFmtId="164" fontId="1" fillId="0" borderId="3" xfId="0" applyNumberFormat="1" applyFont="1" applyFill="1" applyBorder="1" applyAlignment="1">
      <alignment horizontal="center" vertical="top" wrapText="1"/>
    </xf>
    <xf numFmtId="165" fontId="3" fillId="2" borderId="60" xfId="0" applyNumberFormat="1" applyFont="1" applyFill="1" applyBorder="1" applyAlignment="1">
      <alignment horizontal="center" vertical="top"/>
    </xf>
    <xf numFmtId="164" fontId="1" fillId="4" borderId="4"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164" fontId="3" fillId="5" borderId="39" xfId="0" applyNumberFormat="1" applyFont="1" applyFill="1" applyBorder="1" applyAlignment="1">
      <alignment horizontal="center" vertical="top"/>
    </xf>
    <xf numFmtId="164" fontId="1" fillId="4" borderId="75" xfId="0" applyNumberFormat="1" applyFont="1" applyFill="1" applyBorder="1" applyAlignment="1">
      <alignment horizontal="center" vertical="top"/>
    </xf>
    <xf numFmtId="164" fontId="3" fillId="5" borderId="15" xfId="0" applyNumberFormat="1" applyFont="1" applyFill="1" applyBorder="1" applyAlignment="1">
      <alignment horizontal="center" vertical="top" wrapText="1"/>
    </xf>
    <xf numFmtId="164" fontId="1" fillId="4" borderId="54" xfId="0" applyNumberFormat="1" applyFont="1" applyFill="1" applyBorder="1" applyAlignment="1">
      <alignment horizontal="center" vertical="top"/>
    </xf>
    <xf numFmtId="164" fontId="3" fillId="8" borderId="60" xfId="0" applyNumberFormat="1" applyFont="1" applyFill="1" applyBorder="1" applyAlignment="1">
      <alignment horizontal="center" vertical="top"/>
    </xf>
    <xf numFmtId="164" fontId="3" fillId="7" borderId="60" xfId="0" applyNumberFormat="1" applyFont="1" applyFill="1" applyBorder="1" applyAlignment="1">
      <alignment horizontal="center" vertical="top"/>
    </xf>
    <xf numFmtId="164" fontId="1" fillId="0" borderId="63" xfId="0" applyNumberFormat="1" applyFont="1" applyBorder="1" applyAlignment="1">
      <alignment horizontal="center" vertical="top" wrapText="1"/>
    </xf>
    <xf numFmtId="164" fontId="7" fillId="0" borderId="63" xfId="0" applyNumberFormat="1" applyFont="1" applyBorder="1" applyAlignment="1">
      <alignment horizontal="center" vertical="top" wrapText="1"/>
    </xf>
    <xf numFmtId="164" fontId="15" fillId="7" borderId="56" xfId="0" applyNumberFormat="1" applyFont="1" applyFill="1" applyBorder="1" applyAlignment="1">
      <alignment horizontal="center" vertical="top" wrapText="1"/>
    </xf>
    <xf numFmtId="164" fontId="1" fillId="0" borderId="56" xfId="0" applyNumberFormat="1" applyFont="1" applyBorder="1" applyAlignment="1">
      <alignment horizontal="center" vertical="top" wrapText="1"/>
    </xf>
    <xf numFmtId="164" fontId="3" fillId="7" borderId="56" xfId="0" applyNumberFormat="1" applyFont="1" applyFill="1" applyBorder="1" applyAlignment="1">
      <alignment horizontal="center" vertical="top" wrapText="1"/>
    </xf>
    <xf numFmtId="164" fontId="7" fillId="0" borderId="56" xfId="0" applyNumberFormat="1" applyFont="1" applyBorder="1" applyAlignment="1">
      <alignment horizontal="center" vertical="top" wrapText="1"/>
    </xf>
    <xf numFmtId="164" fontId="15" fillId="7" borderId="9" xfId="0" applyNumberFormat="1" applyFont="1" applyFill="1" applyBorder="1" applyAlignment="1">
      <alignment horizontal="center" vertical="top" wrapText="1"/>
    </xf>
    <xf numFmtId="164" fontId="1" fillId="0" borderId="9" xfId="0" applyNumberFormat="1" applyFont="1" applyBorder="1" applyAlignment="1">
      <alignment horizontal="center" vertical="top" wrapText="1"/>
    </xf>
    <xf numFmtId="164" fontId="3" fillId="7" borderId="9" xfId="0" applyNumberFormat="1" applyFont="1" applyFill="1" applyBorder="1" applyAlignment="1">
      <alignment horizontal="center" vertical="top" wrapText="1"/>
    </xf>
    <xf numFmtId="164" fontId="7" fillId="0" borderId="9" xfId="0" applyNumberFormat="1" applyFont="1" applyBorder="1" applyAlignment="1">
      <alignment horizontal="center" vertical="top" wrapText="1"/>
    </xf>
    <xf numFmtId="0" fontId="1" fillId="0" borderId="42" xfId="0"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11" xfId="0" applyFont="1" applyFill="1" applyBorder="1" applyAlignment="1">
      <alignment horizontal="center" vertical="top" wrapText="1"/>
    </xf>
    <xf numFmtId="0" fontId="1" fillId="0" borderId="17" xfId="0" applyFont="1" applyFill="1" applyBorder="1" applyAlignment="1">
      <alignment horizontal="center" vertical="top" wrapText="1"/>
    </xf>
    <xf numFmtId="49" fontId="5" fillId="3" borderId="31" xfId="0" applyNumberFormat="1" applyFont="1" applyFill="1" applyBorder="1" applyAlignment="1">
      <alignment horizontal="center" vertical="top"/>
    </xf>
    <xf numFmtId="49" fontId="5" fillId="8" borderId="30" xfId="0" applyNumberFormat="1" applyFont="1" applyFill="1" applyBorder="1" applyAlignment="1">
      <alignment horizontal="center" vertical="top" wrapText="1"/>
    </xf>
    <xf numFmtId="165" fontId="1" fillId="4" borderId="23" xfId="0" applyNumberFormat="1" applyFont="1" applyFill="1" applyBorder="1" applyAlignment="1">
      <alignment horizontal="center" vertical="center" textRotation="90" wrapText="1"/>
    </xf>
    <xf numFmtId="49" fontId="5" fillId="2" borderId="48" xfId="0" applyNumberFormat="1" applyFont="1" applyFill="1" applyBorder="1" applyAlignment="1">
      <alignment horizontal="center" vertical="top"/>
    </xf>
    <xf numFmtId="0" fontId="4" fillId="4" borderId="27" xfId="0" applyFont="1" applyFill="1" applyBorder="1" applyAlignment="1">
      <alignment vertical="top" wrapText="1"/>
    </xf>
    <xf numFmtId="0" fontId="4" fillId="4" borderId="30" xfId="0" applyFont="1" applyFill="1" applyBorder="1" applyAlignment="1">
      <alignment vertical="top" wrapText="1"/>
    </xf>
    <xf numFmtId="49" fontId="3" fillId="3" borderId="31" xfId="0" applyNumberFormat="1" applyFont="1" applyFill="1" applyBorder="1" applyAlignment="1">
      <alignment horizontal="center" vertical="top"/>
    </xf>
    <xf numFmtId="0" fontId="1" fillId="0" borderId="42" xfId="0" applyFont="1" applyFill="1" applyBorder="1" applyAlignment="1">
      <alignment horizontal="center" vertical="center" textRotation="90" wrapText="1"/>
    </xf>
    <xf numFmtId="49" fontId="3" fillId="0" borderId="5" xfId="0" applyNumberFormat="1" applyFont="1" applyBorder="1" applyAlignment="1">
      <alignment horizontal="center" vertical="top"/>
    </xf>
    <xf numFmtId="49" fontId="3" fillId="0" borderId="17" xfId="0" applyNumberFormat="1" applyFont="1" applyBorder="1" applyAlignment="1">
      <alignment horizontal="center" vertical="top"/>
    </xf>
    <xf numFmtId="49" fontId="3" fillId="4" borderId="11" xfId="0" applyNumberFormat="1" applyFont="1" applyFill="1" applyBorder="1" applyAlignment="1">
      <alignment horizontal="center" vertical="top"/>
    </xf>
    <xf numFmtId="49" fontId="3" fillId="4" borderId="17" xfId="0" applyNumberFormat="1" applyFont="1" applyFill="1" applyBorder="1" applyAlignment="1">
      <alignment horizontal="center" vertical="top"/>
    </xf>
    <xf numFmtId="49" fontId="3" fillId="0" borderId="11" xfId="0" applyNumberFormat="1" applyFont="1" applyBorder="1" applyAlignment="1">
      <alignment horizontal="center" vertical="top"/>
    </xf>
    <xf numFmtId="165" fontId="1" fillId="4" borderId="31" xfId="0" applyNumberFormat="1" applyFont="1" applyFill="1" applyBorder="1" applyAlignment="1">
      <alignment horizontal="left" vertical="top" wrapText="1"/>
    </xf>
    <xf numFmtId="0" fontId="1" fillId="4" borderId="37" xfId="0" applyFont="1" applyFill="1" applyBorder="1" applyAlignment="1">
      <alignment horizontal="left" vertical="top" wrapText="1"/>
    </xf>
    <xf numFmtId="49" fontId="3" fillId="8" borderId="30" xfId="0" applyNumberFormat="1" applyFont="1" applyFill="1" applyBorder="1" applyAlignment="1">
      <alignment horizontal="center" vertical="top"/>
    </xf>
    <xf numFmtId="49" fontId="3" fillId="2" borderId="31" xfId="0" applyNumberFormat="1" applyFont="1" applyFill="1" applyBorder="1" applyAlignment="1">
      <alignment horizontal="center" vertical="top"/>
    </xf>
    <xf numFmtId="0" fontId="4" fillId="4" borderId="0" xfId="0" applyFont="1" applyFill="1" applyBorder="1" applyAlignment="1">
      <alignment horizontal="center" vertical="top" wrapText="1"/>
    </xf>
    <xf numFmtId="0" fontId="4" fillId="0" borderId="0" xfId="0" applyFont="1" applyAlignment="1">
      <alignment horizontal="center" vertical="top"/>
    </xf>
    <xf numFmtId="0" fontId="1" fillId="0" borderId="30" xfId="0" applyFont="1" applyFill="1" applyBorder="1" applyAlignment="1">
      <alignment horizontal="left" vertical="top" wrapText="1"/>
    </xf>
    <xf numFmtId="0" fontId="5" fillId="5" borderId="64" xfId="0" applyFont="1" applyFill="1" applyBorder="1" applyAlignment="1">
      <alignment horizontal="right" vertical="top" wrapText="1"/>
    </xf>
    <xf numFmtId="0" fontId="1" fillId="4" borderId="11" xfId="0" applyFont="1" applyFill="1" applyBorder="1" applyAlignment="1">
      <alignment horizontal="left" vertical="top" wrapText="1"/>
    </xf>
    <xf numFmtId="0" fontId="1" fillId="4" borderId="0" xfId="0" applyFont="1" applyFill="1" applyBorder="1" applyAlignment="1">
      <alignment horizontal="center" vertical="top"/>
    </xf>
    <xf numFmtId="165" fontId="1" fillId="4" borderId="42" xfId="0" applyNumberFormat="1" applyFont="1" applyFill="1" applyBorder="1" applyAlignment="1">
      <alignment horizontal="center" vertical="top" wrapText="1"/>
    </xf>
    <xf numFmtId="165" fontId="1" fillId="4" borderId="56" xfId="0" applyNumberFormat="1" applyFont="1" applyFill="1" applyBorder="1" applyAlignment="1">
      <alignment horizontal="center" vertical="top" wrapText="1"/>
    </xf>
    <xf numFmtId="165" fontId="1" fillId="0" borderId="42" xfId="0" applyNumberFormat="1" applyFont="1" applyFill="1" applyBorder="1" applyAlignment="1">
      <alignment horizontal="center" vertical="top" wrapText="1"/>
    </xf>
    <xf numFmtId="165" fontId="3" fillId="5" borderId="45" xfId="0" applyNumberFormat="1" applyFont="1" applyFill="1" applyBorder="1" applyAlignment="1">
      <alignment horizontal="center" vertical="top" wrapText="1"/>
    </xf>
    <xf numFmtId="0" fontId="1" fillId="0" borderId="26" xfId="0" applyFont="1" applyFill="1" applyBorder="1" applyAlignment="1">
      <alignment horizontal="center" vertical="top" wrapText="1"/>
    </xf>
    <xf numFmtId="0" fontId="1" fillId="4" borderId="59" xfId="0" applyFont="1" applyFill="1" applyBorder="1" applyAlignment="1">
      <alignment horizontal="center" vertical="top" wrapText="1"/>
    </xf>
    <xf numFmtId="0" fontId="1" fillId="4" borderId="34" xfId="0" applyFont="1" applyFill="1" applyBorder="1" applyAlignment="1">
      <alignment horizontal="center" vertical="top" wrapText="1"/>
    </xf>
    <xf numFmtId="164" fontId="1" fillId="0" borderId="56" xfId="0" applyNumberFormat="1" applyFont="1" applyFill="1" applyBorder="1" applyAlignment="1">
      <alignment horizontal="center" vertical="top" wrapText="1"/>
    </xf>
    <xf numFmtId="0" fontId="1" fillId="0" borderId="40" xfId="0" applyFont="1" applyFill="1" applyBorder="1" applyAlignment="1">
      <alignment horizontal="center" vertical="top" wrapText="1"/>
    </xf>
    <xf numFmtId="0" fontId="1" fillId="3" borderId="41" xfId="0" applyFont="1" applyFill="1" applyBorder="1" applyAlignment="1">
      <alignment horizontal="center" vertical="top" wrapText="1"/>
    </xf>
    <xf numFmtId="0" fontId="1" fillId="3" borderId="4" xfId="0" applyFont="1" applyFill="1" applyBorder="1" applyAlignment="1">
      <alignment horizontal="center" vertical="top" wrapText="1"/>
    </xf>
    <xf numFmtId="0" fontId="1" fillId="3" borderId="0" xfId="0" applyFont="1" applyFill="1" applyBorder="1" applyAlignment="1">
      <alignment horizontal="center" vertical="top" wrapText="1"/>
    </xf>
    <xf numFmtId="0" fontId="1" fillId="3" borderId="10" xfId="0" applyFont="1" applyFill="1" applyBorder="1" applyAlignment="1">
      <alignment horizontal="center" vertical="top" wrapText="1"/>
    </xf>
    <xf numFmtId="0" fontId="1" fillId="3" borderId="1" xfId="0" applyFont="1" applyFill="1" applyBorder="1" applyAlignment="1">
      <alignment horizontal="center" vertical="top" wrapText="1"/>
    </xf>
    <xf numFmtId="0" fontId="1" fillId="3" borderId="16" xfId="0" applyFont="1" applyFill="1" applyBorder="1" applyAlignment="1">
      <alignment horizontal="center" vertical="top" wrapText="1"/>
    </xf>
    <xf numFmtId="0" fontId="1" fillId="0" borderId="0" xfId="0" applyFont="1" applyFill="1" applyBorder="1" applyAlignment="1">
      <alignment horizontal="center" vertical="top" wrapText="1"/>
    </xf>
    <xf numFmtId="0" fontId="1" fillId="0" borderId="10" xfId="0" applyFont="1" applyFill="1" applyBorder="1" applyAlignment="1">
      <alignment horizontal="center" vertical="top" wrapText="1"/>
    </xf>
    <xf numFmtId="0" fontId="1" fillId="4" borderId="25" xfId="0" applyFont="1" applyFill="1" applyBorder="1" applyAlignment="1">
      <alignment horizontal="center" vertical="top" wrapText="1"/>
    </xf>
    <xf numFmtId="0" fontId="1" fillId="0" borderId="19" xfId="0" applyFont="1" applyFill="1" applyBorder="1" applyAlignment="1">
      <alignment horizontal="center" vertical="top" wrapText="1"/>
    </xf>
    <xf numFmtId="0" fontId="1" fillId="0" borderId="39" xfId="0" applyFont="1" applyFill="1" applyBorder="1" applyAlignment="1">
      <alignment horizontal="center" vertical="top" wrapText="1"/>
    </xf>
    <xf numFmtId="0" fontId="1" fillId="0" borderId="41"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16" xfId="0" applyFont="1" applyFill="1" applyBorder="1" applyAlignment="1">
      <alignment horizontal="center" vertical="top" wrapText="1"/>
    </xf>
    <xf numFmtId="0" fontId="1" fillId="4" borderId="0" xfId="0" applyFont="1" applyFill="1" applyBorder="1" applyAlignment="1">
      <alignment horizontal="center" vertical="top" wrapText="1"/>
    </xf>
    <xf numFmtId="0" fontId="1" fillId="4" borderId="10" xfId="0" applyFont="1" applyFill="1" applyBorder="1" applyAlignment="1">
      <alignment horizontal="center" vertical="top" wrapText="1"/>
    </xf>
    <xf numFmtId="0" fontId="1" fillId="0" borderId="51" xfId="0" applyFont="1" applyFill="1" applyBorder="1" applyAlignment="1">
      <alignment horizontal="center" vertical="top" wrapText="1"/>
    </xf>
    <xf numFmtId="0" fontId="1" fillId="0" borderId="69" xfId="0" applyFont="1" applyFill="1" applyBorder="1" applyAlignment="1">
      <alignment horizontal="center" vertical="top" wrapText="1"/>
    </xf>
    <xf numFmtId="0" fontId="1" fillId="0" borderId="75" xfId="0" applyFont="1" applyFill="1" applyBorder="1" applyAlignment="1">
      <alignment horizontal="center" vertical="top" wrapText="1"/>
    </xf>
    <xf numFmtId="0" fontId="1" fillId="0" borderId="74" xfId="0" applyFont="1" applyFill="1" applyBorder="1" applyAlignment="1">
      <alignment horizontal="center" vertical="top" wrapText="1"/>
    </xf>
    <xf numFmtId="0" fontId="1" fillId="0" borderId="66" xfId="0" applyFont="1" applyFill="1" applyBorder="1" applyAlignment="1">
      <alignment horizontal="center" vertical="top" wrapText="1"/>
    </xf>
    <xf numFmtId="0" fontId="4" fillId="4" borderId="41" xfId="0" applyFont="1" applyFill="1" applyBorder="1" applyAlignment="1">
      <alignment horizontal="center" vertical="top" wrapText="1"/>
    </xf>
    <xf numFmtId="0" fontId="2" fillId="0" borderId="1" xfId="0" applyFont="1" applyBorder="1" applyAlignment="1">
      <alignment horizontal="center" vertical="top" wrapText="1"/>
    </xf>
    <xf numFmtId="0" fontId="4" fillId="0" borderId="41" xfId="0" applyFont="1" applyFill="1" applyBorder="1" applyAlignment="1">
      <alignment horizontal="center" vertical="top" wrapText="1"/>
    </xf>
    <xf numFmtId="0" fontId="4" fillId="0" borderId="0"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4" borderId="75" xfId="0" applyFont="1" applyFill="1" applyBorder="1" applyAlignment="1">
      <alignment horizontal="center" vertical="top" wrapText="1"/>
    </xf>
    <xf numFmtId="0" fontId="4" fillId="4" borderId="1" xfId="0" applyFont="1" applyFill="1" applyBorder="1" applyAlignment="1">
      <alignment horizontal="center" vertical="top" wrapText="1"/>
    </xf>
    <xf numFmtId="0" fontId="4" fillId="0" borderId="75" xfId="0" applyFont="1" applyFill="1" applyBorder="1" applyAlignment="1">
      <alignment horizontal="center" vertical="top" wrapText="1"/>
    </xf>
    <xf numFmtId="165" fontId="1" fillId="4" borderId="0" xfId="0" applyNumberFormat="1" applyFont="1" applyFill="1" applyBorder="1" applyAlignment="1">
      <alignment horizontal="center" vertical="top" wrapText="1"/>
    </xf>
    <xf numFmtId="164" fontId="4" fillId="0" borderId="0" xfId="0" applyNumberFormat="1" applyFont="1" applyAlignment="1">
      <alignment horizontal="center" vertical="top"/>
    </xf>
    <xf numFmtId="0" fontId="14" fillId="0" borderId="0" xfId="0" applyFont="1" applyAlignment="1">
      <alignment horizontal="center"/>
    </xf>
    <xf numFmtId="164" fontId="1" fillId="3" borderId="66" xfId="0" applyNumberFormat="1" applyFont="1" applyFill="1" applyBorder="1" applyAlignment="1">
      <alignment horizontal="center" vertical="top"/>
    </xf>
    <xf numFmtId="164" fontId="1" fillId="3" borderId="75" xfId="0" applyNumberFormat="1" applyFont="1" applyFill="1" applyBorder="1" applyAlignment="1">
      <alignment horizontal="center" vertical="top"/>
    </xf>
    <xf numFmtId="0" fontId="1" fillId="0" borderId="3" xfId="0" applyFont="1" applyFill="1" applyBorder="1" applyAlignment="1">
      <alignment horizontal="center" vertical="top" wrapText="1"/>
    </xf>
    <xf numFmtId="0" fontId="1" fillId="0" borderId="54" xfId="0" applyFont="1" applyFill="1" applyBorder="1" applyAlignment="1">
      <alignment horizontal="center" vertical="top" wrapText="1"/>
    </xf>
    <xf numFmtId="0" fontId="1" fillId="0" borderId="9" xfId="0" applyFont="1" applyFill="1" applyBorder="1" applyAlignment="1">
      <alignment horizontal="center" vertical="top" wrapText="1"/>
    </xf>
    <xf numFmtId="0" fontId="4" fillId="4" borderId="4" xfId="0" applyFont="1" applyFill="1" applyBorder="1" applyAlignment="1">
      <alignment horizontal="center" vertical="top" wrapText="1"/>
    </xf>
    <xf numFmtId="0" fontId="4" fillId="4" borderId="10" xfId="0" applyFont="1" applyFill="1" applyBorder="1" applyAlignment="1">
      <alignment horizontal="center" vertical="top" wrapText="1"/>
    </xf>
    <xf numFmtId="0" fontId="2" fillId="0" borderId="16" xfId="0" applyFont="1" applyBorder="1" applyAlignment="1">
      <alignment horizontal="center" vertical="top" wrapText="1"/>
    </xf>
    <xf numFmtId="0" fontId="4" fillId="0" borderId="4" xfId="0" applyFont="1" applyFill="1" applyBorder="1" applyAlignment="1">
      <alignment horizontal="center" vertical="top" wrapText="1"/>
    </xf>
    <xf numFmtId="0" fontId="4" fillId="0" borderId="15" xfId="0" applyFont="1" applyFill="1" applyBorder="1" applyAlignment="1">
      <alignment horizontal="center" vertical="top" wrapText="1"/>
    </xf>
    <xf numFmtId="0" fontId="4" fillId="0" borderId="54" xfId="0" applyFont="1" applyFill="1" applyBorder="1" applyAlignment="1">
      <alignment horizontal="center" vertical="top" wrapText="1"/>
    </xf>
    <xf numFmtId="0" fontId="4" fillId="0" borderId="10" xfId="0" applyFont="1" applyFill="1" applyBorder="1" applyAlignment="1">
      <alignment horizontal="center" vertical="top" wrapText="1"/>
    </xf>
    <xf numFmtId="0" fontId="4" fillId="0" borderId="16" xfId="0" applyFont="1" applyFill="1" applyBorder="1" applyAlignment="1">
      <alignment horizontal="center" vertical="top" wrapText="1"/>
    </xf>
    <xf numFmtId="0" fontId="4" fillId="4" borderId="54" xfId="0" applyFont="1" applyFill="1" applyBorder="1" applyAlignment="1">
      <alignment horizontal="center" vertical="top" wrapText="1"/>
    </xf>
    <xf numFmtId="0" fontId="4" fillId="4" borderId="16" xfId="0" applyFont="1" applyFill="1" applyBorder="1" applyAlignment="1">
      <alignment horizontal="center" vertical="top" wrapText="1"/>
    </xf>
    <xf numFmtId="0" fontId="4" fillId="0" borderId="51" xfId="0" applyFont="1" applyFill="1" applyBorder="1" applyAlignment="1">
      <alignment horizontal="center" vertical="top" wrapText="1"/>
    </xf>
    <xf numFmtId="0" fontId="1" fillId="4" borderId="3" xfId="0" applyFont="1" applyFill="1" applyBorder="1" applyAlignment="1">
      <alignment horizontal="center" vertical="top" wrapText="1"/>
    </xf>
    <xf numFmtId="0" fontId="2" fillId="0" borderId="10" xfId="0" applyFont="1" applyBorder="1" applyAlignment="1">
      <alignment horizontal="center"/>
    </xf>
    <xf numFmtId="0" fontId="1" fillId="0" borderId="16" xfId="0" applyFont="1" applyBorder="1" applyAlignment="1">
      <alignment horizontal="center" vertical="top" wrapText="1"/>
    </xf>
    <xf numFmtId="165" fontId="1" fillId="4" borderId="10" xfId="0" applyNumberFormat="1" applyFont="1" applyFill="1" applyBorder="1" applyAlignment="1">
      <alignment horizontal="center" vertical="top" wrapText="1"/>
    </xf>
    <xf numFmtId="0" fontId="1" fillId="4" borderId="4" xfId="0" applyFont="1" applyFill="1" applyBorder="1" applyAlignment="1">
      <alignment horizontal="center" vertical="top" wrapText="1"/>
    </xf>
    <xf numFmtId="0" fontId="13" fillId="4" borderId="0" xfId="0" applyFont="1" applyFill="1" applyBorder="1" applyAlignment="1">
      <alignment vertical="top" wrapText="1"/>
    </xf>
    <xf numFmtId="0" fontId="1" fillId="4" borderId="41" xfId="0" applyFont="1" applyFill="1" applyBorder="1" applyAlignment="1">
      <alignment horizontal="center" vertical="top"/>
    </xf>
    <xf numFmtId="165" fontId="1" fillId="4" borderId="66" xfId="0" applyNumberFormat="1" applyFont="1" applyFill="1" applyBorder="1" applyAlignment="1">
      <alignment horizontal="center" vertical="top" wrapText="1"/>
    </xf>
    <xf numFmtId="165" fontId="1" fillId="4" borderId="74" xfId="0" applyNumberFormat="1" applyFont="1" applyFill="1" applyBorder="1" applyAlignment="1">
      <alignment horizontal="center" vertical="top" wrapText="1"/>
    </xf>
    <xf numFmtId="165" fontId="1" fillId="3" borderId="49" xfId="0" applyNumberFormat="1" applyFont="1" applyFill="1" applyBorder="1" applyAlignment="1">
      <alignment horizontal="center" vertical="top" wrapText="1"/>
    </xf>
    <xf numFmtId="165" fontId="1" fillId="0" borderId="47" xfId="0" applyNumberFormat="1" applyFont="1" applyFill="1" applyBorder="1" applyAlignment="1">
      <alignment horizontal="center" vertical="top" wrapText="1"/>
    </xf>
    <xf numFmtId="165" fontId="1" fillId="0" borderId="41" xfId="0" applyNumberFormat="1" applyFont="1" applyFill="1" applyBorder="1" applyAlignment="1">
      <alignment horizontal="center" vertical="top" wrapText="1"/>
    </xf>
    <xf numFmtId="165" fontId="1" fillId="0" borderId="75" xfId="0" applyNumberFormat="1" applyFont="1" applyFill="1" applyBorder="1" applyAlignment="1">
      <alignment horizontal="center" vertical="top" wrapText="1"/>
    </xf>
    <xf numFmtId="0" fontId="1" fillId="4" borderId="4" xfId="0" applyFont="1" applyFill="1" applyBorder="1" applyAlignment="1">
      <alignment horizontal="center" vertical="top"/>
    </xf>
    <xf numFmtId="0" fontId="1" fillId="4" borderId="10" xfId="0" applyFont="1" applyFill="1" applyBorder="1" applyAlignment="1">
      <alignment horizontal="center" vertical="top"/>
    </xf>
    <xf numFmtId="165" fontId="1" fillId="4" borderId="9" xfId="0" applyNumberFormat="1" applyFont="1" applyFill="1" applyBorder="1" applyAlignment="1">
      <alignment horizontal="center" vertical="top" wrapText="1"/>
    </xf>
    <xf numFmtId="165" fontId="1" fillId="4" borderId="51" xfId="0" applyNumberFormat="1" applyFont="1" applyFill="1" applyBorder="1" applyAlignment="1">
      <alignment horizontal="center" vertical="top" wrapText="1"/>
    </xf>
    <xf numFmtId="0" fontId="1" fillId="4" borderId="9" xfId="0" applyFont="1" applyFill="1" applyBorder="1" applyAlignment="1">
      <alignment horizontal="center" vertical="top"/>
    </xf>
    <xf numFmtId="0" fontId="1" fillId="4" borderId="54" xfId="0" applyFont="1" applyFill="1" applyBorder="1" applyAlignment="1">
      <alignment horizontal="center" vertical="top"/>
    </xf>
    <xf numFmtId="165" fontId="1" fillId="3" borderId="10" xfId="0" applyNumberFormat="1" applyFont="1" applyFill="1" applyBorder="1" applyAlignment="1">
      <alignment horizontal="center" vertical="top" wrapText="1"/>
    </xf>
    <xf numFmtId="165" fontId="1" fillId="0" borderId="4" xfId="0" applyNumberFormat="1" applyFont="1" applyFill="1" applyBorder="1" applyAlignment="1">
      <alignment horizontal="center" vertical="top" wrapText="1"/>
    </xf>
    <xf numFmtId="0" fontId="3" fillId="5" borderId="15" xfId="0" applyFont="1" applyFill="1" applyBorder="1" applyAlignment="1">
      <alignment horizontal="center" vertical="top"/>
    </xf>
    <xf numFmtId="165" fontId="1" fillId="4" borderId="54" xfId="0" applyNumberFormat="1" applyFont="1" applyFill="1" applyBorder="1" applyAlignment="1">
      <alignment horizontal="center" vertical="top" wrapText="1"/>
    </xf>
    <xf numFmtId="165" fontId="1" fillId="0" borderId="54" xfId="0" applyNumberFormat="1" applyFont="1" applyFill="1" applyBorder="1" applyAlignment="1">
      <alignment horizontal="center" vertical="top" wrapText="1"/>
    </xf>
    <xf numFmtId="0" fontId="4" fillId="4" borderId="9" xfId="0" applyFont="1" applyFill="1" applyBorder="1" applyAlignment="1">
      <alignment horizontal="center" vertical="top" wrapText="1"/>
    </xf>
    <xf numFmtId="0" fontId="1" fillId="4" borderId="8" xfId="0" applyFont="1" applyFill="1" applyBorder="1" applyAlignment="1">
      <alignment vertical="top" wrapText="1"/>
    </xf>
    <xf numFmtId="0" fontId="1" fillId="4" borderId="9" xfId="0" applyFont="1" applyFill="1" applyBorder="1" applyAlignment="1">
      <alignment horizontal="center" vertical="top" wrapText="1"/>
    </xf>
    <xf numFmtId="0" fontId="1" fillId="4" borderId="27" xfId="0" applyFont="1" applyFill="1" applyBorder="1" applyAlignment="1">
      <alignment vertical="top" wrapText="1"/>
    </xf>
    <xf numFmtId="0" fontId="1" fillId="4" borderId="37" xfId="0" applyFont="1" applyFill="1" applyBorder="1" applyAlignment="1">
      <alignment vertical="top" wrapText="1"/>
    </xf>
    <xf numFmtId="0" fontId="1" fillId="4" borderId="54" xfId="0" applyFont="1" applyFill="1" applyBorder="1" applyAlignment="1">
      <alignment horizontal="center" vertical="top" wrapText="1"/>
    </xf>
    <xf numFmtId="0" fontId="1" fillId="4" borderId="8" xfId="0" applyFont="1" applyFill="1" applyBorder="1" applyAlignment="1">
      <alignment horizontal="left" vertical="top" wrapText="1"/>
    </xf>
    <xf numFmtId="0" fontId="1" fillId="4" borderId="43" xfId="0" applyFont="1" applyFill="1" applyBorder="1" applyAlignment="1">
      <alignment horizontal="left" vertical="top" wrapText="1"/>
    </xf>
    <xf numFmtId="0" fontId="1" fillId="4" borderId="26" xfId="0" applyFont="1" applyFill="1" applyBorder="1" applyAlignment="1">
      <alignment horizontal="center" vertical="top" wrapText="1"/>
    </xf>
    <xf numFmtId="0" fontId="1" fillId="4" borderId="31" xfId="0" applyFont="1" applyFill="1" applyBorder="1" applyAlignment="1">
      <alignment horizontal="center" vertical="top" wrapText="1"/>
    </xf>
    <xf numFmtId="0" fontId="2" fillId="0" borderId="31" xfId="0" applyFont="1" applyBorder="1" applyAlignment="1">
      <alignment horizontal="center"/>
    </xf>
    <xf numFmtId="0" fontId="1" fillId="0" borderId="25" xfId="0" applyFont="1" applyFill="1" applyBorder="1" applyAlignment="1">
      <alignment horizontal="center" vertical="top" wrapText="1"/>
    </xf>
    <xf numFmtId="0" fontId="4" fillId="4" borderId="40" xfId="0" applyFont="1" applyFill="1" applyBorder="1" applyAlignment="1">
      <alignment horizontal="center" vertical="top" wrapText="1"/>
    </xf>
    <xf numFmtId="0" fontId="4" fillId="4" borderId="31" xfId="0" applyFont="1" applyFill="1" applyBorder="1" applyAlignment="1">
      <alignment horizontal="center" vertical="top" wrapText="1"/>
    </xf>
    <xf numFmtId="1" fontId="4" fillId="4" borderId="31" xfId="0" applyNumberFormat="1" applyFont="1" applyFill="1" applyBorder="1" applyAlignment="1">
      <alignment horizontal="center" vertical="top" wrapText="1"/>
    </xf>
    <xf numFmtId="0" fontId="1" fillId="4" borderId="40" xfId="0" applyFont="1" applyFill="1" applyBorder="1" applyAlignment="1">
      <alignment horizontal="center" vertical="top" wrapText="1"/>
    </xf>
    <xf numFmtId="0" fontId="1" fillId="0" borderId="59" xfId="0" applyFont="1" applyFill="1" applyBorder="1" applyAlignment="1">
      <alignment horizontal="center" vertical="top" wrapText="1"/>
    </xf>
    <xf numFmtId="0" fontId="4" fillId="4" borderId="42" xfId="0" applyFont="1" applyFill="1" applyBorder="1" applyAlignment="1">
      <alignment horizontal="center" vertical="top" wrapText="1"/>
    </xf>
    <xf numFmtId="0" fontId="4" fillId="4" borderId="44" xfId="0" applyFont="1" applyFill="1" applyBorder="1" applyAlignment="1">
      <alignment horizontal="center" vertical="top" wrapText="1"/>
    </xf>
    <xf numFmtId="0" fontId="1" fillId="4" borderId="29" xfId="0" applyFont="1" applyFill="1" applyBorder="1" applyAlignment="1">
      <alignment horizontal="center" vertical="top" wrapText="1"/>
    </xf>
    <xf numFmtId="0" fontId="1" fillId="4" borderId="44" xfId="0" applyFont="1" applyFill="1" applyBorder="1" applyAlignment="1">
      <alignment horizontal="center" vertical="top" wrapText="1"/>
    </xf>
    <xf numFmtId="0" fontId="2" fillId="0" borderId="44" xfId="0" applyFont="1" applyBorder="1" applyAlignment="1">
      <alignment horizontal="center"/>
    </xf>
    <xf numFmtId="0" fontId="1" fillId="0" borderId="23" xfId="0" applyFont="1" applyBorder="1" applyAlignment="1">
      <alignment horizontal="center" vertical="top" wrapText="1"/>
    </xf>
    <xf numFmtId="0" fontId="1" fillId="4" borderId="56" xfId="0" applyFont="1" applyFill="1" applyBorder="1" applyAlignment="1">
      <alignment horizontal="center" vertical="top" wrapText="1"/>
    </xf>
    <xf numFmtId="165" fontId="1" fillId="4" borderId="44" xfId="0" applyNumberFormat="1" applyFont="1" applyFill="1" applyBorder="1" applyAlignment="1">
      <alignment horizontal="center" vertical="top" wrapText="1"/>
    </xf>
    <xf numFmtId="0" fontId="1" fillId="4" borderId="42" xfId="0" applyFont="1" applyFill="1" applyBorder="1" applyAlignment="1">
      <alignment horizontal="center" vertical="top" wrapText="1"/>
    </xf>
    <xf numFmtId="0" fontId="1" fillId="0" borderId="53" xfId="0" applyFont="1" applyFill="1" applyBorder="1" applyAlignment="1">
      <alignment horizontal="center" vertical="top" wrapText="1"/>
    </xf>
    <xf numFmtId="0" fontId="1" fillId="0" borderId="56" xfId="0" applyFont="1" applyFill="1" applyBorder="1" applyAlignment="1">
      <alignment horizontal="center" vertical="top" wrapText="1"/>
    </xf>
    <xf numFmtId="0" fontId="1" fillId="4" borderId="35" xfId="0" applyNumberFormat="1" applyFont="1" applyFill="1" applyBorder="1" applyAlignment="1">
      <alignment horizontal="center" vertical="top"/>
    </xf>
    <xf numFmtId="0" fontId="1" fillId="0" borderId="23" xfId="0" applyFont="1" applyFill="1" applyBorder="1" applyAlignment="1">
      <alignment horizontal="center" vertical="top" wrapText="1"/>
    </xf>
    <xf numFmtId="0" fontId="4" fillId="4" borderId="49" xfId="0" applyFont="1" applyFill="1" applyBorder="1" applyAlignment="1">
      <alignment horizontal="center" vertical="top" wrapText="1"/>
    </xf>
    <xf numFmtId="0" fontId="1" fillId="4" borderId="62" xfId="0" applyFont="1" applyFill="1" applyBorder="1" applyAlignment="1">
      <alignment horizontal="center" vertical="top" wrapText="1"/>
    </xf>
    <xf numFmtId="0" fontId="1" fillId="4" borderId="49" xfId="0" applyFont="1" applyFill="1" applyBorder="1" applyAlignment="1">
      <alignment horizontal="center" vertical="top" wrapText="1"/>
    </xf>
    <xf numFmtId="0" fontId="2" fillId="0" borderId="49" xfId="0" applyFont="1" applyBorder="1" applyAlignment="1">
      <alignment horizontal="center"/>
    </xf>
    <xf numFmtId="0" fontId="1" fillId="0" borderId="58" xfId="0" applyFont="1" applyFill="1" applyBorder="1" applyAlignment="1">
      <alignment horizontal="center" vertical="top" wrapText="1"/>
    </xf>
    <xf numFmtId="1" fontId="4" fillId="4" borderId="49" xfId="0" applyNumberFormat="1" applyFont="1" applyFill="1" applyBorder="1" applyAlignment="1">
      <alignment horizontal="center" vertical="top" wrapText="1"/>
    </xf>
    <xf numFmtId="0" fontId="1" fillId="4" borderId="16" xfId="0" applyFont="1" applyFill="1" applyBorder="1" applyAlignment="1">
      <alignment horizontal="center" vertical="top" wrapText="1"/>
    </xf>
    <xf numFmtId="0" fontId="1" fillId="0" borderId="55" xfId="0" applyFont="1" applyFill="1" applyBorder="1" applyAlignment="1">
      <alignment horizontal="center" vertical="top" wrapText="1"/>
    </xf>
    <xf numFmtId="0" fontId="1" fillId="0" borderId="34" xfId="0" applyFont="1" applyFill="1" applyBorder="1" applyAlignment="1">
      <alignment horizontal="center" vertical="top" wrapText="1"/>
    </xf>
    <xf numFmtId="165" fontId="1" fillId="4" borderId="73" xfId="0" applyNumberFormat="1" applyFont="1" applyFill="1" applyBorder="1" applyAlignment="1">
      <alignment horizontal="center" vertical="top" wrapText="1"/>
    </xf>
    <xf numFmtId="165" fontId="1" fillId="4" borderId="63" xfId="0" applyNumberFormat="1" applyFont="1" applyFill="1" applyBorder="1" applyAlignment="1">
      <alignment horizontal="center" vertical="top" wrapText="1"/>
    </xf>
    <xf numFmtId="165" fontId="1" fillId="0" borderId="56" xfId="0" applyNumberFormat="1" applyFont="1" applyFill="1" applyBorder="1" applyAlignment="1">
      <alignment horizontal="center" vertical="top" wrapText="1"/>
    </xf>
    <xf numFmtId="164" fontId="3" fillId="8" borderId="22" xfId="0" applyNumberFormat="1" applyFont="1" applyFill="1" applyBorder="1" applyAlignment="1">
      <alignment horizontal="center" vertical="top"/>
    </xf>
    <xf numFmtId="164" fontId="3" fillId="7" borderId="22" xfId="0" applyNumberFormat="1" applyFont="1" applyFill="1" applyBorder="1" applyAlignment="1">
      <alignment horizontal="center" vertical="top"/>
    </xf>
    <xf numFmtId="0" fontId="1" fillId="4" borderId="14" xfId="0" applyFont="1" applyFill="1" applyBorder="1" applyAlignment="1">
      <alignment vertical="top" wrapText="1"/>
    </xf>
    <xf numFmtId="0" fontId="19" fillId="4" borderId="27" xfId="0" applyFont="1" applyFill="1" applyBorder="1" applyAlignment="1">
      <alignment vertical="top" wrapText="1"/>
    </xf>
    <xf numFmtId="0" fontId="1" fillId="4" borderId="53" xfId="0" applyFont="1" applyFill="1" applyBorder="1" applyAlignment="1">
      <alignment horizontal="center" vertical="top" wrapText="1"/>
    </xf>
    <xf numFmtId="164" fontId="3" fillId="8" borderId="21" xfId="0" applyNumberFormat="1" applyFont="1" applyFill="1" applyBorder="1" applyAlignment="1">
      <alignment horizontal="center" vertical="top"/>
    </xf>
    <xf numFmtId="164" fontId="3" fillId="7" borderId="21" xfId="0" applyNumberFormat="1" applyFont="1" applyFill="1" applyBorder="1" applyAlignment="1">
      <alignment horizontal="center" vertical="top"/>
    </xf>
    <xf numFmtId="164" fontId="3" fillId="5" borderId="64" xfId="0" applyNumberFormat="1" applyFont="1" applyFill="1" applyBorder="1" applyAlignment="1">
      <alignment horizontal="center" vertical="top" wrapText="1"/>
    </xf>
    <xf numFmtId="164" fontId="1" fillId="0" borderId="47" xfId="0" applyNumberFormat="1" applyFont="1" applyBorder="1" applyAlignment="1">
      <alignment horizontal="center" vertical="center" textRotation="90" wrapText="1"/>
    </xf>
    <xf numFmtId="164" fontId="1" fillId="0" borderId="42" xfId="0" applyNumberFormat="1" applyFont="1" applyBorder="1" applyAlignment="1">
      <alignment horizontal="center" vertical="center" textRotation="90" wrapText="1"/>
    </xf>
    <xf numFmtId="0" fontId="7" fillId="0" borderId="0" xfId="0" applyFont="1" applyFill="1" applyBorder="1" applyAlignment="1">
      <alignment horizontal="center" vertical="top" wrapText="1"/>
    </xf>
    <xf numFmtId="0" fontId="1" fillId="4" borderId="74" xfId="0" applyFont="1" applyFill="1" applyBorder="1" applyAlignment="1">
      <alignment horizontal="center" vertical="top"/>
    </xf>
    <xf numFmtId="0" fontId="1" fillId="0" borderId="74" xfId="0" applyFont="1" applyBorder="1" applyAlignment="1">
      <alignment horizontal="center" vertical="top"/>
    </xf>
    <xf numFmtId="0" fontId="7" fillId="0" borderId="10" xfId="0" applyFont="1" applyFill="1" applyBorder="1" applyAlignment="1">
      <alignment horizontal="center" vertical="top" wrapText="1"/>
    </xf>
    <xf numFmtId="164" fontId="1" fillId="0" borderId="9" xfId="0" applyNumberFormat="1" applyFont="1" applyFill="1" applyBorder="1" applyAlignment="1">
      <alignment horizontal="center" vertical="top" wrapText="1"/>
    </xf>
    <xf numFmtId="164" fontId="6" fillId="0" borderId="29" xfId="0" applyNumberFormat="1" applyFont="1" applyBorder="1" applyAlignment="1">
      <alignment horizontal="center" vertical="center" wrapText="1"/>
    </xf>
    <xf numFmtId="164" fontId="6" fillId="0" borderId="6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0" fontId="1" fillId="0" borderId="0" xfId="0" applyFont="1" applyAlignment="1">
      <alignment vertical="top" wrapText="1"/>
    </xf>
    <xf numFmtId="0" fontId="1" fillId="0" borderId="27" xfId="0" applyFont="1" applyFill="1" applyBorder="1" applyAlignment="1">
      <alignment horizontal="center" vertical="center" textRotation="90" wrapText="1"/>
    </xf>
    <xf numFmtId="164" fontId="1" fillId="0" borderId="29"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0" borderId="62" xfId="0" applyNumberFormat="1" applyFont="1" applyFill="1" applyBorder="1" applyAlignment="1">
      <alignment horizontal="center" vertical="top"/>
    </xf>
    <xf numFmtId="164" fontId="1" fillId="0" borderId="69" xfId="0" applyNumberFormat="1" applyFont="1" applyFill="1" applyBorder="1" applyAlignment="1">
      <alignment horizontal="center" vertical="top"/>
    </xf>
    <xf numFmtId="164" fontId="1" fillId="0" borderId="42"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1" fillId="0" borderId="47" xfId="0" applyNumberFormat="1" applyFont="1" applyFill="1" applyBorder="1" applyAlignment="1">
      <alignment horizontal="center" vertical="top"/>
    </xf>
    <xf numFmtId="0" fontId="1" fillId="3" borderId="4" xfId="0" applyFont="1" applyFill="1" applyBorder="1" applyAlignment="1">
      <alignment horizontal="center" vertical="top"/>
    </xf>
    <xf numFmtId="0" fontId="1" fillId="3" borderId="40" xfId="0" applyFont="1" applyFill="1" applyBorder="1" applyAlignment="1">
      <alignment horizontal="center" vertical="top"/>
    </xf>
    <xf numFmtId="0" fontId="1" fillId="3" borderId="5" xfId="0" applyFont="1" applyFill="1" applyBorder="1" applyAlignment="1">
      <alignment horizontal="left" vertical="top" wrapText="1"/>
    </xf>
    <xf numFmtId="164" fontId="1" fillId="0" borderId="53"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164" fontId="1" fillId="0" borderId="73" xfId="0" applyNumberFormat="1" applyFont="1" applyFill="1" applyBorder="1" applyAlignment="1">
      <alignment horizontal="center" vertical="top"/>
    </xf>
    <xf numFmtId="164" fontId="1" fillId="0" borderId="75" xfId="0" applyNumberFormat="1" applyFont="1" applyFill="1" applyBorder="1" applyAlignment="1">
      <alignment horizontal="center" vertical="top"/>
    </xf>
    <xf numFmtId="0" fontId="1" fillId="3" borderId="10" xfId="0" applyFont="1" applyFill="1" applyBorder="1" applyAlignment="1">
      <alignment horizontal="center" vertical="top"/>
    </xf>
    <xf numFmtId="0" fontId="1" fillId="3" borderId="31" xfId="0" applyFont="1" applyFill="1" applyBorder="1" applyAlignment="1">
      <alignment horizontal="center" vertical="top"/>
    </xf>
    <xf numFmtId="164" fontId="1" fillId="0" borderId="44"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0" fontId="1" fillId="0" borderId="10" xfId="0" applyFont="1" applyFill="1" applyBorder="1" applyAlignment="1">
      <alignment horizontal="center" vertical="top"/>
    </xf>
    <xf numFmtId="0" fontId="1" fillId="0" borderId="31" xfId="0" applyFont="1" applyFill="1" applyBorder="1" applyAlignment="1">
      <alignment horizontal="center" vertical="top"/>
    </xf>
    <xf numFmtId="164" fontId="3" fillId="5" borderId="19" xfId="0" applyNumberFormat="1" applyFont="1" applyFill="1" applyBorder="1" applyAlignment="1">
      <alignment horizontal="center" vertical="top"/>
    </xf>
    <xf numFmtId="0" fontId="1" fillId="0" borderId="16" xfId="0" applyFont="1" applyFill="1" applyBorder="1" applyAlignment="1">
      <alignment horizontal="center" vertical="top"/>
    </xf>
    <xf numFmtId="0" fontId="1" fillId="0" borderId="25" xfId="0" applyFont="1" applyFill="1" applyBorder="1" applyAlignment="1">
      <alignment horizontal="center" vertical="top"/>
    </xf>
    <xf numFmtId="164" fontId="1" fillId="4" borderId="2" xfId="0" applyNumberFormat="1" applyFont="1" applyFill="1" applyBorder="1" applyAlignment="1">
      <alignment horizontal="center" vertical="top" wrapText="1"/>
    </xf>
    <xf numFmtId="164" fontId="1" fillId="0" borderId="62" xfId="0" applyNumberFormat="1" applyFont="1" applyFill="1" applyBorder="1" applyAlignment="1">
      <alignment horizontal="center" vertical="top" wrapText="1"/>
    </xf>
    <xf numFmtId="164" fontId="1" fillId="0" borderId="69" xfId="0" applyNumberFormat="1" applyFont="1" applyFill="1" applyBorder="1" applyAlignment="1">
      <alignment horizontal="center" vertical="top" wrapText="1"/>
    </xf>
    <xf numFmtId="164" fontId="1" fillId="4" borderId="35" xfId="0" applyNumberFormat="1" applyFont="1" applyFill="1" applyBorder="1" applyAlignment="1">
      <alignment horizontal="center" vertical="top"/>
    </xf>
    <xf numFmtId="164" fontId="1" fillId="4" borderId="49" xfId="0" applyNumberFormat="1" applyFont="1" applyFill="1" applyBorder="1" applyAlignment="1">
      <alignment horizontal="center" vertical="top"/>
    </xf>
    <xf numFmtId="164" fontId="1" fillId="4" borderId="48" xfId="0" applyNumberFormat="1" applyFont="1" applyFill="1" applyBorder="1" applyAlignment="1">
      <alignment horizontal="center" vertical="top"/>
    </xf>
    <xf numFmtId="0" fontId="1" fillId="0" borderId="31" xfId="0" applyFont="1" applyFill="1" applyBorder="1" applyAlignment="1">
      <alignment horizontal="center" vertical="top" wrapText="1"/>
    </xf>
    <xf numFmtId="164" fontId="3" fillId="5" borderId="14" xfId="0" applyNumberFormat="1" applyFont="1" applyFill="1" applyBorder="1" applyAlignment="1">
      <alignment horizontal="center" vertical="top"/>
    </xf>
    <xf numFmtId="164" fontId="1" fillId="0" borderId="2" xfId="0" applyNumberFormat="1" applyFont="1" applyFill="1" applyBorder="1" applyAlignment="1">
      <alignment horizontal="center" vertical="top" wrapText="1"/>
    </xf>
    <xf numFmtId="0" fontId="1" fillId="0" borderId="7" xfId="0" applyFont="1" applyFill="1" applyBorder="1" applyAlignment="1">
      <alignment horizontal="left" vertical="top" wrapText="1"/>
    </xf>
    <xf numFmtId="164" fontId="1" fillId="4" borderId="76" xfId="0" applyNumberFormat="1" applyFont="1" applyFill="1" applyBorder="1" applyAlignment="1">
      <alignment horizontal="center" vertical="top"/>
    </xf>
    <xf numFmtId="164" fontId="1" fillId="4" borderId="74" xfId="0" applyNumberFormat="1" applyFont="1" applyFill="1" applyBorder="1" applyAlignment="1">
      <alignment horizontal="center" vertical="top"/>
    </xf>
    <xf numFmtId="164" fontId="1" fillId="4" borderId="30" xfId="0" applyNumberFormat="1" applyFont="1" applyFill="1" applyBorder="1" applyAlignment="1">
      <alignment horizontal="center" vertical="top"/>
    </xf>
    <xf numFmtId="164" fontId="1" fillId="4" borderId="32" xfId="0" applyNumberFormat="1" applyFont="1" applyFill="1" applyBorder="1" applyAlignment="1">
      <alignment horizontal="center" vertical="top" wrapText="1"/>
    </xf>
    <xf numFmtId="164" fontId="1" fillId="4" borderId="73" xfId="0" applyNumberFormat="1" applyFont="1" applyFill="1" applyBorder="1" applyAlignment="1">
      <alignment horizontal="center" vertical="top" wrapText="1"/>
    </xf>
    <xf numFmtId="164" fontId="1" fillId="4" borderId="75" xfId="0" applyNumberFormat="1" applyFont="1" applyFill="1" applyBorder="1" applyAlignment="1">
      <alignment horizontal="center" vertical="top" wrapText="1"/>
    </xf>
    <xf numFmtId="0" fontId="1" fillId="4" borderId="13" xfId="0" applyFont="1" applyFill="1" applyBorder="1" applyAlignment="1">
      <alignment horizontal="center" vertical="top" wrapText="1"/>
    </xf>
    <xf numFmtId="0" fontId="1" fillId="4" borderId="13" xfId="0" applyFont="1" applyFill="1" applyBorder="1" applyAlignment="1">
      <alignment horizontal="left" vertical="top" wrapText="1"/>
    </xf>
    <xf numFmtId="164" fontId="1" fillId="4" borderId="30" xfId="0" applyNumberFormat="1" applyFont="1" applyFill="1" applyBorder="1" applyAlignment="1">
      <alignment horizontal="center" vertical="top" wrapText="1"/>
    </xf>
    <xf numFmtId="164" fontId="1" fillId="4" borderId="10" xfId="0" applyNumberFormat="1" applyFont="1" applyFill="1" applyBorder="1" applyAlignment="1">
      <alignment horizontal="center" vertical="top" wrapText="1"/>
    </xf>
    <xf numFmtId="164" fontId="1" fillId="4" borderId="49" xfId="0" applyNumberFormat="1" applyFont="1" applyFill="1" applyBorder="1" applyAlignment="1">
      <alignment horizontal="center" vertical="top" wrapText="1"/>
    </xf>
    <xf numFmtId="164" fontId="1" fillId="4" borderId="44" xfId="0" applyNumberFormat="1" applyFont="1" applyFill="1" applyBorder="1" applyAlignment="1">
      <alignment horizontal="center" vertical="top" wrapText="1"/>
    </xf>
    <xf numFmtId="164" fontId="1" fillId="4" borderId="62" xfId="0" applyNumberFormat="1" applyFont="1" applyFill="1" applyBorder="1" applyAlignment="1">
      <alignment horizontal="center" vertical="top" wrapText="1"/>
    </xf>
    <xf numFmtId="164" fontId="1" fillId="4" borderId="8" xfId="0" applyNumberFormat="1" applyFont="1" applyFill="1" applyBorder="1" applyAlignment="1">
      <alignment horizontal="center" vertical="top" wrapText="1"/>
    </xf>
    <xf numFmtId="164" fontId="1" fillId="0" borderId="66" xfId="0" applyNumberFormat="1" applyFont="1" applyFill="1" applyBorder="1" applyAlignment="1">
      <alignment horizontal="center" vertical="top" wrapText="1"/>
    </xf>
    <xf numFmtId="164" fontId="1" fillId="0" borderId="63" xfId="0" applyNumberFormat="1" applyFont="1" applyFill="1" applyBorder="1" applyAlignment="1">
      <alignment horizontal="center" vertical="top" wrapText="1"/>
    </xf>
    <xf numFmtId="0" fontId="1" fillId="0" borderId="44" xfId="0" applyFont="1" applyBorder="1" applyAlignment="1">
      <alignment horizontal="center" vertical="top"/>
    </xf>
    <xf numFmtId="164" fontId="1" fillId="4" borderId="8" xfId="0" applyNumberFormat="1" applyFont="1" applyFill="1" applyBorder="1" applyAlignment="1">
      <alignment horizontal="center" vertical="top"/>
    </xf>
    <xf numFmtId="164" fontId="1" fillId="4" borderId="63" xfId="0" applyNumberFormat="1" applyFont="1" applyFill="1" applyBorder="1" applyAlignment="1">
      <alignment horizontal="center" vertical="top"/>
    </xf>
    <xf numFmtId="0" fontId="1" fillId="4" borderId="5" xfId="0" applyFont="1" applyFill="1" applyBorder="1" applyAlignment="1">
      <alignment horizontal="center" vertical="top" wrapText="1"/>
    </xf>
    <xf numFmtId="164" fontId="20" fillId="0" borderId="3" xfId="0" applyNumberFormat="1" applyFont="1" applyFill="1" applyBorder="1" applyAlignment="1">
      <alignment horizontal="center" vertical="top" wrapText="1"/>
    </xf>
    <xf numFmtId="164" fontId="20" fillId="0" borderId="69" xfId="0" applyNumberFormat="1" applyFont="1" applyFill="1" applyBorder="1" applyAlignment="1">
      <alignment horizontal="center" vertical="top" wrapText="1"/>
    </xf>
    <xf numFmtId="164" fontId="20" fillId="0" borderId="29" xfId="0" applyNumberFormat="1" applyFont="1" applyFill="1" applyBorder="1" applyAlignment="1">
      <alignment horizontal="center" vertical="top" wrapText="1"/>
    </xf>
    <xf numFmtId="164" fontId="20" fillId="0" borderId="62" xfId="0" applyNumberFormat="1" applyFont="1" applyFill="1" applyBorder="1" applyAlignment="1">
      <alignment horizontal="center" vertical="top" wrapText="1"/>
    </xf>
    <xf numFmtId="0" fontId="20" fillId="4" borderId="31" xfId="0" applyFont="1" applyFill="1" applyBorder="1" applyAlignment="1">
      <alignment horizontal="center" vertical="top" wrapText="1"/>
    </xf>
    <xf numFmtId="0" fontId="20" fillId="4" borderId="11" xfId="0" applyFont="1" applyFill="1" applyBorder="1" applyAlignment="1">
      <alignment horizontal="center" vertical="top" wrapText="1"/>
    </xf>
    <xf numFmtId="164" fontId="1" fillId="0" borderId="8" xfId="0" applyNumberFormat="1" applyFont="1" applyFill="1" applyBorder="1" applyAlignment="1">
      <alignment horizontal="center" vertical="top" wrapText="1"/>
    </xf>
    <xf numFmtId="164" fontId="1" fillId="0" borderId="30" xfId="0" applyNumberFormat="1" applyFont="1" applyFill="1" applyBorder="1" applyAlignment="1">
      <alignment horizontal="center" vertical="top" wrapText="1"/>
    </xf>
    <xf numFmtId="164" fontId="1" fillId="0" borderId="10" xfId="0" applyNumberFormat="1" applyFont="1" applyFill="1" applyBorder="1" applyAlignment="1">
      <alignment horizontal="center" vertical="top" wrapText="1"/>
    </xf>
    <xf numFmtId="164" fontId="1" fillId="0" borderId="49" xfId="0" applyNumberFormat="1" applyFont="1" applyFill="1" applyBorder="1" applyAlignment="1">
      <alignment horizontal="center" vertical="top" wrapText="1"/>
    </xf>
    <xf numFmtId="164" fontId="1" fillId="0" borderId="44" xfId="0" applyNumberFormat="1" applyFont="1" applyFill="1" applyBorder="1" applyAlignment="1">
      <alignment horizontal="center" vertical="top" wrapText="1"/>
    </xf>
    <xf numFmtId="164" fontId="20" fillId="0" borderId="10" xfId="0" applyNumberFormat="1" applyFont="1" applyFill="1" applyBorder="1" applyAlignment="1">
      <alignment horizontal="center" vertical="top" wrapText="1"/>
    </xf>
    <xf numFmtId="164" fontId="20" fillId="0" borderId="0" xfId="0" applyNumberFormat="1" applyFont="1" applyFill="1" applyBorder="1" applyAlignment="1">
      <alignment horizontal="center" vertical="top" wrapText="1"/>
    </xf>
    <xf numFmtId="164" fontId="20" fillId="0" borderId="44" xfId="0" applyNumberFormat="1" applyFont="1" applyFill="1" applyBorder="1" applyAlignment="1">
      <alignment horizontal="center" vertical="top" wrapText="1"/>
    </xf>
    <xf numFmtId="164" fontId="20" fillId="0" borderId="49" xfId="0" applyNumberFormat="1" applyFont="1" applyFill="1" applyBorder="1" applyAlignment="1">
      <alignment horizontal="center" vertical="top" wrapText="1"/>
    </xf>
    <xf numFmtId="165" fontId="3" fillId="2" borderId="21" xfId="0" applyNumberFormat="1" applyFont="1" applyFill="1" applyBorder="1" applyAlignment="1">
      <alignment horizontal="center" vertical="top"/>
    </xf>
    <xf numFmtId="164" fontId="1" fillId="4" borderId="3" xfId="0" applyNumberFormat="1" applyFont="1" applyFill="1" applyBorder="1" applyAlignment="1">
      <alignment horizontal="center" vertical="top"/>
    </xf>
    <xf numFmtId="0" fontId="1" fillId="0" borderId="29" xfId="0" applyFont="1" applyFill="1" applyBorder="1" applyAlignment="1">
      <alignment vertical="top" wrapText="1"/>
    </xf>
    <xf numFmtId="49" fontId="1" fillId="0" borderId="3" xfId="0" applyNumberFormat="1" applyFont="1" applyFill="1" applyBorder="1" applyAlignment="1">
      <alignment horizontal="center" vertical="top"/>
    </xf>
    <xf numFmtId="1" fontId="1" fillId="0" borderId="69" xfId="0" applyNumberFormat="1" applyFont="1" applyFill="1" applyBorder="1" applyAlignment="1">
      <alignment horizontal="center" vertical="top"/>
    </xf>
    <xf numFmtId="164" fontId="1" fillId="3" borderId="9" xfId="0" applyNumberFormat="1" applyFont="1" applyFill="1" applyBorder="1" applyAlignment="1">
      <alignment horizontal="center" vertical="top"/>
    </xf>
    <xf numFmtId="164" fontId="1" fillId="3" borderId="56" xfId="0" applyNumberFormat="1" applyFont="1" applyFill="1" applyBorder="1" applyAlignment="1">
      <alignment horizontal="center" vertical="top"/>
    </xf>
    <xf numFmtId="164" fontId="1" fillId="3" borderId="63" xfId="0" applyNumberFormat="1" applyFont="1" applyFill="1" applyBorder="1" applyAlignment="1">
      <alignment horizontal="center" vertical="top"/>
    </xf>
    <xf numFmtId="49" fontId="1" fillId="0" borderId="54" xfId="0" applyNumberFormat="1" applyFont="1" applyFill="1" applyBorder="1" applyAlignment="1">
      <alignment horizontal="center" vertical="top"/>
    </xf>
    <xf numFmtId="49" fontId="1" fillId="0" borderId="75" xfId="0" applyNumberFormat="1" applyFont="1" applyFill="1" applyBorder="1" applyAlignment="1">
      <alignment horizontal="center" vertical="top"/>
    </xf>
    <xf numFmtId="164" fontId="1" fillId="3" borderId="54" xfId="0" applyNumberFormat="1" applyFont="1" applyFill="1" applyBorder="1" applyAlignment="1">
      <alignment horizontal="center" vertical="top"/>
    </xf>
    <xf numFmtId="164" fontId="1" fillId="3" borderId="53" xfId="0" applyNumberFormat="1" applyFont="1" applyFill="1" applyBorder="1" applyAlignment="1">
      <alignment horizontal="center" vertical="top"/>
    </xf>
    <xf numFmtId="164" fontId="1" fillId="3" borderId="73" xfId="0" applyNumberFormat="1" applyFont="1" applyFill="1" applyBorder="1" applyAlignment="1">
      <alignment horizontal="center" vertical="top"/>
    </xf>
    <xf numFmtId="49" fontId="1" fillId="0" borderId="51" xfId="0" applyNumberFormat="1" applyFont="1" applyFill="1" applyBorder="1" applyAlignment="1">
      <alignment horizontal="center" vertical="top"/>
    </xf>
    <xf numFmtId="49" fontId="1" fillId="0" borderId="74" xfId="0" applyNumberFormat="1" applyFont="1" applyFill="1" applyBorder="1" applyAlignment="1">
      <alignment horizontal="center" vertical="top"/>
    </xf>
    <xf numFmtId="0" fontId="1" fillId="0" borderId="8" xfId="0" applyFont="1" applyFill="1" applyBorder="1" applyAlignment="1">
      <alignment horizontal="left" vertical="top" wrapText="1"/>
    </xf>
    <xf numFmtId="49" fontId="1" fillId="0" borderId="9" xfId="0" applyNumberFormat="1" applyFont="1" applyFill="1" applyBorder="1" applyAlignment="1">
      <alignment horizontal="center" vertical="top"/>
    </xf>
    <xf numFmtId="49" fontId="1" fillId="0" borderId="66" xfId="0" applyNumberFormat="1" applyFont="1" applyFill="1" applyBorder="1" applyAlignment="1">
      <alignment horizontal="center" vertical="top"/>
    </xf>
    <xf numFmtId="0" fontId="1" fillId="0" borderId="50" xfId="0" applyFont="1" applyBorder="1" applyAlignment="1">
      <alignment horizontal="center" vertical="top" wrapText="1"/>
    </xf>
    <xf numFmtId="164" fontId="1" fillId="3" borderId="10" xfId="0" applyNumberFormat="1" applyFont="1" applyFill="1" applyBorder="1" applyAlignment="1">
      <alignment horizontal="center" vertical="top"/>
    </xf>
    <xf numFmtId="164" fontId="1" fillId="3" borderId="0" xfId="0" applyNumberFormat="1" applyFont="1" applyFill="1" applyBorder="1" applyAlignment="1">
      <alignment horizontal="center" vertical="top"/>
    </xf>
    <xf numFmtId="164" fontId="1" fillId="3" borderId="44" xfId="0" applyNumberFormat="1" applyFont="1" applyFill="1" applyBorder="1" applyAlignment="1">
      <alignment horizontal="center" vertical="top"/>
    </xf>
    <xf numFmtId="164" fontId="1" fillId="3" borderId="49" xfId="0" applyNumberFormat="1" applyFont="1" applyFill="1" applyBorder="1" applyAlignment="1">
      <alignment horizontal="center" vertical="top"/>
    </xf>
    <xf numFmtId="49" fontId="1" fillId="0" borderId="10" xfId="0" applyNumberFormat="1" applyFont="1" applyFill="1" applyBorder="1" applyAlignment="1">
      <alignment horizontal="center" vertical="top"/>
    </xf>
    <xf numFmtId="49" fontId="1" fillId="0" borderId="0" xfId="0" applyNumberFormat="1" applyFont="1" applyFill="1" applyBorder="1" applyAlignment="1">
      <alignment horizontal="center" vertical="top"/>
    </xf>
    <xf numFmtId="49" fontId="1" fillId="0" borderId="49" xfId="0" applyNumberFormat="1" applyFont="1" applyFill="1" applyBorder="1" applyAlignment="1">
      <alignment horizontal="center" vertical="top"/>
    </xf>
    <xf numFmtId="49" fontId="1" fillId="0" borderId="16" xfId="0" applyNumberFormat="1" applyFont="1" applyFill="1" applyBorder="1" applyAlignment="1">
      <alignment horizontal="center" vertical="top"/>
    </xf>
    <xf numFmtId="49" fontId="1" fillId="0" borderId="1" xfId="0" applyNumberFormat="1" applyFont="1" applyFill="1" applyBorder="1" applyAlignment="1">
      <alignment horizontal="center" vertical="top"/>
    </xf>
    <xf numFmtId="49" fontId="1" fillId="0" borderId="58" xfId="0" applyNumberFormat="1" applyFont="1" applyFill="1" applyBorder="1" applyAlignment="1">
      <alignment horizontal="center" vertical="top"/>
    </xf>
    <xf numFmtId="164" fontId="1" fillId="0" borderId="41" xfId="0" applyNumberFormat="1" applyFont="1" applyFill="1" applyBorder="1" applyAlignment="1">
      <alignment horizontal="center" vertical="top"/>
    </xf>
    <xf numFmtId="49" fontId="1" fillId="0" borderId="4" xfId="0" applyNumberFormat="1" applyFont="1" applyFill="1" applyBorder="1" applyAlignment="1">
      <alignment horizontal="center" vertical="top"/>
    </xf>
    <xf numFmtId="1" fontId="1" fillId="0" borderId="41" xfId="0" applyNumberFormat="1" applyFont="1" applyFill="1" applyBorder="1" applyAlignment="1">
      <alignment horizontal="center" vertical="top"/>
    </xf>
    <xf numFmtId="164" fontId="1" fillId="0" borderId="9" xfId="0" applyNumberFormat="1" applyFont="1" applyFill="1" applyBorder="1" applyAlignment="1">
      <alignment horizontal="center" vertical="top"/>
    </xf>
    <xf numFmtId="164" fontId="1" fillId="0" borderId="66" xfId="0" applyNumberFormat="1" applyFont="1" applyFill="1" applyBorder="1" applyAlignment="1">
      <alignment horizontal="center" vertical="top"/>
    </xf>
    <xf numFmtId="164" fontId="1" fillId="0" borderId="56" xfId="0" applyNumberFormat="1" applyFont="1" applyFill="1" applyBorder="1" applyAlignment="1">
      <alignment horizontal="center" vertical="top"/>
    </xf>
    <xf numFmtId="164" fontId="1" fillId="0" borderId="63" xfId="0" applyNumberFormat="1" applyFont="1" applyFill="1" applyBorder="1" applyAlignment="1">
      <alignment horizontal="center" vertical="top"/>
    </xf>
    <xf numFmtId="1" fontId="1" fillId="0" borderId="0" xfId="0" applyNumberFormat="1" applyFont="1" applyFill="1" applyBorder="1" applyAlignment="1">
      <alignment horizontal="center" vertical="top"/>
    </xf>
    <xf numFmtId="49" fontId="1" fillId="0" borderId="25" xfId="0" applyNumberFormat="1" applyFont="1" applyFill="1" applyBorder="1" applyAlignment="1">
      <alignment horizontal="center" vertical="top"/>
    </xf>
    <xf numFmtId="164" fontId="1" fillId="0" borderId="43" xfId="0" applyNumberFormat="1" applyFont="1" applyFill="1" applyBorder="1" applyAlignment="1">
      <alignment horizontal="center" vertical="top"/>
    </xf>
    <xf numFmtId="164" fontId="1" fillId="0" borderId="51" xfId="0" applyNumberFormat="1" applyFont="1" applyFill="1" applyBorder="1" applyAlignment="1">
      <alignment horizontal="center" vertical="top"/>
    </xf>
    <xf numFmtId="164" fontId="1" fillId="0" borderId="76" xfId="0" applyNumberFormat="1" applyFont="1" applyFill="1" applyBorder="1" applyAlignment="1">
      <alignment horizontal="center" vertical="top"/>
    </xf>
    <xf numFmtId="49" fontId="1" fillId="0" borderId="40" xfId="0" applyNumberFormat="1" applyFont="1" applyFill="1" applyBorder="1" applyAlignment="1">
      <alignment horizontal="center" vertical="top"/>
    </xf>
    <xf numFmtId="0" fontId="4" fillId="0" borderId="14" xfId="0" applyFont="1" applyFill="1" applyBorder="1" applyAlignment="1">
      <alignment vertical="top" wrapText="1"/>
    </xf>
    <xf numFmtId="49" fontId="1" fillId="0" borderId="15" xfId="0" applyNumberFormat="1" applyFont="1" applyFill="1" applyBorder="1" applyAlignment="1">
      <alignment horizontal="center" vertical="top"/>
    </xf>
    <xf numFmtId="49" fontId="1" fillId="0" borderId="36" xfId="0" applyNumberFormat="1" applyFont="1" applyFill="1" applyBorder="1" applyAlignment="1">
      <alignment horizontal="center" vertical="top"/>
    </xf>
    <xf numFmtId="164" fontId="1" fillId="0" borderId="59" xfId="0" applyNumberFormat="1" applyFont="1" applyFill="1" applyBorder="1" applyAlignment="1">
      <alignment horizontal="center" vertical="top"/>
    </xf>
    <xf numFmtId="49" fontId="1" fillId="0" borderId="34" xfId="0" applyNumberFormat="1" applyFont="1" applyFill="1" applyBorder="1" applyAlignment="1">
      <alignment horizontal="center" vertical="top"/>
    </xf>
    <xf numFmtId="49" fontId="1" fillId="0" borderId="31" xfId="0" applyNumberFormat="1" applyFont="1" applyFill="1" applyBorder="1" applyAlignment="1">
      <alignment horizontal="center" vertical="top"/>
    </xf>
    <xf numFmtId="164" fontId="3" fillId="5" borderId="36" xfId="0" applyNumberFormat="1" applyFont="1" applyFill="1" applyBorder="1" applyAlignment="1">
      <alignment horizontal="center" vertical="top"/>
    </xf>
    <xf numFmtId="164" fontId="3" fillId="5" borderId="65" xfId="0" applyNumberFormat="1" applyFont="1" applyFill="1" applyBorder="1" applyAlignment="1">
      <alignment horizontal="center" vertical="top"/>
    </xf>
    <xf numFmtId="49" fontId="1" fillId="4" borderId="4" xfId="0" applyNumberFormat="1" applyFont="1" applyFill="1" applyBorder="1" applyAlignment="1">
      <alignment horizontal="center" vertical="top"/>
    </xf>
    <xf numFmtId="49" fontId="1" fillId="4" borderId="40" xfId="0" applyNumberFormat="1" applyFont="1" applyFill="1" applyBorder="1" applyAlignment="1">
      <alignment horizontal="center" vertical="top"/>
    </xf>
    <xf numFmtId="0" fontId="4" fillId="4" borderId="32" xfId="0" applyFont="1" applyFill="1" applyBorder="1" applyAlignment="1">
      <alignment vertical="top" wrapText="1"/>
    </xf>
    <xf numFmtId="49" fontId="1" fillId="4" borderId="54" xfId="0" applyNumberFormat="1" applyFont="1" applyFill="1" applyBorder="1" applyAlignment="1">
      <alignment horizontal="center" vertical="top"/>
    </xf>
    <xf numFmtId="49" fontId="1" fillId="4" borderId="34"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1" fillId="4" borderId="27" xfId="0" applyNumberFormat="1" applyFont="1" applyFill="1" applyBorder="1" applyAlignment="1">
      <alignment horizontal="center" vertical="top"/>
    </xf>
    <xf numFmtId="164" fontId="1" fillId="4" borderId="47" xfId="0" applyNumberFormat="1" applyFont="1" applyFill="1" applyBorder="1" applyAlignment="1">
      <alignment horizontal="center" vertical="top"/>
    </xf>
    <xf numFmtId="49" fontId="4" fillId="0" borderId="54" xfId="0" applyNumberFormat="1" applyFont="1" applyFill="1" applyBorder="1" applyAlignment="1">
      <alignment horizontal="center" vertical="top"/>
    </xf>
    <xf numFmtId="49" fontId="4" fillId="0" borderId="34" xfId="0" applyNumberFormat="1" applyFont="1" applyFill="1" applyBorder="1" applyAlignment="1">
      <alignment horizontal="center" vertical="top"/>
    </xf>
    <xf numFmtId="164" fontId="3" fillId="5" borderId="56" xfId="0" applyNumberFormat="1" applyFont="1" applyFill="1" applyBorder="1" applyAlignment="1">
      <alignment horizontal="center" vertical="top"/>
    </xf>
    <xf numFmtId="164" fontId="3" fillId="5" borderId="9" xfId="0" applyNumberFormat="1" applyFont="1" applyFill="1" applyBorder="1" applyAlignment="1">
      <alignment horizontal="center" vertical="top"/>
    </xf>
    <xf numFmtId="164" fontId="3" fillId="5" borderId="59" xfId="0" applyNumberFormat="1" applyFont="1" applyFill="1" applyBorder="1" applyAlignment="1">
      <alignment horizontal="center" vertical="top"/>
    </xf>
    <xf numFmtId="164" fontId="3" fillId="5" borderId="13" xfId="0" applyNumberFormat="1" applyFont="1" applyFill="1" applyBorder="1" applyAlignment="1">
      <alignment horizontal="center" vertical="top"/>
    </xf>
    <xf numFmtId="164" fontId="3" fillId="5" borderId="63" xfId="0" applyNumberFormat="1" applyFont="1" applyFill="1" applyBorder="1" applyAlignment="1">
      <alignment horizontal="center" vertical="top"/>
    </xf>
    <xf numFmtId="49" fontId="4" fillId="0" borderId="10" xfId="0" applyNumberFormat="1" applyFont="1" applyFill="1" applyBorder="1" applyAlignment="1">
      <alignment horizontal="center" vertical="top"/>
    </xf>
    <xf numFmtId="49" fontId="4" fillId="0" borderId="31" xfId="0" applyNumberFormat="1" applyFont="1" applyFill="1" applyBorder="1" applyAlignment="1">
      <alignment horizontal="center" vertical="top"/>
    </xf>
    <xf numFmtId="165" fontId="3" fillId="2" borderId="45" xfId="0" applyNumberFormat="1" applyFont="1" applyFill="1" applyBorder="1" applyAlignment="1">
      <alignment horizontal="center" vertical="top" wrapText="1"/>
    </xf>
    <xf numFmtId="165" fontId="3" fillId="2" borderId="15" xfId="0" applyNumberFormat="1" applyFont="1" applyFill="1" applyBorder="1" applyAlignment="1">
      <alignment horizontal="center" vertical="top" wrapText="1"/>
    </xf>
    <xf numFmtId="165" fontId="3" fillId="2" borderId="36" xfId="0" applyNumberFormat="1" applyFont="1" applyFill="1" applyBorder="1" applyAlignment="1">
      <alignment horizontal="center" vertical="top" wrapText="1"/>
    </xf>
    <xf numFmtId="165" fontId="3" fillId="2" borderId="19" xfId="0" applyNumberFormat="1" applyFont="1" applyFill="1" applyBorder="1" applyAlignment="1">
      <alignment horizontal="center" vertical="top" wrapText="1"/>
    </xf>
    <xf numFmtId="165" fontId="3" fillId="2" borderId="64" xfId="0" applyNumberFormat="1" applyFont="1" applyFill="1" applyBorder="1" applyAlignment="1">
      <alignment horizontal="center" vertical="top" wrapText="1"/>
    </xf>
    <xf numFmtId="0" fontId="4" fillId="4" borderId="5" xfId="0" applyFont="1" applyFill="1" applyBorder="1" applyAlignment="1">
      <alignment horizontal="center" vertical="top" wrapText="1"/>
    </xf>
    <xf numFmtId="0" fontId="4" fillId="4" borderId="11" xfId="0" applyFont="1" applyFill="1" applyBorder="1" applyAlignment="1">
      <alignment horizontal="center" vertical="top" wrapText="1"/>
    </xf>
    <xf numFmtId="164" fontId="3" fillId="5" borderId="39" xfId="0" applyNumberFormat="1" applyFont="1" applyFill="1" applyBorder="1" applyAlignment="1">
      <alignment horizontal="center" vertical="top" wrapText="1"/>
    </xf>
    <xf numFmtId="0" fontId="14" fillId="4" borderId="17" xfId="0" applyFont="1" applyFill="1" applyBorder="1" applyAlignment="1">
      <alignment horizontal="center" vertical="top" wrapText="1"/>
    </xf>
    <xf numFmtId="164" fontId="1" fillId="4" borderId="69" xfId="0" applyNumberFormat="1" applyFont="1" applyFill="1" applyBorder="1" applyAlignment="1">
      <alignment horizontal="center" vertical="top"/>
    </xf>
    <xf numFmtId="164" fontId="1" fillId="4" borderId="62" xfId="0" applyNumberFormat="1" applyFont="1" applyFill="1" applyBorder="1" applyAlignment="1">
      <alignment horizontal="center" vertical="top"/>
    </xf>
    <xf numFmtId="164" fontId="1" fillId="4" borderId="29" xfId="0" applyNumberFormat="1" applyFont="1" applyFill="1" applyBorder="1" applyAlignment="1">
      <alignment vertical="top"/>
    </xf>
    <xf numFmtId="165" fontId="1" fillId="4" borderId="33" xfId="0" applyNumberFormat="1" applyFont="1" applyFill="1" applyBorder="1" applyAlignment="1">
      <alignment horizontal="center" vertical="top" wrapText="1"/>
    </xf>
    <xf numFmtId="164" fontId="1" fillId="4" borderId="53" xfId="0" applyNumberFormat="1" applyFont="1" applyFill="1" applyBorder="1" applyAlignment="1">
      <alignment vertical="top"/>
    </xf>
    <xf numFmtId="164" fontId="1" fillId="4" borderId="54" xfId="0" applyNumberFormat="1" applyFont="1" applyFill="1" applyBorder="1" applyAlignment="1">
      <alignment vertical="top"/>
    </xf>
    <xf numFmtId="164" fontId="1" fillId="4" borderId="73" xfId="0" applyNumberFormat="1" applyFont="1" applyFill="1" applyBorder="1" applyAlignment="1">
      <alignment vertical="top"/>
    </xf>
    <xf numFmtId="0" fontId="1" fillId="4" borderId="51" xfId="0" applyFont="1" applyFill="1" applyBorder="1" applyAlignment="1">
      <alignment horizontal="center" vertical="top" wrapText="1"/>
    </xf>
    <xf numFmtId="0" fontId="1" fillId="4" borderId="67" xfId="0" applyFont="1" applyFill="1" applyBorder="1" applyAlignment="1">
      <alignment horizontal="center" vertical="top" wrapText="1"/>
    </xf>
    <xf numFmtId="0" fontId="4" fillId="4" borderId="52" xfId="0" applyFont="1" applyFill="1" applyBorder="1" applyAlignment="1">
      <alignment horizontal="center" vertical="top" wrapText="1"/>
    </xf>
    <xf numFmtId="164" fontId="1" fillId="4" borderId="73" xfId="0" applyNumberFormat="1" applyFont="1" applyFill="1" applyBorder="1" applyAlignment="1">
      <alignment horizontal="center" vertical="top"/>
    </xf>
    <xf numFmtId="165" fontId="3" fillId="0" borderId="14" xfId="0" applyNumberFormat="1" applyFont="1" applyFill="1" applyBorder="1" applyAlignment="1">
      <alignment horizontal="center" vertical="top" wrapText="1"/>
    </xf>
    <xf numFmtId="164" fontId="20" fillId="4" borderId="9" xfId="0" applyNumberFormat="1" applyFont="1" applyFill="1" applyBorder="1" applyAlignment="1">
      <alignment horizontal="center" vertical="top"/>
    </xf>
    <xf numFmtId="164" fontId="20" fillId="4" borderId="66" xfId="0" applyNumberFormat="1" applyFont="1" applyFill="1" applyBorder="1" applyAlignment="1">
      <alignment horizontal="center" vertical="top"/>
    </xf>
    <xf numFmtId="164" fontId="1" fillId="4" borderId="29" xfId="0" applyNumberFormat="1" applyFont="1" applyFill="1" applyBorder="1" applyAlignment="1">
      <alignment horizontal="center" vertical="top"/>
    </xf>
    <xf numFmtId="0" fontId="1" fillId="4" borderId="33" xfId="0" applyFont="1" applyFill="1" applyBorder="1" applyAlignment="1">
      <alignment horizontal="center" vertical="top"/>
    </xf>
    <xf numFmtId="0" fontId="23" fillId="4" borderId="10" xfId="0" applyFont="1" applyFill="1" applyBorder="1" applyAlignment="1">
      <alignment horizontal="center" vertical="top" wrapText="1"/>
    </xf>
    <xf numFmtId="0" fontId="1" fillId="4" borderId="50" xfId="0" applyFont="1" applyFill="1" applyBorder="1" applyAlignment="1">
      <alignment horizontal="center" vertical="top"/>
    </xf>
    <xf numFmtId="0" fontId="4" fillId="4" borderId="8" xfId="0" applyFont="1" applyFill="1" applyBorder="1" applyAlignment="1">
      <alignment vertical="top" wrapText="1"/>
    </xf>
    <xf numFmtId="0" fontId="4" fillId="4" borderId="59" xfId="0" applyFont="1" applyFill="1" applyBorder="1" applyAlignment="1">
      <alignment horizontal="center" vertical="top" wrapText="1"/>
    </xf>
    <xf numFmtId="0" fontId="4" fillId="4" borderId="13" xfId="0" applyFont="1" applyFill="1" applyBorder="1" applyAlignment="1">
      <alignment horizontal="center" vertical="top" wrapText="1"/>
    </xf>
    <xf numFmtId="164" fontId="3" fillId="5" borderId="36" xfId="0" applyNumberFormat="1" applyFont="1" applyFill="1" applyBorder="1" applyAlignment="1">
      <alignment horizontal="center" vertical="top" wrapText="1"/>
    </xf>
    <xf numFmtId="165" fontId="3" fillId="0" borderId="2" xfId="0" applyNumberFormat="1" applyFont="1" applyBorder="1" applyAlignment="1">
      <alignment horizontal="center" vertical="top" wrapText="1"/>
    </xf>
    <xf numFmtId="164" fontId="1" fillId="4" borderId="42" xfId="0" applyNumberFormat="1" applyFont="1" applyFill="1" applyBorder="1" applyAlignment="1">
      <alignment horizontal="center" vertical="top" wrapText="1"/>
    </xf>
    <xf numFmtId="164" fontId="1" fillId="4" borderId="4" xfId="0" applyNumberFormat="1" applyFont="1" applyFill="1" applyBorder="1" applyAlignment="1">
      <alignment horizontal="center" vertical="top" wrapText="1"/>
    </xf>
    <xf numFmtId="164" fontId="1" fillId="4" borderId="41" xfId="0" applyNumberFormat="1" applyFont="1" applyFill="1" applyBorder="1" applyAlignment="1">
      <alignment horizontal="center" vertical="top" wrapText="1"/>
    </xf>
    <xf numFmtId="164" fontId="1" fillId="4" borderId="47" xfId="0" applyNumberFormat="1" applyFont="1" applyFill="1" applyBorder="1" applyAlignment="1">
      <alignment horizontal="center" vertical="top" wrapText="1"/>
    </xf>
    <xf numFmtId="1" fontId="4" fillId="4" borderId="4" xfId="0" applyNumberFormat="1" applyFont="1" applyFill="1" applyBorder="1" applyAlignment="1">
      <alignment horizontal="center" vertical="top" wrapText="1"/>
    </xf>
    <xf numFmtId="1" fontId="1" fillId="0" borderId="40" xfId="0" applyNumberFormat="1" applyFont="1" applyBorder="1" applyAlignment="1">
      <alignment horizontal="center" vertical="top"/>
    </xf>
    <xf numFmtId="1" fontId="4" fillId="4" borderId="5" xfId="0" applyNumberFormat="1" applyFont="1" applyFill="1" applyBorder="1" applyAlignment="1">
      <alignment horizontal="center" vertical="top" wrapText="1"/>
    </xf>
    <xf numFmtId="1" fontId="1" fillId="0" borderId="5" xfId="0" applyNumberFormat="1" applyFont="1" applyBorder="1" applyAlignment="1">
      <alignment horizontal="center" vertical="top"/>
    </xf>
    <xf numFmtId="1" fontId="1" fillId="0" borderId="31" xfId="0" applyNumberFormat="1" applyFont="1" applyBorder="1" applyAlignment="1">
      <alignment horizontal="center" vertical="top"/>
    </xf>
    <xf numFmtId="1" fontId="4" fillId="4" borderId="11" xfId="0" applyNumberFormat="1" applyFont="1" applyFill="1" applyBorder="1" applyAlignment="1">
      <alignment horizontal="center" vertical="top" wrapText="1"/>
    </xf>
    <xf numFmtId="1" fontId="1" fillId="0" borderId="11" xfId="0" applyNumberFormat="1" applyFont="1" applyBorder="1" applyAlignment="1">
      <alignment horizontal="center" vertical="top"/>
    </xf>
    <xf numFmtId="164" fontId="1" fillId="4" borderId="74" xfId="0" applyNumberFormat="1" applyFont="1" applyFill="1" applyBorder="1" applyAlignment="1">
      <alignment horizontal="center" vertical="top" wrapText="1"/>
    </xf>
    <xf numFmtId="164" fontId="1" fillId="4" borderId="51" xfId="0" applyNumberFormat="1" applyFont="1" applyFill="1" applyBorder="1" applyAlignment="1">
      <alignment horizontal="center" vertical="top" wrapText="1"/>
    </xf>
    <xf numFmtId="164" fontId="1" fillId="4" borderId="76" xfId="0" applyNumberFormat="1" applyFont="1" applyFill="1" applyBorder="1" applyAlignment="1">
      <alignment horizontal="center" vertical="top" wrapText="1"/>
    </xf>
    <xf numFmtId="1" fontId="4" fillId="4" borderId="10" xfId="0" applyNumberFormat="1" applyFont="1" applyFill="1" applyBorder="1" applyAlignment="1">
      <alignment horizontal="center" vertical="top" wrapText="1"/>
    </xf>
    <xf numFmtId="1" fontId="2" fillId="0" borderId="31" xfId="0" applyNumberFormat="1" applyFont="1" applyBorder="1" applyAlignment="1">
      <alignment horizontal="center"/>
    </xf>
    <xf numFmtId="1" fontId="2" fillId="0" borderId="11" xfId="0" applyNumberFormat="1" applyFont="1" applyBorder="1" applyAlignment="1">
      <alignment horizontal="center"/>
    </xf>
    <xf numFmtId="165" fontId="1" fillId="4" borderId="37" xfId="0" applyNumberFormat="1" applyFont="1" applyFill="1" applyBorder="1" applyAlignment="1">
      <alignment horizontal="left" vertical="top" wrapText="1"/>
    </xf>
    <xf numFmtId="1" fontId="4" fillId="4" borderId="25" xfId="0" applyNumberFormat="1" applyFont="1" applyFill="1" applyBorder="1" applyAlignment="1">
      <alignment horizontal="center" vertical="top" wrapText="1"/>
    </xf>
    <xf numFmtId="49" fontId="2" fillId="0" borderId="25" xfId="0" applyNumberFormat="1" applyFont="1" applyBorder="1" applyAlignment="1">
      <alignment horizontal="center"/>
    </xf>
    <xf numFmtId="1" fontId="4" fillId="4" borderId="17" xfId="0" applyNumberFormat="1" applyFont="1" applyFill="1" applyBorder="1" applyAlignment="1">
      <alignment horizontal="center" vertical="top" wrapText="1"/>
    </xf>
    <xf numFmtId="49" fontId="2" fillId="0" borderId="17" xfId="0" applyNumberFormat="1" applyFont="1" applyBorder="1" applyAlignment="1">
      <alignment horizontal="center"/>
    </xf>
    <xf numFmtId="1" fontId="4" fillId="4" borderId="34" xfId="0" applyNumberFormat="1" applyFont="1" applyFill="1" applyBorder="1" applyAlignment="1">
      <alignment horizontal="center" vertical="top" wrapText="1"/>
    </xf>
    <xf numFmtId="1" fontId="1" fillId="0" borderId="34" xfId="0" applyNumberFormat="1" applyFont="1" applyBorder="1" applyAlignment="1">
      <alignment horizontal="center" vertical="top"/>
    </xf>
    <xf numFmtId="1" fontId="4" fillId="4" borderId="55" xfId="0" applyNumberFormat="1" applyFont="1" applyFill="1" applyBorder="1" applyAlignment="1">
      <alignment horizontal="center" vertical="top" wrapText="1"/>
    </xf>
    <xf numFmtId="1" fontId="1" fillId="0" borderId="55" xfId="0" applyNumberFormat="1" applyFont="1" applyBorder="1" applyAlignment="1">
      <alignment horizontal="center" vertical="top"/>
    </xf>
    <xf numFmtId="165" fontId="3" fillId="4" borderId="2" xfId="0" applyNumberFormat="1" applyFont="1" applyFill="1" applyBorder="1" applyAlignment="1">
      <alignment horizontal="center" vertical="top" wrapText="1"/>
    </xf>
    <xf numFmtId="0" fontId="1" fillId="4" borderId="2" xfId="0" applyFont="1" applyFill="1" applyBorder="1" applyAlignment="1">
      <alignment vertical="top" wrapText="1"/>
    </xf>
    <xf numFmtId="0" fontId="1" fillId="4" borderId="69" xfId="0" applyFont="1" applyFill="1" applyBorder="1" applyAlignment="1">
      <alignment horizontal="center" vertical="top" wrapText="1"/>
    </xf>
    <xf numFmtId="0" fontId="1" fillId="4" borderId="7" xfId="0" applyFont="1" applyFill="1" applyBorder="1" applyAlignment="1">
      <alignment horizontal="center" vertical="top" wrapText="1"/>
    </xf>
    <xf numFmtId="0" fontId="1" fillId="0" borderId="73" xfId="0" applyFont="1" applyFill="1" applyBorder="1" applyAlignment="1">
      <alignment horizontal="center" vertical="top" wrapText="1"/>
    </xf>
    <xf numFmtId="49" fontId="1" fillId="4" borderId="0" xfId="0" applyNumberFormat="1" applyFont="1" applyFill="1" applyBorder="1" applyAlignment="1">
      <alignment horizontal="center" vertical="top"/>
    </xf>
    <xf numFmtId="49" fontId="1" fillId="4" borderId="49" xfId="0" applyNumberFormat="1" applyFont="1" applyFill="1" applyBorder="1" applyAlignment="1">
      <alignment horizontal="center" vertical="top"/>
    </xf>
    <xf numFmtId="0" fontId="1" fillId="4" borderId="63" xfId="0" applyFont="1" applyFill="1" applyBorder="1" applyAlignment="1">
      <alignment horizontal="center" vertical="top" wrapText="1"/>
    </xf>
    <xf numFmtId="0" fontId="3" fillId="5" borderId="18" xfId="0" applyFont="1" applyFill="1" applyBorder="1" applyAlignment="1">
      <alignment horizontal="center" vertical="top"/>
    </xf>
    <xf numFmtId="164" fontId="3" fillId="5" borderId="23" xfId="0" applyNumberFormat="1" applyFont="1" applyFill="1" applyBorder="1" applyAlignment="1">
      <alignment horizontal="center" vertical="top"/>
    </xf>
    <xf numFmtId="164" fontId="3" fillId="5" borderId="16" xfId="0" applyNumberFormat="1" applyFont="1" applyFill="1" applyBorder="1" applyAlignment="1">
      <alignment horizontal="center" vertical="top"/>
    </xf>
    <xf numFmtId="164" fontId="3" fillId="5" borderId="1" xfId="0" applyNumberFormat="1" applyFont="1" applyFill="1" applyBorder="1" applyAlignment="1">
      <alignment horizontal="center" vertical="top"/>
    </xf>
    <xf numFmtId="164" fontId="3" fillId="5" borderId="25" xfId="0" applyNumberFormat="1" applyFont="1" applyFill="1" applyBorder="1" applyAlignment="1">
      <alignment horizontal="center" vertical="top"/>
    </xf>
    <xf numFmtId="164" fontId="3" fillId="5" borderId="17" xfId="0" applyNumberFormat="1" applyFont="1" applyFill="1" applyBorder="1" applyAlignment="1">
      <alignment horizontal="center" vertical="top"/>
    </xf>
    <xf numFmtId="49" fontId="1" fillId="4" borderId="16" xfId="0" applyNumberFormat="1" applyFont="1" applyFill="1" applyBorder="1" applyAlignment="1">
      <alignment horizontal="center" vertical="top"/>
    </xf>
    <xf numFmtId="49" fontId="3" fillId="4" borderId="16" xfId="0" applyNumberFormat="1" applyFont="1" applyFill="1" applyBorder="1" applyAlignment="1">
      <alignment horizontal="center" vertical="top"/>
    </xf>
    <xf numFmtId="165" fontId="1" fillId="4" borderId="40" xfId="0" applyNumberFormat="1" applyFont="1" applyFill="1" applyBorder="1" applyAlignment="1">
      <alignment horizontal="left" vertical="top" wrapText="1"/>
    </xf>
    <xf numFmtId="0" fontId="25" fillId="0" borderId="3" xfId="0" applyNumberFormat="1" applyFont="1" applyFill="1" applyBorder="1" applyAlignment="1">
      <alignment horizontal="center" vertical="top"/>
    </xf>
    <xf numFmtId="0" fontId="25" fillId="0" borderId="7" xfId="0" applyNumberFormat="1" applyFont="1" applyFill="1" applyBorder="1" applyAlignment="1">
      <alignment horizontal="center" vertical="top"/>
    </xf>
    <xf numFmtId="0" fontId="1" fillId="0" borderId="9" xfId="0" applyNumberFormat="1" applyFont="1" applyFill="1" applyBorder="1" applyAlignment="1">
      <alignment horizontal="center" vertical="top"/>
    </xf>
    <xf numFmtId="0" fontId="1" fillId="0" borderId="13" xfId="0" applyNumberFormat="1" applyFont="1" applyFill="1" applyBorder="1" applyAlignment="1">
      <alignment horizontal="center" vertical="top"/>
    </xf>
    <xf numFmtId="165" fontId="1" fillId="0" borderId="30" xfId="0" applyNumberFormat="1" applyFont="1" applyFill="1" applyBorder="1" applyAlignment="1">
      <alignment horizontal="center" vertical="center" textRotation="90" wrapText="1"/>
    </xf>
    <xf numFmtId="165" fontId="1" fillId="0" borderId="12" xfId="0" applyNumberFormat="1" applyFont="1" applyFill="1" applyBorder="1" applyAlignment="1">
      <alignment horizontal="center" vertical="top" wrapText="1"/>
    </xf>
    <xf numFmtId="0" fontId="1" fillId="0" borderId="43" xfId="0" applyFont="1" applyFill="1" applyBorder="1" applyAlignment="1">
      <alignment horizontal="left" vertical="top" wrapText="1"/>
    </xf>
    <xf numFmtId="0" fontId="1" fillId="0" borderId="51" xfId="0" applyNumberFormat="1" applyFont="1" applyFill="1" applyBorder="1" applyAlignment="1">
      <alignment horizontal="center" vertical="top"/>
    </xf>
    <xf numFmtId="0" fontId="1" fillId="0" borderId="52" xfId="0" applyNumberFormat="1" applyFont="1" applyFill="1" applyBorder="1" applyAlignment="1">
      <alignment horizontal="center" vertical="top"/>
    </xf>
    <xf numFmtId="165" fontId="1" fillId="4" borderId="30" xfId="0" applyNumberFormat="1" applyFont="1" applyFill="1" applyBorder="1" applyAlignment="1">
      <alignment horizontal="center" vertical="center" textRotation="90" wrapText="1"/>
    </xf>
    <xf numFmtId="165" fontId="1" fillId="0" borderId="33" xfId="0" applyNumberFormat="1" applyFont="1" applyFill="1" applyBorder="1" applyAlignment="1">
      <alignment horizontal="center" vertical="top" wrapText="1"/>
    </xf>
    <xf numFmtId="0" fontId="1" fillId="0" borderId="10" xfId="0" applyNumberFormat="1" applyFont="1" applyFill="1" applyBorder="1" applyAlignment="1">
      <alignment horizontal="center" vertical="top"/>
    </xf>
    <xf numFmtId="0" fontId="1" fillId="0" borderId="11" xfId="0" applyNumberFormat="1" applyFont="1" applyFill="1" applyBorder="1" applyAlignment="1">
      <alignment horizontal="center" vertical="top"/>
    </xf>
    <xf numFmtId="165" fontId="1" fillId="4" borderId="25" xfId="0" applyNumberFormat="1" applyFont="1" applyFill="1" applyBorder="1" applyAlignment="1">
      <alignment horizontal="left" vertical="top" wrapText="1"/>
    </xf>
    <xf numFmtId="165" fontId="3" fillId="5" borderId="38" xfId="0" applyNumberFormat="1" applyFont="1" applyFill="1" applyBorder="1" applyAlignment="1">
      <alignment horizontal="center" vertical="top" wrapText="1"/>
    </xf>
    <xf numFmtId="0" fontId="1" fillId="4" borderId="15" xfId="0" applyFont="1" applyFill="1" applyBorder="1" applyAlignment="1">
      <alignment horizontal="center" vertical="top" wrapText="1"/>
    </xf>
    <xf numFmtId="0" fontId="1" fillId="4" borderId="36" xfId="0" applyFont="1" applyFill="1" applyBorder="1" applyAlignment="1">
      <alignment horizontal="center" vertical="top" wrapText="1"/>
    </xf>
    <xf numFmtId="0" fontId="14" fillId="4" borderId="19" xfId="0" applyFont="1" applyFill="1" applyBorder="1" applyAlignment="1">
      <alignment horizontal="center" vertical="top" wrapText="1"/>
    </xf>
    <xf numFmtId="0" fontId="1" fillId="4" borderId="19" xfId="0" applyFont="1" applyFill="1" applyBorder="1" applyAlignment="1">
      <alignment horizontal="center" vertical="top" wrapText="1"/>
    </xf>
    <xf numFmtId="0" fontId="1" fillId="4" borderId="28" xfId="0" applyFont="1" applyFill="1" applyBorder="1" applyAlignment="1">
      <alignment horizontal="center" vertical="top"/>
    </xf>
    <xf numFmtId="164" fontId="3" fillId="5" borderId="58" xfId="0" applyNumberFormat="1" applyFont="1" applyFill="1" applyBorder="1" applyAlignment="1">
      <alignment horizontal="center" vertical="top"/>
    </xf>
    <xf numFmtId="0" fontId="19" fillId="4" borderId="14" xfId="0" applyFont="1" applyFill="1" applyBorder="1" applyAlignment="1">
      <alignment vertical="top" wrapText="1"/>
    </xf>
    <xf numFmtId="49" fontId="4" fillId="4" borderId="15" xfId="0" applyNumberFormat="1" applyFont="1" applyFill="1" applyBorder="1" applyAlignment="1">
      <alignment horizontal="center" vertical="top"/>
    </xf>
    <xf numFmtId="49" fontId="4" fillId="4" borderId="36" xfId="0" applyNumberFormat="1" applyFont="1" applyFill="1" applyBorder="1" applyAlignment="1">
      <alignment horizontal="center" vertical="top"/>
    </xf>
    <xf numFmtId="0" fontId="19" fillId="4" borderId="19" xfId="0" applyFont="1" applyFill="1" applyBorder="1" applyAlignment="1">
      <alignment horizontal="center" vertical="top" wrapText="1"/>
    </xf>
    <xf numFmtId="49" fontId="4" fillId="4" borderId="19" xfId="0" applyNumberFormat="1" applyFont="1" applyFill="1" applyBorder="1" applyAlignment="1">
      <alignment horizontal="center" vertical="top"/>
    </xf>
    <xf numFmtId="165" fontId="3" fillId="2" borderId="61" xfId="0" applyNumberFormat="1" applyFont="1" applyFill="1" applyBorder="1" applyAlignment="1">
      <alignment horizontal="center" vertical="top" wrapText="1"/>
    </xf>
    <xf numFmtId="165" fontId="3" fillId="2" borderId="60" xfId="0" applyNumberFormat="1" applyFont="1" applyFill="1" applyBorder="1" applyAlignment="1">
      <alignment horizontal="center" vertical="top" wrapText="1"/>
    </xf>
    <xf numFmtId="165" fontId="3" fillId="2" borderId="20" xfId="0" applyNumberFormat="1" applyFont="1" applyFill="1" applyBorder="1" applyAlignment="1">
      <alignment horizontal="center" vertical="top" wrapText="1"/>
    </xf>
    <xf numFmtId="165" fontId="3" fillId="2" borderId="77" xfId="0" applyNumberFormat="1" applyFont="1" applyFill="1" applyBorder="1" applyAlignment="1">
      <alignment horizontal="center" vertical="top" wrapText="1"/>
    </xf>
    <xf numFmtId="164" fontId="3" fillId="8" borderId="20" xfId="0" applyNumberFormat="1" applyFont="1" applyFill="1" applyBorder="1" applyAlignment="1">
      <alignment horizontal="center" vertical="top"/>
    </xf>
    <xf numFmtId="164" fontId="3" fillId="8" borderId="61" xfId="0" applyNumberFormat="1" applyFont="1" applyFill="1" applyBorder="1" applyAlignment="1">
      <alignment horizontal="center" vertical="top"/>
    </xf>
    <xf numFmtId="164" fontId="3" fillId="8" borderId="77" xfId="0" applyNumberFormat="1" applyFont="1" applyFill="1" applyBorder="1" applyAlignment="1">
      <alignment horizontal="center" vertical="top"/>
    </xf>
    <xf numFmtId="164" fontId="3" fillId="7" borderId="20" xfId="0" applyNumberFormat="1" applyFont="1" applyFill="1" applyBorder="1" applyAlignment="1">
      <alignment horizontal="center" vertical="top"/>
    </xf>
    <xf numFmtId="164" fontId="3" fillId="7" borderId="61" xfId="0" applyNumberFormat="1" applyFont="1" applyFill="1" applyBorder="1" applyAlignment="1">
      <alignment horizontal="center" vertical="top"/>
    </xf>
    <xf numFmtId="164" fontId="3" fillId="7" borderId="77" xfId="0" applyNumberFormat="1" applyFont="1" applyFill="1" applyBorder="1" applyAlignment="1">
      <alignment horizontal="center" vertical="top"/>
    </xf>
    <xf numFmtId="0" fontId="2" fillId="0" borderId="0" xfId="0" applyFont="1" applyAlignment="1">
      <alignment horizontal="center"/>
    </xf>
    <xf numFmtId="164" fontId="1" fillId="0" borderId="3" xfId="0" applyNumberFormat="1" applyFont="1" applyBorder="1" applyAlignment="1">
      <alignment horizontal="center" vertical="center" textRotation="90" wrapText="1"/>
    </xf>
    <xf numFmtId="164" fontId="1" fillId="0" borderId="41" xfId="0" applyNumberFormat="1" applyFont="1" applyBorder="1" applyAlignment="1">
      <alignment horizontal="center" vertical="center" textRotation="90" wrapText="1"/>
    </xf>
    <xf numFmtId="164" fontId="15" fillId="7" borderId="59" xfId="0" applyNumberFormat="1" applyFont="1" applyFill="1" applyBorder="1" applyAlignment="1">
      <alignment horizontal="center" vertical="top" wrapText="1"/>
    </xf>
    <xf numFmtId="164" fontId="15" fillId="7" borderId="13" xfId="0" applyNumberFormat="1" applyFont="1" applyFill="1" applyBorder="1" applyAlignment="1">
      <alignment horizontal="center" vertical="top" wrapText="1"/>
    </xf>
    <xf numFmtId="164" fontId="1" fillId="0" borderId="66" xfId="0" applyNumberFormat="1" applyFont="1" applyBorder="1" applyAlignment="1">
      <alignment horizontal="center" vertical="top" wrapText="1"/>
    </xf>
    <xf numFmtId="164" fontId="1" fillId="0" borderId="59" xfId="0" applyNumberFormat="1" applyFont="1" applyBorder="1" applyAlignment="1">
      <alignment horizontal="center" vertical="top" wrapText="1"/>
    </xf>
    <xf numFmtId="164" fontId="3" fillId="7" borderId="13" xfId="0" applyNumberFormat="1" applyFont="1" applyFill="1" applyBorder="1" applyAlignment="1">
      <alignment horizontal="center" vertical="top" wrapText="1"/>
    </xf>
    <xf numFmtId="164" fontId="7" fillId="0" borderId="66" xfId="0" applyNumberFormat="1" applyFont="1" applyBorder="1" applyAlignment="1">
      <alignment horizontal="center" vertical="top" wrapText="1"/>
    </xf>
    <xf numFmtId="164" fontId="1" fillId="4" borderId="66" xfId="0" applyNumberFormat="1" applyFont="1" applyFill="1" applyBorder="1" applyAlignment="1">
      <alignment horizontal="center" vertical="top" wrapText="1"/>
    </xf>
    <xf numFmtId="0" fontId="2" fillId="4" borderId="0" xfId="0" applyFont="1" applyFill="1" applyAlignment="1">
      <alignment horizontal="center"/>
    </xf>
    <xf numFmtId="164" fontId="3" fillId="5" borderId="19" xfId="0" applyNumberFormat="1" applyFont="1" applyFill="1" applyBorder="1" applyAlignment="1">
      <alignment horizontal="center" vertical="top" wrapText="1"/>
    </xf>
    <xf numFmtId="165" fontId="1" fillId="4" borderId="53" xfId="0" applyNumberFormat="1" applyFont="1" applyFill="1" applyBorder="1" applyAlignment="1">
      <alignment horizontal="center" vertical="top"/>
    </xf>
    <xf numFmtId="165" fontId="1" fillId="4" borderId="75" xfId="0" applyNumberFormat="1" applyFont="1" applyFill="1" applyBorder="1" applyAlignment="1">
      <alignment horizontal="center" vertical="top"/>
    </xf>
    <xf numFmtId="165" fontId="1" fillId="4" borderId="54" xfId="0" applyNumberFormat="1" applyFont="1" applyFill="1" applyBorder="1" applyAlignment="1">
      <alignment horizontal="center" vertical="top"/>
    </xf>
    <xf numFmtId="0" fontId="1" fillId="0" borderId="8" xfId="0" applyFont="1" applyFill="1" applyBorder="1" applyAlignment="1">
      <alignment vertical="top" wrapText="1"/>
    </xf>
    <xf numFmtId="0" fontId="1" fillId="4" borderId="41" xfId="0" applyFont="1" applyFill="1" applyBorder="1" applyAlignment="1">
      <alignment horizontal="center" vertical="top" wrapText="1"/>
    </xf>
    <xf numFmtId="165" fontId="1" fillId="4" borderId="59" xfId="0" applyNumberFormat="1" applyFont="1" applyFill="1" applyBorder="1" applyAlignment="1">
      <alignment horizontal="center" vertical="top" wrapText="1"/>
    </xf>
    <xf numFmtId="0" fontId="1" fillId="4" borderId="43" xfId="0" applyFont="1" applyFill="1" applyBorder="1" applyAlignment="1">
      <alignment horizontal="center" vertical="top" wrapText="1"/>
    </xf>
    <xf numFmtId="0" fontId="1" fillId="0" borderId="62" xfId="0" applyFont="1" applyFill="1" applyBorder="1" applyAlignment="1">
      <alignment horizontal="center" vertical="top" wrapText="1"/>
    </xf>
    <xf numFmtId="0" fontId="3" fillId="5" borderId="64" xfId="0" applyFont="1" applyFill="1" applyBorder="1" applyAlignment="1">
      <alignment horizontal="center" vertical="top"/>
    </xf>
    <xf numFmtId="0" fontId="1" fillId="0" borderId="47" xfId="0" applyFont="1" applyFill="1" applyBorder="1" applyAlignment="1">
      <alignment horizontal="center" vertical="top" wrapText="1"/>
    </xf>
    <xf numFmtId="164" fontId="1" fillId="0" borderId="0" xfId="0" applyNumberFormat="1" applyFont="1" applyAlignment="1">
      <alignment vertical="top" wrapText="1"/>
    </xf>
    <xf numFmtId="0" fontId="9" fillId="0" borderId="0" xfId="0" applyFont="1" applyAlignment="1">
      <alignment vertical="top" wrapText="1"/>
    </xf>
    <xf numFmtId="0" fontId="1" fillId="0" borderId="0" xfId="0" applyFont="1" applyBorder="1" applyAlignment="1">
      <alignment vertical="top" wrapText="1"/>
    </xf>
    <xf numFmtId="0" fontId="1" fillId="4" borderId="0" xfId="0" applyFont="1" applyFill="1" applyAlignment="1">
      <alignment vertical="top" wrapText="1"/>
    </xf>
    <xf numFmtId="0" fontId="16" fillId="0" borderId="0" xfId="0" applyFont="1" applyAlignment="1">
      <alignment vertical="top" wrapText="1"/>
    </xf>
    <xf numFmtId="0" fontId="4" fillId="4" borderId="58" xfId="0" applyFont="1" applyFill="1" applyBorder="1" applyAlignment="1">
      <alignment horizontal="center" vertical="top" wrapText="1"/>
    </xf>
    <xf numFmtId="0" fontId="1" fillId="4" borderId="0" xfId="0" applyFont="1" applyFill="1" applyBorder="1" applyAlignment="1">
      <alignment vertical="top" wrapText="1"/>
    </xf>
    <xf numFmtId="0" fontId="16" fillId="4" borderId="0" xfId="0" applyFont="1" applyFill="1" applyBorder="1" applyAlignment="1">
      <alignment vertical="top" wrapText="1"/>
    </xf>
    <xf numFmtId="0" fontId="1" fillId="4" borderId="47" xfId="0" applyFont="1" applyFill="1" applyBorder="1" applyAlignment="1">
      <alignment horizontal="left" vertical="top" wrapText="1"/>
    </xf>
    <xf numFmtId="0" fontId="1" fillId="4" borderId="73" xfId="0" applyFont="1" applyFill="1" applyBorder="1" applyAlignment="1">
      <alignment horizontal="left" vertical="top" wrapText="1"/>
    </xf>
    <xf numFmtId="0" fontId="1" fillId="0" borderId="44" xfId="0" applyFont="1" applyBorder="1" applyAlignment="1">
      <alignment vertical="top" wrapText="1"/>
    </xf>
    <xf numFmtId="49" fontId="1" fillId="4" borderId="23" xfId="0" applyNumberFormat="1" applyFont="1" applyFill="1" applyBorder="1" applyAlignment="1">
      <alignment horizontal="center" vertical="top"/>
    </xf>
    <xf numFmtId="0" fontId="1" fillId="4" borderId="58" xfId="0" applyFont="1" applyFill="1" applyBorder="1" applyAlignment="1">
      <alignment horizontal="center" vertical="top" wrapText="1"/>
    </xf>
    <xf numFmtId="165" fontId="1" fillId="0" borderId="47" xfId="0" applyNumberFormat="1" applyFont="1" applyBorder="1" applyAlignment="1">
      <alignment horizontal="center" vertical="top" wrapText="1"/>
    </xf>
    <xf numFmtId="165" fontId="1" fillId="0" borderId="63" xfId="0" applyNumberFormat="1" applyFont="1" applyBorder="1" applyAlignment="1">
      <alignment horizontal="center" vertical="top" wrapText="1"/>
    </xf>
    <xf numFmtId="165" fontId="3" fillId="5" borderId="64" xfId="0" applyNumberFormat="1" applyFont="1" applyFill="1" applyBorder="1" applyAlignment="1">
      <alignment horizontal="center" vertical="top"/>
    </xf>
    <xf numFmtId="165" fontId="1" fillId="0" borderId="47" xfId="0" applyNumberFormat="1" applyFont="1" applyBorder="1" applyAlignment="1">
      <alignment horizontal="center" vertical="top"/>
    </xf>
    <xf numFmtId="164" fontId="3" fillId="5" borderId="73" xfId="0" applyNumberFormat="1" applyFont="1" applyFill="1" applyBorder="1" applyAlignment="1">
      <alignment horizontal="center" vertical="top"/>
    </xf>
    <xf numFmtId="165" fontId="1" fillId="0" borderId="63" xfId="0" applyNumberFormat="1" applyFont="1" applyBorder="1" applyAlignment="1">
      <alignment horizontal="center" vertical="top"/>
    </xf>
    <xf numFmtId="165" fontId="1" fillId="0" borderId="49" xfId="0" applyNumberFormat="1" applyFont="1" applyBorder="1" applyAlignment="1">
      <alignment horizontal="center" vertical="top"/>
    </xf>
    <xf numFmtId="0" fontId="1" fillId="0" borderId="49" xfId="0" applyFont="1" applyBorder="1" applyAlignment="1">
      <alignment horizontal="center" vertical="top"/>
    </xf>
    <xf numFmtId="165" fontId="1" fillId="0" borderId="73" xfId="0" applyNumberFormat="1" applyFont="1" applyBorder="1" applyAlignment="1">
      <alignment horizontal="center" vertical="top"/>
    </xf>
    <xf numFmtId="165" fontId="4" fillId="4" borderId="63" xfId="0" applyNumberFormat="1" applyFont="1" applyFill="1" applyBorder="1" applyAlignment="1">
      <alignment horizontal="center" vertical="top" wrapText="1"/>
    </xf>
    <xf numFmtId="0" fontId="1" fillId="0" borderId="47" xfId="0" applyFont="1" applyBorder="1" applyAlignment="1">
      <alignment horizontal="center" vertical="top"/>
    </xf>
    <xf numFmtId="0" fontId="1" fillId="0" borderId="42" xfId="0" applyFont="1" applyBorder="1" applyAlignment="1">
      <alignment horizontal="center" vertical="top" wrapText="1"/>
    </xf>
    <xf numFmtId="0" fontId="1" fillId="0" borderId="56" xfId="0" applyFont="1" applyBorder="1" applyAlignment="1">
      <alignment horizontal="center" vertical="top" wrapText="1"/>
    </xf>
    <xf numFmtId="0" fontId="1" fillId="0" borderId="53" xfId="0" applyFont="1" applyBorder="1" applyAlignment="1">
      <alignment horizontal="center" vertical="top" wrapText="1"/>
    </xf>
    <xf numFmtId="165" fontId="1" fillId="0" borderId="42" xfId="0" applyNumberFormat="1" applyFont="1" applyBorder="1" applyAlignment="1">
      <alignment horizontal="center" vertical="top" wrapText="1"/>
    </xf>
    <xf numFmtId="165" fontId="1" fillId="0" borderId="56" xfId="0" applyNumberFormat="1" applyFont="1" applyBorder="1" applyAlignment="1">
      <alignment horizontal="center" vertical="top" wrapText="1"/>
    </xf>
    <xf numFmtId="165" fontId="3" fillId="5" borderId="45" xfId="0" applyNumberFormat="1" applyFont="1" applyFill="1" applyBorder="1" applyAlignment="1">
      <alignment horizontal="center" vertical="top"/>
    </xf>
    <xf numFmtId="165" fontId="1" fillId="0" borderId="42" xfId="0" applyNumberFormat="1" applyFont="1" applyBorder="1" applyAlignment="1">
      <alignment horizontal="center" vertical="top"/>
    </xf>
    <xf numFmtId="164" fontId="3" fillId="5" borderId="53" xfId="0" applyNumberFormat="1" applyFont="1" applyFill="1" applyBorder="1" applyAlignment="1">
      <alignment horizontal="center" vertical="top"/>
    </xf>
    <xf numFmtId="165" fontId="1" fillId="0" borderId="42" xfId="0" applyNumberFormat="1" applyFont="1" applyFill="1" applyBorder="1" applyAlignment="1">
      <alignment horizontal="center" vertical="top"/>
    </xf>
    <xf numFmtId="165" fontId="1" fillId="0" borderId="56" xfId="0" applyNumberFormat="1" applyFont="1" applyFill="1" applyBorder="1" applyAlignment="1">
      <alignment horizontal="center" vertical="top"/>
    </xf>
    <xf numFmtId="165" fontId="1" fillId="0" borderId="44" xfId="0" applyNumberFormat="1" applyFont="1" applyFill="1" applyBorder="1" applyAlignment="1">
      <alignment horizontal="center" vertical="top"/>
    </xf>
    <xf numFmtId="165" fontId="1" fillId="0" borderId="53" xfId="0" applyNumberFormat="1" applyFont="1" applyBorder="1" applyAlignment="1">
      <alignment horizontal="center" vertical="top"/>
    </xf>
    <xf numFmtId="165" fontId="4" fillId="4" borderId="56" xfId="0" applyNumberFormat="1" applyFont="1" applyFill="1" applyBorder="1" applyAlignment="1">
      <alignment horizontal="center" vertical="top" wrapText="1"/>
    </xf>
    <xf numFmtId="0" fontId="1" fillId="0" borderId="42" xfId="0" applyFont="1" applyBorder="1" applyAlignment="1">
      <alignment horizontal="center" vertical="top"/>
    </xf>
    <xf numFmtId="0" fontId="1" fillId="0" borderId="4" xfId="0" applyFont="1" applyBorder="1" applyAlignment="1">
      <alignment horizontal="center" vertical="top" wrapText="1"/>
    </xf>
    <xf numFmtId="0" fontId="1" fillId="0" borderId="9" xfId="0" applyFont="1" applyBorder="1" applyAlignment="1">
      <alignment horizontal="center" vertical="top" wrapText="1"/>
    </xf>
    <xf numFmtId="0" fontId="1" fillId="0" borderId="54" xfId="0" applyFont="1" applyBorder="1" applyAlignment="1">
      <alignment horizontal="center" vertical="top" wrapText="1"/>
    </xf>
    <xf numFmtId="165" fontId="1" fillId="0" borderId="4" xfId="0" applyNumberFormat="1" applyFont="1" applyBorder="1" applyAlignment="1">
      <alignment horizontal="center" vertical="top" wrapText="1"/>
    </xf>
    <xf numFmtId="165" fontId="1" fillId="0" borderId="9" xfId="0" applyNumberFormat="1" applyFont="1" applyBorder="1" applyAlignment="1">
      <alignment horizontal="center" vertical="top" wrapText="1"/>
    </xf>
    <xf numFmtId="165" fontId="3" fillId="5" borderId="15" xfId="0" applyNumberFormat="1" applyFont="1" applyFill="1" applyBorder="1" applyAlignment="1">
      <alignment horizontal="center" vertical="top"/>
    </xf>
    <xf numFmtId="165" fontId="1" fillId="0" borderId="4" xfId="0" applyNumberFormat="1" applyFont="1" applyBorder="1" applyAlignment="1">
      <alignment horizontal="center" vertical="top"/>
    </xf>
    <xf numFmtId="164" fontId="3" fillId="5" borderId="54" xfId="0" applyNumberFormat="1" applyFont="1" applyFill="1" applyBorder="1" applyAlignment="1">
      <alignment horizontal="center" vertical="top"/>
    </xf>
    <xf numFmtId="165" fontId="1" fillId="0" borderId="9" xfId="0" applyNumberFormat="1" applyFont="1" applyBorder="1" applyAlignment="1">
      <alignment horizontal="center" vertical="top"/>
    </xf>
    <xf numFmtId="165" fontId="1" fillId="0" borderId="10" xfId="0" applyNumberFormat="1" applyFont="1" applyBorder="1" applyAlignment="1">
      <alignment horizontal="center" vertical="top"/>
    </xf>
    <xf numFmtId="0" fontId="1" fillId="0" borderId="10" xfId="0" applyFont="1" applyBorder="1" applyAlignment="1">
      <alignment horizontal="center" vertical="top"/>
    </xf>
    <xf numFmtId="165" fontId="1" fillId="0" borderId="54" xfId="0" applyNumberFormat="1" applyFont="1" applyBorder="1" applyAlignment="1">
      <alignment horizontal="center" vertical="top"/>
    </xf>
    <xf numFmtId="165" fontId="4" fillId="4" borderId="9" xfId="0" applyNumberFormat="1" applyFont="1" applyFill="1" applyBorder="1" applyAlignment="1">
      <alignment horizontal="center" vertical="top" wrapText="1"/>
    </xf>
    <xf numFmtId="0" fontId="1" fillId="0" borderId="4" xfId="0" applyFont="1" applyBorder="1" applyAlignment="1">
      <alignment horizontal="center" vertical="top"/>
    </xf>
    <xf numFmtId="164" fontId="1" fillId="0" borderId="0" xfId="0" applyNumberFormat="1" applyFont="1" applyAlignment="1">
      <alignment horizontal="center" vertical="top"/>
    </xf>
    <xf numFmtId="165" fontId="1" fillId="4" borderId="66" xfId="0" applyNumberFormat="1" applyFont="1" applyFill="1" applyBorder="1" applyAlignment="1">
      <alignment horizontal="center" vertical="top"/>
    </xf>
    <xf numFmtId="165" fontId="1" fillId="0" borderId="51" xfId="0" applyNumberFormat="1" applyFont="1" applyBorder="1" applyAlignment="1">
      <alignment horizontal="center" vertical="top"/>
    </xf>
    <xf numFmtId="165" fontId="1" fillId="0" borderId="74" xfId="0" applyNumberFormat="1" applyFont="1" applyBorder="1" applyAlignment="1">
      <alignment horizontal="center" vertical="top"/>
    </xf>
    <xf numFmtId="49" fontId="3" fillId="4" borderId="11" xfId="0" applyNumberFormat="1" applyFont="1" applyFill="1" applyBorder="1" applyAlignment="1">
      <alignment horizontal="center" vertical="top"/>
    </xf>
    <xf numFmtId="49" fontId="3" fillId="4" borderId="17" xfId="0" applyNumberFormat="1" applyFont="1" applyFill="1" applyBorder="1" applyAlignment="1">
      <alignment horizontal="center" vertical="top"/>
    </xf>
    <xf numFmtId="49" fontId="1" fillId="0" borderId="12" xfId="0" applyNumberFormat="1" applyFont="1" applyBorder="1" applyAlignment="1">
      <alignment horizontal="center" vertical="top" wrapText="1"/>
    </xf>
    <xf numFmtId="49" fontId="4" fillId="3" borderId="4" xfId="0" applyNumberFormat="1" applyFont="1" applyFill="1" applyBorder="1" applyAlignment="1">
      <alignment horizontal="center" vertical="top"/>
    </xf>
    <xf numFmtId="49" fontId="5" fillId="8" borderId="30" xfId="0" applyNumberFormat="1" applyFont="1" applyFill="1" applyBorder="1" applyAlignment="1">
      <alignment horizontal="center" vertical="top" wrapText="1"/>
    </xf>
    <xf numFmtId="49" fontId="5" fillId="2" borderId="48" xfId="0" applyNumberFormat="1" applyFont="1" applyFill="1" applyBorder="1" applyAlignment="1">
      <alignment horizontal="center" vertical="top"/>
    </xf>
    <xf numFmtId="49" fontId="5" fillId="3" borderId="31" xfId="0" applyNumberFormat="1" applyFont="1" applyFill="1" applyBorder="1" applyAlignment="1">
      <alignment horizontal="center" vertical="top"/>
    </xf>
    <xf numFmtId="0" fontId="4" fillId="0" borderId="0" xfId="0" applyFont="1" applyAlignment="1">
      <alignment horizontal="center" vertical="top"/>
    </xf>
    <xf numFmtId="0" fontId="1" fillId="0" borderId="32" xfId="0" applyFont="1" applyFill="1" applyBorder="1" applyAlignment="1">
      <alignment horizontal="left" vertical="top" wrapText="1"/>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17" xfId="0" applyNumberFormat="1" applyFont="1" applyBorder="1" applyAlignment="1">
      <alignment horizontal="center" vertical="top"/>
    </xf>
    <xf numFmtId="0" fontId="1" fillId="0" borderId="37" xfId="0" applyFont="1" applyFill="1" applyBorder="1" applyAlignment="1">
      <alignment horizontal="left" vertical="top" wrapText="1"/>
    </xf>
    <xf numFmtId="0" fontId="1" fillId="4" borderId="11" xfId="0" applyFont="1" applyFill="1" applyBorder="1" applyAlignment="1">
      <alignment horizontal="left" vertical="top" wrapText="1"/>
    </xf>
    <xf numFmtId="49" fontId="4" fillId="4" borderId="18" xfId="0" applyNumberFormat="1" applyFont="1" applyFill="1" applyBorder="1" applyAlignment="1">
      <alignment horizontal="center" vertical="top" wrapText="1"/>
    </xf>
    <xf numFmtId="0" fontId="6" fillId="0" borderId="31" xfId="0" applyNumberFormat="1" applyFont="1" applyFill="1" applyBorder="1" applyAlignment="1">
      <alignment horizontal="center" vertical="center" textRotation="90" wrapText="1"/>
    </xf>
    <xf numFmtId="0" fontId="1" fillId="0" borderId="42" xfId="0" applyFont="1" applyFill="1" applyBorder="1" applyAlignment="1">
      <alignment horizontal="center" vertical="center" textRotation="90" wrapText="1"/>
    </xf>
    <xf numFmtId="165" fontId="1" fillId="0" borderId="44" xfId="0" applyNumberFormat="1" applyFont="1" applyFill="1" applyBorder="1" applyAlignment="1">
      <alignment horizontal="center" vertical="center" textRotation="90" wrapText="1"/>
    </xf>
    <xf numFmtId="49" fontId="3" fillId="8" borderId="30" xfId="0" applyNumberFormat="1" applyFont="1" applyFill="1" applyBorder="1" applyAlignment="1">
      <alignment horizontal="center" vertical="top"/>
    </xf>
    <xf numFmtId="0" fontId="6" fillId="0" borderId="10" xfId="0" applyNumberFormat="1" applyFont="1" applyFill="1" applyBorder="1" applyAlignment="1">
      <alignment horizontal="center" vertical="center" textRotation="90" wrapText="1"/>
    </xf>
    <xf numFmtId="0" fontId="6" fillId="0" borderId="4" xfId="0" applyNumberFormat="1" applyFont="1" applyFill="1" applyBorder="1" applyAlignment="1">
      <alignment horizontal="center" vertical="center" textRotation="90" wrapText="1"/>
    </xf>
    <xf numFmtId="0" fontId="6" fillId="0" borderId="16" xfId="0" applyNumberFormat="1" applyFont="1" applyFill="1" applyBorder="1" applyAlignment="1">
      <alignment horizontal="center" vertical="center" textRotation="90" wrapText="1"/>
    </xf>
    <xf numFmtId="49" fontId="3" fillId="2" borderId="31" xfId="0" applyNumberFormat="1" applyFont="1" applyFill="1" applyBorder="1" applyAlignment="1">
      <alignment horizontal="center" vertical="top"/>
    </xf>
    <xf numFmtId="49" fontId="3" fillId="3" borderId="31" xfId="0" applyNumberFormat="1" applyFont="1" applyFill="1" applyBorder="1" applyAlignment="1">
      <alignment horizontal="center" vertical="top"/>
    </xf>
    <xf numFmtId="0" fontId="4" fillId="4" borderId="47" xfId="0" applyFont="1" applyFill="1" applyBorder="1" applyAlignment="1">
      <alignment horizontal="center" vertical="top" wrapText="1"/>
    </xf>
    <xf numFmtId="0" fontId="4" fillId="4" borderId="49" xfId="0" applyFont="1" applyFill="1" applyBorder="1" applyAlignment="1">
      <alignment horizontal="center" vertical="top" wrapText="1"/>
    </xf>
    <xf numFmtId="165" fontId="1" fillId="4" borderId="30" xfId="0" applyNumberFormat="1" applyFont="1" applyFill="1" applyBorder="1" applyAlignment="1">
      <alignment horizontal="left" vertical="top" wrapText="1"/>
    </xf>
    <xf numFmtId="165" fontId="1" fillId="4" borderId="23" xfId="0" applyNumberFormat="1" applyFont="1" applyFill="1" applyBorder="1" applyAlignment="1">
      <alignment horizontal="center" vertical="center" textRotation="90" wrapText="1"/>
    </xf>
    <xf numFmtId="165" fontId="1" fillId="4" borderId="55" xfId="0" applyNumberFormat="1" applyFont="1" applyFill="1" applyBorder="1" applyAlignment="1">
      <alignment horizontal="left" vertical="top" wrapText="1"/>
    </xf>
    <xf numFmtId="49" fontId="4" fillId="3" borderId="54" xfId="0" applyNumberFormat="1" applyFont="1" applyFill="1" applyBorder="1" applyAlignment="1">
      <alignment horizontal="center" vertical="top"/>
    </xf>
    <xf numFmtId="0" fontId="4" fillId="4" borderId="68" xfId="0" applyFont="1" applyFill="1" applyBorder="1" applyAlignment="1">
      <alignment horizontal="left" vertical="top" wrapText="1"/>
    </xf>
    <xf numFmtId="0" fontId="1" fillId="0" borderId="31" xfId="0" applyFont="1" applyBorder="1" applyAlignment="1">
      <alignment horizontal="left" vertical="top" wrapText="1"/>
    </xf>
    <xf numFmtId="0" fontId="4" fillId="4" borderId="32" xfId="0" applyFont="1" applyFill="1" applyBorder="1" applyAlignment="1">
      <alignment horizontal="left" vertical="top" wrapText="1"/>
    </xf>
    <xf numFmtId="0" fontId="4" fillId="4" borderId="4" xfId="0" applyFont="1" applyFill="1" applyBorder="1" applyAlignment="1">
      <alignment horizontal="center" vertical="top" wrapText="1"/>
    </xf>
    <xf numFmtId="0" fontId="4" fillId="4" borderId="10" xfId="0" applyFont="1" applyFill="1" applyBorder="1" applyAlignment="1">
      <alignment horizontal="center" vertical="top" wrapText="1"/>
    </xf>
    <xf numFmtId="0" fontId="1" fillId="0" borderId="37" xfId="0" applyFont="1" applyBorder="1" applyAlignment="1">
      <alignment horizontal="left" vertical="top" wrapText="1"/>
    </xf>
    <xf numFmtId="0" fontId="4" fillId="0" borderId="0" xfId="0" applyNumberFormat="1" applyFont="1" applyAlignment="1">
      <alignment horizontal="center" vertical="top"/>
    </xf>
    <xf numFmtId="165" fontId="1" fillId="4" borderId="42" xfId="0" applyNumberFormat="1" applyFont="1" applyFill="1" applyBorder="1" applyAlignment="1">
      <alignment horizontal="center" vertical="top"/>
    </xf>
    <xf numFmtId="165" fontId="1" fillId="4" borderId="43" xfId="0" applyNumberFormat="1" applyFont="1" applyFill="1" applyBorder="1" applyAlignment="1">
      <alignment horizontal="center" vertical="top" wrapText="1"/>
    </xf>
    <xf numFmtId="165" fontId="1" fillId="4" borderId="10" xfId="0" applyNumberFormat="1" applyFont="1" applyFill="1" applyBorder="1" applyAlignment="1">
      <alignment horizontal="center" vertical="top"/>
    </xf>
    <xf numFmtId="165" fontId="1" fillId="4" borderId="4" xfId="0" applyNumberFormat="1" applyFont="1" applyFill="1" applyBorder="1" applyAlignment="1">
      <alignment horizontal="center" vertical="top"/>
    </xf>
    <xf numFmtId="165" fontId="1" fillId="4" borderId="47" xfId="0" applyNumberFormat="1" applyFont="1" applyFill="1" applyBorder="1" applyAlignment="1">
      <alignment horizontal="center" vertical="top"/>
    </xf>
    <xf numFmtId="165" fontId="1" fillId="4" borderId="44" xfId="0" applyNumberFormat="1" applyFont="1" applyFill="1" applyBorder="1" applyAlignment="1">
      <alignment horizontal="center" vertical="top"/>
    </xf>
    <xf numFmtId="165" fontId="1" fillId="4" borderId="49" xfId="0" applyNumberFormat="1" applyFont="1" applyFill="1" applyBorder="1" applyAlignment="1">
      <alignment horizontal="center" vertical="top"/>
    </xf>
    <xf numFmtId="165" fontId="5" fillId="5" borderId="14" xfId="0" applyNumberFormat="1" applyFont="1" applyFill="1" applyBorder="1" applyAlignment="1">
      <alignment horizontal="center" vertical="top" wrapText="1"/>
    </xf>
    <xf numFmtId="165" fontId="5" fillId="5" borderId="15" xfId="0" applyNumberFormat="1" applyFont="1" applyFill="1" applyBorder="1" applyAlignment="1">
      <alignment horizontal="center" vertical="top" wrapText="1"/>
    </xf>
    <xf numFmtId="165" fontId="5" fillId="5" borderId="19" xfId="0" applyNumberFormat="1" applyFont="1" applyFill="1" applyBorder="1" applyAlignment="1">
      <alignment horizontal="center" vertical="top" wrapText="1"/>
    </xf>
    <xf numFmtId="0" fontId="3" fillId="5" borderId="39" xfId="0" applyFont="1" applyFill="1" applyBorder="1" applyAlignment="1">
      <alignment horizontal="center" vertical="top" wrapText="1"/>
    </xf>
    <xf numFmtId="0" fontId="3" fillId="5" borderId="15" xfId="0" applyFont="1" applyFill="1" applyBorder="1" applyAlignment="1">
      <alignment horizontal="center" vertical="top" wrapText="1"/>
    </xf>
    <xf numFmtId="164" fontId="13" fillId="0" borderId="0" xfId="0" applyNumberFormat="1" applyFont="1" applyAlignment="1">
      <alignment horizontal="center"/>
    </xf>
    <xf numFmtId="0" fontId="1" fillId="0" borderId="23" xfId="0" applyFont="1" applyBorder="1" applyAlignment="1">
      <alignment horizontal="left" vertical="top" wrapText="1"/>
    </xf>
    <xf numFmtId="167" fontId="1" fillId="10" borderId="80" xfId="1" applyNumberFormat="1" applyFont="1" applyFill="1" applyBorder="1" applyAlignment="1">
      <alignment vertical="top" wrapText="1"/>
    </xf>
    <xf numFmtId="166" fontId="1" fillId="10" borderId="81" xfId="1" applyFont="1" applyFill="1" applyBorder="1" applyAlignment="1">
      <alignment horizontal="center" vertical="top" wrapText="1"/>
    </xf>
    <xf numFmtId="166" fontId="1" fillId="10" borderId="84" xfId="1" applyFont="1" applyFill="1" applyBorder="1" applyAlignment="1">
      <alignment horizontal="center" vertical="top" wrapText="1"/>
    </xf>
    <xf numFmtId="166" fontId="1" fillId="10" borderId="100" xfId="1" applyFont="1" applyFill="1" applyBorder="1" applyAlignment="1">
      <alignment horizontal="center" vertical="top" wrapText="1"/>
    </xf>
    <xf numFmtId="166" fontId="1" fillId="10" borderId="96" xfId="1" applyFont="1" applyFill="1" applyBorder="1" applyAlignment="1">
      <alignment horizontal="center" vertical="top" wrapText="1"/>
    </xf>
    <xf numFmtId="166" fontId="1" fillId="10" borderId="103" xfId="1" applyFont="1" applyFill="1" applyBorder="1" applyAlignment="1">
      <alignment horizontal="center" vertical="top" wrapText="1"/>
    </xf>
    <xf numFmtId="166" fontId="1" fillId="10" borderId="97" xfId="1" applyFont="1" applyFill="1" applyBorder="1" applyAlignment="1">
      <alignment horizontal="center" vertical="top" wrapText="1"/>
    </xf>
    <xf numFmtId="166" fontId="1" fillId="10" borderId="101" xfId="1" applyFont="1" applyFill="1" applyBorder="1" applyAlignment="1">
      <alignment horizontal="center" vertical="top" wrapText="1"/>
    </xf>
    <xf numFmtId="166" fontId="1" fillId="10" borderId="86" xfId="1" applyFont="1" applyFill="1" applyBorder="1" applyAlignment="1">
      <alignment horizontal="center" vertical="top" wrapText="1"/>
    </xf>
    <xf numFmtId="166" fontId="1" fillId="10" borderId="99" xfId="1" applyFont="1" applyFill="1" applyBorder="1" applyAlignment="1">
      <alignment horizontal="center" vertical="top" wrapText="1"/>
    </xf>
    <xf numFmtId="166" fontId="1" fillId="10" borderId="102" xfId="1" applyFont="1" applyFill="1" applyBorder="1" applyAlignment="1">
      <alignment horizontal="center" vertical="top" wrapText="1"/>
    </xf>
    <xf numFmtId="166" fontId="1" fillId="10" borderId="85" xfId="1" applyFont="1" applyFill="1" applyBorder="1" applyAlignment="1">
      <alignment horizontal="center" vertical="top" wrapText="1"/>
    </xf>
    <xf numFmtId="166" fontId="1" fillId="10" borderId="87" xfId="1" applyFont="1" applyFill="1" applyBorder="1" applyAlignment="1">
      <alignment horizontal="center" vertical="top" wrapText="1"/>
    </xf>
    <xf numFmtId="0" fontId="1" fillId="10" borderId="93" xfId="1" applyNumberFormat="1" applyFont="1" applyFill="1" applyBorder="1" applyAlignment="1">
      <alignment horizontal="center" vertical="top"/>
    </xf>
    <xf numFmtId="0" fontId="1" fillId="10" borderId="80" xfId="1" applyNumberFormat="1" applyFont="1" applyFill="1" applyBorder="1" applyAlignment="1">
      <alignment horizontal="center" vertical="top"/>
    </xf>
    <xf numFmtId="0" fontId="1" fillId="10" borderId="84" xfId="1" applyNumberFormat="1" applyFont="1" applyFill="1" applyBorder="1" applyAlignment="1">
      <alignment horizontal="center" vertical="top"/>
    </xf>
    <xf numFmtId="0" fontId="1" fillId="4" borderId="81" xfId="1" applyNumberFormat="1" applyFont="1" applyFill="1" applyBorder="1" applyAlignment="1">
      <alignment horizontal="center" vertical="top"/>
    </xf>
    <xf numFmtId="165" fontId="1" fillId="10" borderId="82" xfId="1" applyNumberFormat="1" applyFont="1" applyFill="1" applyBorder="1" applyAlignment="1">
      <alignment vertical="top" wrapText="1"/>
    </xf>
    <xf numFmtId="0" fontId="1" fillId="10" borderId="94" xfId="1" applyNumberFormat="1" applyFont="1" applyFill="1" applyBorder="1" applyAlignment="1">
      <alignment horizontal="center" vertical="top"/>
    </xf>
    <xf numFmtId="0" fontId="1" fillId="10" borderId="79" xfId="1" applyNumberFormat="1" applyFont="1" applyFill="1" applyBorder="1" applyAlignment="1">
      <alignment horizontal="center" vertical="top"/>
    </xf>
    <xf numFmtId="0" fontId="1" fillId="10" borderId="78" xfId="1" applyNumberFormat="1" applyFont="1" applyFill="1" applyBorder="1" applyAlignment="1">
      <alignment horizontal="center" vertical="top"/>
    </xf>
    <xf numFmtId="0" fontId="1" fillId="4" borderId="83" xfId="1" applyNumberFormat="1" applyFont="1" applyFill="1" applyBorder="1" applyAlignment="1">
      <alignment horizontal="center" vertical="top"/>
    </xf>
    <xf numFmtId="165" fontId="1" fillId="10" borderId="92" xfId="1" applyNumberFormat="1" applyFont="1" applyFill="1" applyBorder="1" applyAlignment="1">
      <alignment vertical="top"/>
    </xf>
    <xf numFmtId="0" fontId="1" fillId="10" borderId="95" xfId="1" applyNumberFormat="1" applyFont="1" applyFill="1" applyBorder="1" applyAlignment="1">
      <alignment horizontal="center" vertical="top"/>
    </xf>
    <xf numFmtId="0" fontId="1" fillId="10" borderId="88" xfId="1" applyNumberFormat="1" applyFont="1" applyFill="1" applyBorder="1" applyAlignment="1">
      <alignment horizontal="center" vertical="top"/>
    </xf>
    <xf numFmtId="0" fontId="1" fillId="10" borderId="89" xfId="1" applyNumberFormat="1" applyFont="1" applyFill="1" applyBorder="1" applyAlignment="1">
      <alignment horizontal="center" vertical="top"/>
    </xf>
    <xf numFmtId="0" fontId="1" fillId="10" borderId="90" xfId="1" applyNumberFormat="1" applyFont="1" applyFill="1" applyBorder="1" applyAlignment="1">
      <alignment horizontal="center" vertical="top"/>
    </xf>
    <xf numFmtId="165" fontId="1" fillId="10" borderId="42" xfId="1" applyNumberFormat="1" applyFont="1" applyFill="1" applyBorder="1" applyAlignment="1">
      <alignment vertical="top"/>
    </xf>
    <xf numFmtId="0" fontId="1" fillId="10" borderId="5" xfId="1" applyNumberFormat="1" applyFont="1" applyFill="1" applyBorder="1" applyAlignment="1">
      <alignment horizontal="center" vertical="top"/>
    </xf>
    <xf numFmtId="0" fontId="1" fillId="10" borderId="107" xfId="1" applyNumberFormat="1" applyFont="1" applyFill="1" applyBorder="1" applyAlignment="1">
      <alignment horizontal="center" vertical="top"/>
    </xf>
    <xf numFmtId="0" fontId="1" fillId="10" borderId="105" xfId="1" applyNumberFormat="1" applyFont="1" applyFill="1" applyBorder="1" applyAlignment="1">
      <alignment horizontal="center" vertical="top"/>
    </xf>
    <xf numFmtId="0" fontId="1" fillId="4" borderId="106" xfId="1" applyNumberFormat="1" applyFont="1" applyFill="1" applyBorder="1" applyAlignment="1">
      <alignment horizontal="center" vertical="top"/>
    </xf>
    <xf numFmtId="165" fontId="1" fillId="10" borderId="44" xfId="1" applyNumberFormat="1" applyFont="1" applyFill="1" applyBorder="1" applyAlignment="1">
      <alignment vertical="top" wrapText="1"/>
    </xf>
    <xf numFmtId="0" fontId="1" fillId="10" borderId="11" xfId="1" applyNumberFormat="1" applyFont="1" applyFill="1" applyBorder="1" applyAlignment="1">
      <alignment horizontal="center" vertical="top"/>
    </xf>
    <xf numFmtId="0" fontId="1" fillId="10" borderId="86" xfId="1" applyNumberFormat="1" applyFont="1" applyFill="1" applyBorder="1" applyAlignment="1">
      <alignment horizontal="center" vertical="top"/>
    </xf>
    <xf numFmtId="0" fontId="1" fillId="10" borderId="108" xfId="1" applyNumberFormat="1" applyFont="1" applyFill="1" applyBorder="1" applyAlignment="1">
      <alignment horizontal="center" vertical="top"/>
    </xf>
    <xf numFmtId="0" fontId="1" fillId="4" borderId="101" xfId="1" applyNumberFormat="1" applyFont="1" applyFill="1" applyBorder="1" applyAlignment="1">
      <alignment horizontal="center" vertical="top"/>
    </xf>
    <xf numFmtId="165" fontId="1" fillId="10" borderId="23" xfId="1" applyNumberFormat="1" applyFont="1" applyFill="1" applyBorder="1" applyAlignment="1">
      <alignment vertical="top"/>
    </xf>
    <xf numFmtId="0" fontId="1" fillId="10" borderId="17" xfId="1" applyNumberFormat="1" applyFont="1" applyFill="1" applyBorder="1" applyAlignment="1">
      <alignment horizontal="center" vertical="top"/>
    </xf>
    <xf numFmtId="0" fontId="1" fillId="10" borderId="85" xfId="1" applyNumberFormat="1" applyFont="1" applyFill="1" applyBorder="1" applyAlignment="1">
      <alignment horizontal="center" vertical="top"/>
    </xf>
    <xf numFmtId="0" fontId="1" fillId="10" borderId="104" xfId="1" applyNumberFormat="1" applyFont="1" applyFill="1" applyBorder="1" applyAlignment="1">
      <alignment horizontal="center" vertical="top"/>
    </xf>
    <xf numFmtId="0" fontId="1" fillId="10" borderId="102" xfId="1" applyNumberFormat="1" applyFont="1" applyFill="1" applyBorder="1" applyAlignment="1">
      <alignment horizontal="center" vertical="top"/>
    </xf>
    <xf numFmtId="0" fontId="13" fillId="0" borderId="5" xfId="0" applyFont="1" applyBorder="1" applyAlignment="1">
      <alignment horizontal="center" vertical="top" wrapText="1"/>
    </xf>
    <xf numFmtId="0" fontId="13" fillId="0" borderId="37" xfId="0" applyFont="1" applyBorder="1" applyAlignment="1">
      <alignment horizontal="center" vertical="top" wrapText="1"/>
    </xf>
    <xf numFmtId="0" fontId="13" fillId="0" borderId="16" xfId="0" applyFont="1" applyBorder="1" applyAlignment="1">
      <alignment horizontal="center" vertical="top" wrapText="1"/>
    </xf>
    <xf numFmtId="0" fontId="13" fillId="0" borderId="17" xfId="0" applyFont="1" applyBorder="1" applyAlignment="1">
      <alignment horizontal="center" vertical="top" wrapText="1"/>
    </xf>
    <xf numFmtId="0" fontId="4" fillId="0" borderId="42"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45" xfId="0" applyFont="1" applyFill="1" applyBorder="1" applyAlignment="1">
      <alignment horizontal="center" vertical="top" wrapText="1"/>
    </xf>
    <xf numFmtId="0" fontId="4" fillId="0" borderId="19" xfId="0" applyFont="1" applyFill="1" applyBorder="1" applyAlignment="1">
      <alignment horizontal="center" vertical="top" wrapText="1"/>
    </xf>
    <xf numFmtId="165" fontId="1" fillId="0" borderId="29" xfId="0" applyNumberFormat="1" applyFont="1" applyBorder="1" applyAlignment="1">
      <alignment horizontal="center" vertical="top"/>
    </xf>
    <xf numFmtId="165" fontId="1" fillId="0" borderId="3" xfId="0" applyNumberFormat="1" applyFont="1" applyBorder="1" applyAlignment="1">
      <alignment horizontal="center" vertical="top"/>
    </xf>
    <xf numFmtId="165" fontId="1" fillId="0" borderId="69" xfId="0" applyNumberFormat="1" applyFont="1" applyBorder="1" applyAlignment="1">
      <alignment horizontal="center" vertical="top"/>
    </xf>
    <xf numFmtId="165" fontId="1" fillId="0" borderId="75" xfId="0" applyNumberFormat="1" applyFont="1" applyBorder="1" applyAlignment="1">
      <alignment horizontal="center" vertical="top"/>
    </xf>
    <xf numFmtId="0" fontId="5" fillId="5" borderId="75" xfId="0" applyFont="1" applyFill="1" applyBorder="1" applyAlignment="1">
      <alignment horizontal="center" vertical="top" wrapText="1"/>
    </xf>
    <xf numFmtId="0" fontId="5" fillId="5" borderId="39" xfId="0" applyFont="1" applyFill="1" applyBorder="1" applyAlignment="1">
      <alignment horizontal="right" vertical="top" wrapText="1"/>
    </xf>
    <xf numFmtId="165" fontId="1" fillId="0" borderId="7" xfId="0" applyNumberFormat="1" applyFont="1" applyFill="1" applyBorder="1" applyAlignment="1">
      <alignment horizontal="center" vertical="top"/>
    </xf>
    <xf numFmtId="165" fontId="1" fillId="0" borderId="55"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1" fillId="4" borderId="7" xfId="0" applyNumberFormat="1" applyFont="1" applyFill="1" applyBorder="1" applyAlignment="1">
      <alignment horizontal="center" vertical="top" wrapText="1"/>
    </xf>
    <xf numFmtId="164" fontId="1" fillId="4" borderId="11" xfId="0" applyNumberFormat="1" applyFont="1" applyFill="1" applyBorder="1" applyAlignment="1">
      <alignment horizontal="center" vertical="top"/>
    </xf>
    <xf numFmtId="164" fontId="1" fillId="4" borderId="52" xfId="0" applyNumberFormat="1" applyFont="1" applyFill="1" applyBorder="1" applyAlignment="1">
      <alignment horizontal="center" vertical="top"/>
    </xf>
    <xf numFmtId="164" fontId="1" fillId="4" borderId="13" xfId="0" applyNumberFormat="1" applyFont="1" applyFill="1" applyBorder="1" applyAlignment="1">
      <alignment horizontal="center" vertical="top"/>
    </xf>
    <xf numFmtId="164" fontId="1" fillId="4" borderId="55" xfId="0" applyNumberFormat="1" applyFont="1" applyFill="1" applyBorder="1" applyAlignment="1">
      <alignment horizontal="center" vertical="top" wrapText="1"/>
    </xf>
    <xf numFmtId="164" fontId="1" fillId="0" borderId="7" xfId="0" applyNumberFormat="1" applyFont="1" applyFill="1" applyBorder="1" applyAlignment="1">
      <alignment horizontal="center" vertical="top" wrapText="1"/>
    </xf>
    <xf numFmtId="164" fontId="1" fillId="4" borderId="13" xfId="0" applyNumberFormat="1" applyFont="1" applyFill="1" applyBorder="1" applyAlignment="1">
      <alignment horizontal="center" vertical="top" wrapText="1"/>
    </xf>
    <xf numFmtId="165" fontId="1" fillId="0" borderId="7" xfId="0" applyNumberFormat="1" applyFont="1" applyFill="1" applyBorder="1" applyAlignment="1">
      <alignment horizontal="center" vertical="top" wrapText="1"/>
    </xf>
    <xf numFmtId="164" fontId="1" fillId="0" borderId="5" xfId="0" applyNumberFormat="1" applyFont="1" applyFill="1" applyBorder="1" applyAlignment="1">
      <alignment horizontal="center" vertical="top" wrapText="1"/>
    </xf>
    <xf numFmtId="164" fontId="1" fillId="4" borderId="11" xfId="0" applyNumberFormat="1" applyFont="1" applyFill="1" applyBorder="1" applyAlignment="1">
      <alignment horizontal="center" vertical="top" wrapText="1"/>
    </xf>
    <xf numFmtId="165" fontId="3" fillId="2" borderId="77" xfId="0" applyNumberFormat="1" applyFont="1" applyFill="1" applyBorder="1" applyAlignment="1">
      <alignment horizontal="center" vertical="top"/>
    </xf>
    <xf numFmtId="0" fontId="1" fillId="0" borderId="29" xfId="0" applyFont="1" applyBorder="1" applyAlignment="1">
      <alignment horizontal="center" vertical="top" wrapText="1"/>
    </xf>
    <xf numFmtId="0" fontId="3" fillId="5" borderId="45" xfId="0" applyFont="1" applyFill="1" applyBorder="1" applyAlignment="1">
      <alignment horizontal="right" vertical="top" wrapText="1"/>
    </xf>
    <xf numFmtId="0" fontId="1" fillId="0" borderId="56" xfId="0" applyFont="1" applyBorder="1" applyAlignment="1">
      <alignment horizontal="center" vertical="top"/>
    </xf>
    <xf numFmtId="0" fontId="3" fillId="5" borderId="56" xfId="0" applyFont="1" applyFill="1" applyBorder="1" applyAlignment="1">
      <alignment horizontal="right" vertical="top" wrapText="1"/>
    </xf>
    <xf numFmtId="164" fontId="1" fillId="4" borderId="5" xfId="0" applyNumberFormat="1" applyFont="1" applyFill="1" applyBorder="1" applyAlignment="1">
      <alignment horizontal="center" vertical="top"/>
    </xf>
    <xf numFmtId="164" fontId="1" fillId="3" borderId="13" xfId="0" applyNumberFormat="1" applyFont="1" applyFill="1" applyBorder="1" applyAlignment="1">
      <alignment horizontal="center" vertical="top"/>
    </xf>
    <xf numFmtId="164" fontId="1" fillId="3" borderId="52" xfId="0" applyNumberFormat="1" applyFont="1" applyFill="1" applyBorder="1" applyAlignment="1">
      <alignment horizontal="center" vertical="top"/>
    </xf>
    <xf numFmtId="164" fontId="1" fillId="3" borderId="11" xfId="0" applyNumberFormat="1" applyFont="1" applyFill="1" applyBorder="1" applyAlignment="1">
      <alignment horizontal="center" vertical="top"/>
    </xf>
    <xf numFmtId="164" fontId="1" fillId="0" borderId="5" xfId="0" applyNumberFormat="1" applyFont="1" applyFill="1" applyBorder="1" applyAlignment="1">
      <alignment horizontal="center" vertical="top"/>
    </xf>
    <xf numFmtId="164" fontId="3" fillId="5" borderId="55" xfId="0" applyNumberFormat="1" applyFont="1" applyFill="1" applyBorder="1" applyAlignment="1">
      <alignment horizontal="center" vertical="top"/>
    </xf>
    <xf numFmtId="165" fontId="3" fillId="5" borderId="19" xfId="0" applyNumberFormat="1" applyFont="1" applyFill="1" applyBorder="1" applyAlignment="1">
      <alignment horizontal="center" vertical="top"/>
    </xf>
    <xf numFmtId="164" fontId="1" fillId="0" borderId="55" xfId="0" applyNumberFormat="1" applyFont="1" applyFill="1" applyBorder="1" applyAlignment="1">
      <alignment horizontal="center" vertical="top"/>
    </xf>
    <xf numFmtId="0" fontId="1" fillId="4" borderId="42" xfId="0" applyFont="1" applyFill="1" applyBorder="1" applyAlignment="1">
      <alignment horizontal="center" vertical="top"/>
    </xf>
    <xf numFmtId="0" fontId="1" fillId="4" borderId="75" xfId="0" applyFont="1" applyFill="1" applyBorder="1" applyAlignment="1">
      <alignment horizontal="center" vertical="top"/>
    </xf>
    <xf numFmtId="0" fontId="3" fillId="5" borderId="39" xfId="0" applyFont="1" applyFill="1" applyBorder="1" applyAlignment="1">
      <alignment horizontal="right" vertical="top" wrapText="1"/>
    </xf>
    <xf numFmtId="0" fontId="1" fillId="4" borderId="56" xfId="0" applyFont="1" applyFill="1" applyBorder="1" applyAlignment="1">
      <alignment horizontal="center" vertical="top"/>
    </xf>
    <xf numFmtId="165" fontId="1" fillId="3" borderId="44" xfId="0" applyNumberFormat="1" applyFont="1" applyFill="1" applyBorder="1" applyAlignment="1">
      <alignment horizontal="center" vertical="top" wrapText="1"/>
    </xf>
    <xf numFmtId="165" fontId="1" fillId="3" borderId="43" xfId="0" applyNumberFormat="1" applyFont="1" applyFill="1" applyBorder="1" applyAlignment="1">
      <alignment horizontal="center" vertical="top" wrapText="1"/>
    </xf>
    <xf numFmtId="164" fontId="1" fillId="4" borderId="55" xfId="0" applyNumberFormat="1" applyFont="1" applyFill="1" applyBorder="1" applyAlignment="1">
      <alignment horizontal="center" vertical="top"/>
    </xf>
    <xf numFmtId="164" fontId="3" fillId="2" borderId="77" xfId="0" applyNumberFormat="1" applyFont="1" applyFill="1" applyBorder="1" applyAlignment="1">
      <alignment horizontal="center" vertical="top" wrapText="1"/>
    </xf>
    <xf numFmtId="165" fontId="1" fillId="4" borderId="43" xfId="0" applyNumberFormat="1" applyFont="1" applyFill="1" applyBorder="1" applyAlignment="1">
      <alignment horizontal="center" vertical="top"/>
    </xf>
    <xf numFmtId="164" fontId="15" fillId="7" borderId="63" xfId="0" applyNumberFormat="1" applyFont="1" applyFill="1" applyBorder="1" applyAlignment="1">
      <alignment horizontal="center" vertical="top" wrapText="1"/>
    </xf>
    <xf numFmtId="164" fontId="3" fillId="7" borderId="63" xfId="0" applyNumberFormat="1" applyFont="1" applyFill="1" applyBorder="1" applyAlignment="1">
      <alignment horizontal="center" vertical="top" wrapText="1"/>
    </xf>
    <xf numFmtId="164" fontId="6" fillId="0" borderId="7" xfId="0" applyNumberFormat="1" applyFont="1" applyBorder="1" applyAlignment="1">
      <alignment horizontal="center" vertical="center" wrapText="1"/>
    </xf>
    <xf numFmtId="164" fontId="1" fillId="0" borderId="13" xfId="0" applyNumberFormat="1" applyFont="1" applyBorder="1" applyAlignment="1">
      <alignment horizontal="center" vertical="top" wrapText="1"/>
    </xf>
    <xf numFmtId="164" fontId="7" fillId="0" borderId="13" xfId="0" applyNumberFormat="1" applyFont="1" applyBorder="1" applyAlignment="1">
      <alignment horizontal="center" vertical="top" wrapText="1"/>
    </xf>
    <xf numFmtId="165" fontId="3" fillId="4" borderId="5" xfId="0" applyNumberFormat="1" applyFont="1" applyFill="1" applyBorder="1" applyAlignment="1">
      <alignment horizontal="left" vertical="top" wrapText="1"/>
    </xf>
    <xf numFmtId="164" fontId="3" fillId="2" borderId="22" xfId="0" applyNumberFormat="1" applyFont="1" applyFill="1" applyBorder="1" applyAlignment="1">
      <alignment horizontal="center" vertical="top" wrapText="1"/>
    </xf>
    <xf numFmtId="164" fontId="3" fillId="2" borderId="61" xfId="0" applyNumberFormat="1" applyFont="1" applyFill="1" applyBorder="1" applyAlignment="1">
      <alignment horizontal="center" vertical="top" wrapText="1"/>
    </xf>
    <xf numFmtId="164" fontId="3" fillId="2" borderId="60" xfId="0" applyNumberFormat="1" applyFont="1" applyFill="1" applyBorder="1" applyAlignment="1">
      <alignment horizontal="center" vertical="top" wrapText="1"/>
    </xf>
    <xf numFmtId="0" fontId="4" fillId="4" borderId="53" xfId="0" applyFont="1" applyFill="1" applyBorder="1" applyAlignment="1">
      <alignment horizontal="center" vertical="top" wrapText="1"/>
    </xf>
    <xf numFmtId="164" fontId="1" fillId="10" borderId="107" xfId="1" applyNumberFormat="1" applyFont="1" applyFill="1" applyBorder="1" applyAlignment="1">
      <alignment vertical="top" wrapText="1"/>
    </xf>
    <xf numFmtId="167" fontId="1" fillId="10" borderId="110" xfId="1" applyNumberFormat="1" applyFont="1" applyFill="1" applyBorder="1" applyAlignment="1">
      <alignment horizontal="center" vertical="top"/>
    </xf>
    <xf numFmtId="167" fontId="1" fillId="10" borderId="111" xfId="1" applyNumberFormat="1" applyFont="1" applyFill="1" applyBorder="1" applyAlignment="1">
      <alignment horizontal="center" vertical="top"/>
    </xf>
    <xf numFmtId="165" fontId="1" fillId="4" borderId="30" xfId="0" applyNumberFormat="1" applyFont="1" applyFill="1" applyBorder="1" applyAlignment="1">
      <alignment horizontal="left" vertical="top" wrapText="1"/>
    </xf>
    <xf numFmtId="0" fontId="4" fillId="4" borderId="10" xfId="0" applyFont="1" applyFill="1" applyBorder="1" applyAlignment="1">
      <alignment horizontal="center" vertical="top" wrapText="1"/>
    </xf>
    <xf numFmtId="0" fontId="5" fillId="5" borderId="66" xfId="0" applyFont="1" applyFill="1" applyBorder="1" applyAlignment="1">
      <alignment horizontal="right" vertical="top" wrapText="1"/>
    </xf>
    <xf numFmtId="164" fontId="3" fillId="5" borderId="13" xfId="0" applyNumberFormat="1" applyFont="1" applyFill="1" applyBorder="1" applyAlignment="1">
      <alignment horizontal="center" vertical="top" wrapText="1"/>
    </xf>
    <xf numFmtId="0" fontId="5" fillId="5" borderId="66" xfId="0" applyFont="1" applyFill="1" applyBorder="1" applyAlignment="1">
      <alignment horizontal="center" vertical="top" wrapText="1"/>
    </xf>
    <xf numFmtId="0" fontId="5" fillId="5" borderId="9" xfId="0" applyFont="1" applyFill="1" applyBorder="1" applyAlignment="1">
      <alignment horizontal="center" vertical="top" wrapText="1"/>
    </xf>
    <xf numFmtId="0" fontId="4" fillId="4" borderId="43" xfId="0" applyFont="1" applyFill="1" applyBorder="1" applyAlignment="1">
      <alignment horizontal="center" vertical="top" wrapText="1"/>
    </xf>
    <xf numFmtId="0" fontId="4" fillId="4" borderId="51" xfId="0" applyFont="1" applyFill="1" applyBorder="1" applyAlignment="1">
      <alignment horizontal="center" vertical="top" wrapText="1"/>
    </xf>
    <xf numFmtId="0" fontId="5" fillId="5" borderId="75" xfId="0" applyFont="1" applyFill="1" applyBorder="1" applyAlignment="1">
      <alignment horizontal="right" vertical="top" wrapText="1"/>
    </xf>
    <xf numFmtId="164" fontId="3" fillId="5" borderId="55" xfId="0" applyNumberFormat="1" applyFont="1" applyFill="1" applyBorder="1" applyAlignment="1">
      <alignment horizontal="center" vertical="top" wrapText="1"/>
    </xf>
    <xf numFmtId="0" fontId="5" fillId="5" borderId="54" xfId="0" applyFont="1" applyFill="1" applyBorder="1" applyAlignment="1">
      <alignment horizontal="center" vertical="top" wrapText="1"/>
    </xf>
    <xf numFmtId="0" fontId="13" fillId="4" borderId="44" xfId="0" applyFont="1" applyFill="1" applyBorder="1" applyAlignment="1">
      <alignment horizontal="center" vertical="top" wrapText="1"/>
    </xf>
    <xf numFmtId="0" fontId="13" fillId="4" borderId="10" xfId="0" applyFont="1" applyFill="1" applyBorder="1" applyAlignment="1">
      <alignment horizontal="center" vertical="top" wrapText="1"/>
    </xf>
    <xf numFmtId="165" fontId="3" fillId="0" borderId="43" xfId="0" applyNumberFormat="1" applyFont="1" applyBorder="1" applyAlignment="1">
      <alignment horizontal="center" vertical="top" wrapText="1"/>
    </xf>
    <xf numFmtId="165" fontId="5" fillId="4" borderId="56" xfId="0" applyNumberFormat="1" applyFont="1" applyFill="1" applyBorder="1" applyAlignment="1">
      <alignment horizontal="center" vertical="top" wrapText="1"/>
    </xf>
    <xf numFmtId="0" fontId="13" fillId="4" borderId="43" xfId="0" applyFont="1" applyFill="1" applyBorder="1" applyAlignment="1">
      <alignment horizontal="center" vertical="top" wrapText="1"/>
    </xf>
    <xf numFmtId="0" fontId="13" fillId="4" borderId="51" xfId="0" applyFont="1" applyFill="1" applyBorder="1" applyAlignment="1">
      <alignment horizontal="center" vertical="top" wrapText="1"/>
    </xf>
    <xf numFmtId="164" fontId="1" fillId="12" borderId="0" xfId="1" applyNumberFormat="1" applyFont="1" applyFill="1" applyBorder="1" applyAlignment="1">
      <alignment horizontal="center" vertical="top"/>
    </xf>
    <xf numFmtId="164" fontId="1" fillId="12" borderId="101" xfId="1" applyNumberFormat="1" applyFont="1" applyFill="1" applyBorder="1" applyAlignment="1">
      <alignment horizontal="center" vertical="top"/>
    </xf>
    <xf numFmtId="164" fontId="1" fillId="11" borderId="112" xfId="1" applyNumberFormat="1" applyFont="1" applyFill="1" applyBorder="1" applyAlignment="1">
      <alignment horizontal="center" vertical="top"/>
    </xf>
    <xf numFmtId="164" fontId="1" fillId="12" borderId="113" xfId="1" applyNumberFormat="1" applyFont="1" applyFill="1" applyBorder="1" applyAlignment="1">
      <alignment horizontal="center" vertical="top"/>
    </xf>
    <xf numFmtId="164" fontId="1" fillId="12" borderId="109" xfId="1" applyNumberFormat="1" applyFont="1" applyFill="1" applyBorder="1" applyAlignment="1">
      <alignment horizontal="center" vertical="top"/>
    </xf>
    <xf numFmtId="165" fontId="1" fillId="10" borderId="91" xfId="1" applyNumberFormat="1" applyFont="1" applyFill="1" applyBorder="1" applyAlignment="1">
      <alignment vertical="top" wrapText="1"/>
    </xf>
    <xf numFmtId="0" fontId="28" fillId="4" borderId="0" xfId="0" applyFont="1" applyFill="1" applyAlignment="1">
      <alignment horizontal="left"/>
    </xf>
    <xf numFmtId="0" fontId="20" fillId="4" borderId="0" xfId="0" applyFont="1" applyFill="1" applyBorder="1" applyAlignment="1">
      <alignment vertical="top" wrapText="1"/>
    </xf>
    <xf numFmtId="0" fontId="13" fillId="4" borderId="37" xfId="0" applyFont="1" applyFill="1" applyBorder="1" applyAlignment="1">
      <alignment vertical="top" wrapText="1"/>
    </xf>
    <xf numFmtId="0" fontId="4" fillId="4" borderId="4" xfId="0" applyFont="1" applyFill="1" applyBorder="1" applyAlignment="1">
      <alignment horizontal="center" vertical="top" wrapText="1"/>
    </xf>
    <xf numFmtId="165" fontId="1" fillId="4" borderId="3" xfId="0" applyNumberFormat="1" applyFont="1" applyFill="1" applyBorder="1" applyAlignment="1">
      <alignment horizontal="center" vertical="top"/>
    </xf>
    <xf numFmtId="0" fontId="13" fillId="0" borderId="10" xfId="0" applyFont="1" applyBorder="1" applyAlignment="1">
      <alignment horizontal="center" vertical="top" wrapText="1"/>
    </xf>
    <xf numFmtId="0" fontId="13" fillId="0" borderId="11" xfId="0" applyFont="1" applyBorder="1" applyAlignment="1">
      <alignment horizontal="center" vertical="top" wrapText="1"/>
    </xf>
    <xf numFmtId="0" fontId="1" fillId="0" borderId="23" xfId="0" applyFont="1" applyBorder="1" applyAlignment="1">
      <alignment vertical="top" wrapText="1"/>
    </xf>
    <xf numFmtId="0" fontId="1" fillId="0" borderId="37" xfId="0" applyFont="1" applyBorder="1" applyAlignment="1">
      <alignment horizontal="center" vertical="top"/>
    </xf>
    <xf numFmtId="0" fontId="1" fillId="0" borderId="16" xfId="0" applyFont="1" applyBorder="1" applyAlignment="1">
      <alignment horizontal="center" vertical="top"/>
    </xf>
    <xf numFmtId="0" fontId="4" fillId="4" borderId="42" xfId="0" applyFont="1" applyFill="1" applyBorder="1" applyAlignment="1">
      <alignment vertical="top" wrapText="1"/>
    </xf>
    <xf numFmtId="0" fontId="17" fillId="4" borderId="5" xfId="0" applyFont="1" applyFill="1" applyBorder="1" applyAlignment="1">
      <alignment horizontal="center" vertical="top" wrapText="1"/>
    </xf>
    <xf numFmtId="49" fontId="3" fillId="4" borderId="11" xfId="0" applyNumberFormat="1" applyFont="1" applyFill="1" applyBorder="1" applyAlignment="1">
      <alignment horizontal="center" vertical="top"/>
    </xf>
    <xf numFmtId="49" fontId="4" fillId="3" borderId="9" xfId="0" applyNumberFormat="1" applyFont="1" applyFill="1" applyBorder="1" applyAlignment="1">
      <alignment horizontal="center" vertical="top"/>
    </xf>
    <xf numFmtId="166" fontId="1" fillId="10" borderId="80" xfId="1" applyFont="1" applyFill="1" applyBorder="1" applyAlignment="1">
      <alignment horizontal="center" vertical="top" wrapText="1"/>
    </xf>
    <xf numFmtId="0" fontId="1" fillId="0" borderId="41" xfId="0" applyFont="1" applyBorder="1" applyAlignment="1">
      <alignment horizontal="center" vertical="top" wrapText="1"/>
    </xf>
    <xf numFmtId="0" fontId="1" fillId="0" borderId="75" xfId="0" applyFont="1" applyBorder="1" applyAlignment="1">
      <alignment horizontal="center" vertical="top" wrapText="1"/>
    </xf>
    <xf numFmtId="0" fontId="1" fillId="0" borderId="66" xfId="0" applyFont="1" applyBorder="1" applyAlignment="1">
      <alignment horizontal="center" vertical="top" wrapText="1"/>
    </xf>
    <xf numFmtId="165" fontId="3" fillId="2" borderId="22" xfId="0" applyNumberFormat="1" applyFont="1" applyFill="1" applyBorder="1" applyAlignment="1">
      <alignment horizontal="center" vertical="top"/>
    </xf>
    <xf numFmtId="0" fontId="1" fillId="0" borderId="9" xfId="0" applyFont="1" applyBorder="1" applyAlignment="1">
      <alignment horizontal="center" vertical="top"/>
    </xf>
    <xf numFmtId="0" fontId="1" fillId="0" borderId="63" xfId="0" applyFont="1" applyBorder="1" applyAlignment="1">
      <alignment horizontal="center" vertical="top"/>
    </xf>
    <xf numFmtId="165" fontId="1" fillId="4" borderId="0" xfId="0" applyNumberFormat="1" applyFont="1" applyFill="1" applyBorder="1" applyAlignment="1">
      <alignment horizontal="center" vertical="top"/>
    </xf>
    <xf numFmtId="165" fontId="1" fillId="4" borderId="73" xfId="0" applyNumberFormat="1" applyFont="1" applyFill="1" applyBorder="1" applyAlignment="1">
      <alignment horizontal="center" vertical="top"/>
    </xf>
    <xf numFmtId="0" fontId="1" fillId="4" borderId="51" xfId="0" applyFont="1" applyFill="1" applyBorder="1" applyAlignment="1">
      <alignment horizontal="center" vertical="top"/>
    </xf>
    <xf numFmtId="0" fontId="4" fillId="4" borderId="4" xfId="0" applyFont="1" applyFill="1" applyBorder="1" applyAlignment="1">
      <alignment horizontal="center" vertical="top" wrapText="1"/>
    </xf>
    <xf numFmtId="0" fontId="2" fillId="0" borderId="42" xfId="0" applyFont="1" applyBorder="1"/>
    <xf numFmtId="165" fontId="3" fillId="2" borderId="61" xfId="0" applyNumberFormat="1" applyFont="1" applyFill="1" applyBorder="1" applyAlignment="1">
      <alignment horizontal="center" vertical="top"/>
    </xf>
    <xf numFmtId="165" fontId="1" fillId="4" borderId="41" xfId="0" applyNumberFormat="1" applyFont="1" applyFill="1" applyBorder="1" applyAlignment="1">
      <alignment horizontal="center" vertical="top"/>
    </xf>
    <xf numFmtId="0" fontId="1" fillId="0" borderId="37" xfId="0" applyFont="1" applyFill="1" applyBorder="1" applyAlignment="1">
      <alignment horizontal="left" vertical="top" wrapText="1"/>
    </xf>
    <xf numFmtId="49" fontId="3" fillId="0" borderId="5" xfId="0" applyNumberFormat="1" applyFont="1" applyBorder="1" applyAlignment="1">
      <alignment horizontal="center" vertical="top"/>
    </xf>
    <xf numFmtId="49" fontId="3" fillId="0" borderId="17" xfId="0" applyNumberFormat="1" applyFont="1" applyBorder="1" applyAlignment="1">
      <alignment horizontal="center" vertical="top"/>
    </xf>
    <xf numFmtId="165" fontId="1" fillId="0" borderId="42" xfId="0" applyNumberFormat="1" applyFont="1" applyFill="1" applyBorder="1" applyAlignment="1">
      <alignment horizontal="center" vertical="center" textRotation="90" wrapText="1"/>
    </xf>
    <xf numFmtId="165" fontId="1" fillId="0" borderId="44" xfId="0" applyNumberFormat="1" applyFont="1" applyFill="1" applyBorder="1" applyAlignment="1">
      <alignment horizontal="center" vertical="center" textRotation="90" wrapText="1"/>
    </xf>
    <xf numFmtId="3" fontId="6" fillId="4" borderId="25" xfId="0" applyNumberFormat="1" applyFont="1" applyFill="1" applyBorder="1" applyAlignment="1">
      <alignment horizontal="center" vertical="center" textRotation="90" wrapText="1"/>
    </xf>
    <xf numFmtId="0" fontId="4" fillId="4" borderId="47" xfId="0" applyFont="1" applyFill="1" applyBorder="1" applyAlignment="1">
      <alignment horizontal="center" vertical="top" wrapText="1"/>
    </xf>
    <xf numFmtId="0" fontId="4" fillId="4" borderId="49" xfId="0" applyFont="1" applyFill="1" applyBorder="1" applyAlignment="1">
      <alignment horizontal="center" vertical="top" wrapText="1"/>
    </xf>
    <xf numFmtId="49" fontId="4" fillId="3" borderId="4" xfId="0" applyNumberFormat="1" applyFont="1" applyFill="1" applyBorder="1" applyAlignment="1">
      <alignment horizontal="center" vertical="top"/>
    </xf>
    <xf numFmtId="0" fontId="4" fillId="4" borderId="31" xfId="0" applyFont="1" applyFill="1" applyBorder="1" applyAlignment="1">
      <alignment horizontal="center" vertical="top" wrapText="1"/>
    </xf>
    <xf numFmtId="49" fontId="5" fillId="3" borderId="31" xfId="0" applyNumberFormat="1" applyFont="1" applyFill="1" applyBorder="1" applyAlignment="1">
      <alignment horizontal="center" vertical="top"/>
    </xf>
    <xf numFmtId="49" fontId="5" fillId="8" borderId="30" xfId="0" applyNumberFormat="1" applyFont="1" applyFill="1" applyBorder="1" applyAlignment="1">
      <alignment horizontal="center" vertical="top" wrapText="1"/>
    </xf>
    <xf numFmtId="0" fontId="4" fillId="4" borderId="34" xfId="0" applyFont="1" applyFill="1" applyBorder="1" applyAlignment="1">
      <alignment horizontal="center" vertical="top" wrapText="1"/>
    </xf>
    <xf numFmtId="49" fontId="5" fillId="2" borderId="48" xfId="0" applyNumberFormat="1" applyFont="1" applyFill="1" applyBorder="1" applyAlignment="1">
      <alignment horizontal="center" vertical="top"/>
    </xf>
    <xf numFmtId="0" fontId="1" fillId="0" borderId="42" xfId="0" applyFont="1" applyFill="1" applyBorder="1" applyAlignment="1">
      <alignment horizontal="center" vertical="center" textRotation="90" wrapText="1"/>
    </xf>
    <xf numFmtId="49" fontId="3" fillId="3" borderId="31" xfId="0" applyNumberFormat="1" applyFont="1" applyFill="1" applyBorder="1" applyAlignment="1">
      <alignment horizontal="center" vertical="top"/>
    </xf>
    <xf numFmtId="49" fontId="3" fillId="0" borderId="11" xfId="0" applyNumberFormat="1" applyFont="1" applyBorder="1" applyAlignment="1">
      <alignment horizontal="center" vertical="top"/>
    </xf>
    <xf numFmtId="49" fontId="3" fillId="4" borderId="11" xfId="0" applyNumberFormat="1" applyFont="1" applyFill="1" applyBorder="1" applyAlignment="1">
      <alignment horizontal="center" vertical="top"/>
    </xf>
    <xf numFmtId="49" fontId="3" fillId="4" borderId="17" xfId="0" applyNumberFormat="1" applyFont="1" applyFill="1" applyBorder="1" applyAlignment="1">
      <alignment horizontal="center" vertical="top"/>
    </xf>
    <xf numFmtId="49" fontId="3" fillId="8" borderId="30" xfId="0" applyNumberFormat="1" applyFont="1" applyFill="1" applyBorder="1" applyAlignment="1">
      <alignment horizontal="center" vertical="top"/>
    </xf>
    <xf numFmtId="49" fontId="3" fillId="8" borderId="14" xfId="0" applyNumberFormat="1" applyFont="1" applyFill="1" applyBorder="1" applyAlignment="1">
      <alignment horizontal="center" vertical="top"/>
    </xf>
    <xf numFmtId="0" fontId="6" fillId="0" borderId="10" xfId="0" applyNumberFormat="1" applyFont="1" applyFill="1" applyBorder="1" applyAlignment="1">
      <alignment horizontal="center" vertical="center" textRotation="90" wrapText="1"/>
    </xf>
    <xf numFmtId="0" fontId="6" fillId="0" borderId="4" xfId="0" applyNumberFormat="1" applyFont="1" applyFill="1" applyBorder="1" applyAlignment="1">
      <alignment horizontal="center" vertical="center" textRotation="90" wrapText="1"/>
    </xf>
    <xf numFmtId="0" fontId="6" fillId="0" borderId="16" xfId="0" applyNumberFormat="1" applyFont="1" applyFill="1" applyBorder="1" applyAlignment="1">
      <alignment horizontal="center" vertical="center" textRotation="90" wrapText="1"/>
    </xf>
    <xf numFmtId="49" fontId="3" fillId="2" borderId="31" xfId="0" applyNumberFormat="1" applyFont="1" applyFill="1" applyBorder="1" applyAlignment="1">
      <alignment horizontal="center" vertical="top"/>
    </xf>
    <xf numFmtId="49" fontId="3" fillId="2" borderId="36" xfId="0" applyNumberFormat="1" applyFont="1" applyFill="1" applyBorder="1" applyAlignment="1">
      <alignment horizontal="center" vertical="top"/>
    </xf>
    <xf numFmtId="0" fontId="4" fillId="4" borderId="32" xfId="0" applyFont="1" applyFill="1" applyBorder="1" applyAlignment="1">
      <alignment horizontal="left" vertical="top" wrapText="1"/>
    </xf>
    <xf numFmtId="0" fontId="6" fillId="0" borderId="31" xfId="0" applyNumberFormat="1" applyFont="1" applyFill="1" applyBorder="1" applyAlignment="1">
      <alignment horizontal="center" vertical="center" textRotation="90" wrapText="1"/>
    </xf>
    <xf numFmtId="0" fontId="1" fillId="4" borderId="44" xfId="0" applyFont="1" applyFill="1" applyBorder="1" applyAlignment="1">
      <alignment horizontal="left" vertical="top" wrapText="1"/>
    </xf>
    <xf numFmtId="0" fontId="4" fillId="0" borderId="0" xfId="0" applyFont="1" applyAlignment="1">
      <alignment horizontal="center" vertical="top"/>
    </xf>
    <xf numFmtId="0" fontId="5" fillId="5" borderId="39" xfId="0" applyFont="1" applyFill="1" applyBorder="1" applyAlignment="1">
      <alignment horizontal="right" vertical="top" wrapText="1"/>
    </xf>
    <xf numFmtId="0" fontId="1" fillId="4" borderId="11" xfId="0" applyFont="1" applyFill="1" applyBorder="1" applyAlignment="1">
      <alignment horizontal="left" vertical="top" wrapText="1"/>
    </xf>
    <xf numFmtId="0" fontId="1" fillId="0" borderId="64" xfId="0" applyFont="1" applyBorder="1" applyAlignment="1">
      <alignment horizontal="center" vertical="center" textRotation="90" wrapText="1"/>
    </xf>
    <xf numFmtId="0" fontId="1" fillId="0" borderId="15" xfId="0" applyFont="1" applyBorder="1" applyAlignment="1">
      <alignment horizontal="center" vertical="center" textRotation="90" wrapText="1"/>
    </xf>
    <xf numFmtId="165" fontId="1" fillId="4" borderId="23" xfId="0" applyNumberFormat="1" applyFont="1" applyFill="1" applyBorder="1" applyAlignment="1">
      <alignment horizontal="center" vertical="center" textRotation="90" wrapText="1"/>
    </xf>
    <xf numFmtId="49" fontId="4" fillId="3" borderId="54" xfId="0" applyNumberFormat="1" applyFont="1" applyFill="1" applyBorder="1" applyAlignment="1">
      <alignment horizontal="center" vertical="top"/>
    </xf>
    <xf numFmtId="0" fontId="4" fillId="0" borderId="0" xfId="0" applyNumberFormat="1" applyFont="1" applyAlignment="1">
      <alignment horizontal="center" vertical="top"/>
    </xf>
    <xf numFmtId="0" fontId="4" fillId="4" borderId="4" xfId="0" applyFont="1" applyFill="1" applyBorder="1" applyAlignment="1">
      <alignment horizontal="center" vertical="top" wrapText="1"/>
    </xf>
    <xf numFmtId="0" fontId="1" fillId="0" borderId="31" xfId="0" applyFont="1" applyBorder="1" applyAlignment="1">
      <alignment horizontal="left" vertical="top" wrapText="1"/>
    </xf>
    <xf numFmtId="0" fontId="4" fillId="4" borderId="68" xfId="0" applyFont="1" applyFill="1" applyBorder="1" applyAlignment="1">
      <alignment horizontal="left" vertical="top" wrapText="1"/>
    </xf>
    <xf numFmtId="165" fontId="1" fillId="0" borderId="44" xfId="0" applyNumberFormat="1" applyFont="1" applyBorder="1" applyAlignment="1">
      <alignment horizontal="center" vertical="top"/>
    </xf>
    <xf numFmtId="165" fontId="1" fillId="0" borderId="0" xfId="0" applyNumberFormat="1" applyFont="1" applyBorder="1" applyAlignment="1">
      <alignment horizontal="center" vertical="top"/>
    </xf>
    <xf numFmtId="49" fontId="3" fillId="8" borderId="44" xfId="0" applyNumberFormat="1" applyFont="1" applyFill="1" applyBorder="1" applyAlignment="1">
      <alignment horizontal="center" vertical="top" wrapText="1"/>
    </xf>
    <xf numFmtId="0" fontId="1" fillId="0" borderId="59" xfId="0" applyNumberFormat="1" applyFont="1" applyBorder="1" applyAlignment="1">
      <alignment horizontal="center" vertical="center" textRotation="90" wrapText="1"/>
    </xf>
    <xf numFmtId="0" fontId="1" fillId="0" borderId="15" xfId="0" applyNumberFormat="1" applyFont="1" applyBorder="1" applyAlignment="1">
      <alignment horizontal="center" vertical="center" textRotation="90" wrapText="1"/>
    </xf>
    <xf numFmtId="0" fontId="1" fillId="0" borderId="64" xfId="0" applyNumberFormat="1" applyFont="1" applyBorder="1" applyAlignment="1">
      <alignment horizontal="center" vertical="center" textRotation="90" wrapText="1"/>
    </xf>
    <xf numFmtId="0" fontId="1" fillId="0" borderId="14" xfId="0" applyNumberFormat="1" applyFont="1" applyBorder="1" applyAlignment="1">
      <alignment horizontal="center" vertical="center" textRotation="90" wrapText="1"/>
    </xf>
    <xf numFmtId="3" fontId="9" fillId="0" borderId="0" xfId="0" applyNumberFormat="1" applyFont="1" applyAlignment="1">
      <alignment vertical="top" wrapText="1"/>
    </xf>
    <xf numFmtId="0" fontId="1" fillId="0" borderId="43" xfId="0" applyFont="1" applyBorder="1" applyAlignment="1">
      <alignment horizontal="center" vertical="top" wrapText="1"/>
    </xf>
    <xf numFmtId="0" fontId="1" fillId="0" borderId="51" xfId="0" applyFont="1" applyBorder="1" applyAlignment="1">
      <alignment horizontal="center" vertical="top" wrapText="1"/>
    </xf>
    <xf numFmtId="0" fontId="1" fillId="0" borderId="74" xfId="0" applyFont="1" applyBorder="1" applyAlignment="1">
      <alignment horizontal="center" vertical="top" wrapText="1"/>
    </xf>
    <xf numFmtId="0" fontId="1" fillId="0" borderId="73" xfId="0" applyFont="1" applyBorder="1" applyAlignment="1">
      <alignment horizontal="center" vertical="top" wrapText="1"/>
    </xf>
    <xf numFmtId="0" fontId="1" fillId="4" borderId="66" xfId="0" applyFont="1" applyFill="1" applyBorder="1" applyAlignment="1">
      <alignment horizontal="center" vertical="top"/>
    </xf>
    <xf numFmtId="0" fontId="2" fillId="4" borderId="0" xfId="0" applyFont="1" applyFill="1" applyAlignment="1">
      <alignment horizontal="left"/>
    </xf>
    <xf numFmtId="0" fontId="4" fillId="0" borderId="41" xfId="0" applyFont="1" applyFill="1" applyBorder="1" applyAlignment="1">
      <alignment vertical="top" wrapText="1"/>
    </xf>
    <xf numFmtId="0" fontId="4" fillId="0" borderId="39" xfId="0" applyFont="1" applyFill="1" applyBorder="1" applyAlignment="1">
      <alignment vertical="top" wrapText="1"/>
    </xf>
    <xf numFmtId="165" fontId="1" fillId="4" borderId="4" xfId="0" applyNumberFormat="1" applyFont="1" applyFill="1" applyBorder="1" applyAlignment="1">
      <alignment horizontal="center" vertical="top" wrapText="1"/>
    </xf>
    <xf numFmtId="165" fontId="1" fillId="4" borderId="47" xfId="0" applyNumberFormat="1" applyFont="1" applyFill="1" applyBorder="1" applyAlignment="1">
      <alignment horizontal="center" vertical="top" wrapText="1"/>
    </xf>
    <xf numFmtId="165" fontId="1" fillId="4" borderId="63" xfId="0" applyNumberFormat="1" applyFont="1" applyFill="1" applyBorder="1" applyAlignment="1">
      <alignment horizontal="center" vertical="top"/>
    </xf>
    <xf numFmtId="165" fontId="1" fillId="4" borderId="56" xfId="0" applyNumberFormat="1" applyFont="1" applyFill="1" applyBorder="1" applyAlignment="1">
      <alignment horizontal="center" vertical="top"/>
    </xf>
    <xf numFmtId="0" fontId="1" fillId="4" borderId="47" xfId="0" applyFont="1" applyFill="1" applyBorder="1" applyAlignment="1">
      <alignment horizontal="center" vertical="top"/>
    </xf>
    <xf numFmtId="164" fontId="3" fillId="2" borderId="20" xfId="0" applyNumberFormat="1" applyFont="1" applyFill="1" applyBorder="1" applyAlignment="1">
      <alignment horizontal="center" vertical="top" wrapText="1"/>
    </xf>
    <xf numFmtId="0" fontId="1" fillId="4" borderId="29" xfId="0" applyFont="1" applyFill="1" applyBorder="1" applyAlignment="1">
      <alignment horizontal="left" vertical="top" wrapText="1"/>
    </xf>
    <xf numFmtId="167" fontId="1" fillId="10" borderId="91" xfId="1" applyNumberFormat="1" applyFont="1" applyFill="1" applyBorder="1" applyAlignment="1">
      <alignment vertical="top" wrapText="1"/>
    </xf>
    <xf numFmtId="164" fontId="1" fillId="10" borderId="42" xfId="1" applyNumberFormat="1" applyFont="1" applyFill="1" applyBorder="1" applyAlignment="1">
      <alignment vertical="top" wrapText="1"/>
    </xf>
    <xf numFmtId="0" fontId="13" fillId="4" borderId="23" xfId="0" applyFont="1" applyFill="1" applyBorder="1" applyAlignment="1">
      <alignment vertical="top" wrapText="1"/>
    </xf>
    <xf numFmtId="0" fontId="1" fillId="0" borderId="25" xfId="0" applyFont="1" applyBorder="1" applyAlignment="1">
      <alignment horizontal="center" vertical="top" wrapText="1"/>
    </xf>
    <xf numFmtId="166" fontId="1" fillId="10" borderId="114" xfId="1" applyFont="1" applyFill="1" applyBorder="1" applyAlignment="1">
      <alignment horizontal="center" vertical="top" wrapText="1"/>
    </xf>
    <xf numFmtId="166" fontId="1" fillId="10" borderId="115" xfId="1" applyFont="1" applyFill="1" applyBorder="1" applyAlignment="1">
      <alignment horizontal="center" vertical="top" wrapText="1"/>
    </xf>
    <xf numFmtId="166" fontId="1" fillId="10" borderId="116" xfId="1" applyFont="1" applyFill="1" applyBorder="1" applyAlignment="1">
      <alignment horizontal="center" vertical="top" wrapText="1"/>
    </xf>
    <xf numFmtId="166" fontId="1" fillId="10" borderId="117" xfId="1" applyFont="1" applyFill="1" applyBorder="1" applyAlignment="1">
      <alignment horizontal="center" vertical="top" wrapText="1"/>
    </xf>
    <xf numFmtId="49" fontId="1" fillId="4" borderId="25" xfId="0" applyNumberFormat="1" applyFont="1" applyFill="1" applyBorder="1" applyAlignment="1">
      <alignment horizontal="center" vertical="top"/>
    </xf>
    <xf numFmtId="0" fontId="2" fillId="0" borderId="40" xfId="0" applyFont="1" applyBorder="1"/>
    <xf numFmtId="0" fontId="1" fillId="10" borderId="118" xfId="1" applyNumberFormat="1" applyFont="1" applyFill="1" applyBorder="1" applyAlignment="1">
      <alignment horizontal="center" vertical="top"/>
    </xf>
    <xf numFmtId="0" fontId="1" fillId="10" borderId="116" xfId="1" applyNumberFormat="1" applyFont="1" applyFill="1" applyBorder="1" applyAlignment="1">
      <alignment horizontal="center" vertical="top"/>
    </xf>
    <xf numFmtId="0" fontId="1" fillId="10" borderId="117" xfId="1" applyNumberFormat="1" applyFont="1" applyFill="1" applyBorder="1" applyAlignment="1">
      <alignment horizontal="center" vertical="top"/>
    </xf>
    <xf numFmtId="0" fontId="1" fillId="10" borderId="114" xfId="1" applyNumberFormat="1" applyFont="1" applyFill="1" applyBorder="1" applyAlignment="1">
      <alignment horizontal="center" vertical="top"/>
    </xf>
    <xf numFmtId="0" fontId="1" fillId="10" borderId="119" xfId="1" applyNumberFormat="1" applyFont="1" applyFill="1" applyBorder="1" applyAlignment="1">
      <alignment horizontal="center" vertical="top"/>
    </xf>
    <xf numFmtId="0" fontId="1" fillId="10" borderId="120" xfId="1" applyNumberFormat="1" applyFont="1" applyFill="1" applyBorder="1" applyAlignment="1">
      <alignment horizontal="center" vertical="top"/>
    </xf>
    <xf numFmtId="165" fontId="1" fillId="0" borderId="44" xfId="0" applyNumberFormat="1" applyFont="1" applyFill="1" applyBorder="1" applyAlignment="1">
      <alignment horizontal="center" vertical="top" wrapText="1"/>
    </xf>
    <xf numFmtId="165" fontId="1" fillId="4" borderId="49" xfId="0" applyNumberFormat="1" applyFont="1" applyFill="1" applyBorder="1" applyAlignment="1">
      <alignment horizontal="center" vertical="top" wrapText="1"/>
    </xf>
    <xf numFmtId="0" fontId="1" fillId="4" borderId="42" xfId="0" applyFont="1" applyFill="1" applyBorder="1" applyAlignment="1">
      <alignment horizontal="left" vertical="top" wrapText="1"/>
    </xf>
    <xf numFmtId="0" fontId="1" fillId="4" borderId="4" xfId="0" applyNumberFormat="1" applyFont="1" applyFill="1" applyBorder="1" applyAlignment="1">
      <alignment horizontal="center" vertical="top"/>
    </xf>
    <xf numFmtId="165" fontId="1" fillId="4" borderId="5" xfId="0" applyNumberFormat="1" applyFont="1" applyFill="1" applyBorder="1" applyAlignment="1">
      <alignment horizontal="center" vertical="top"/>
    </xf>
    <xf numFmtId="165" fontId="1" fillId="4" borderId="26" xfId="0" applyNumberFormat="1" applyFont="1" applyFill="1" applyBorder="1" applyAlignment="1">
      <alignment horizontal="center" vertical="top"/>
    </xf>
    <xf numFmtId="165" fontId="1" fillId="4" borderId="7" xfId="0" applyNumberFormat="1" applyFont="1" applyFill="1" applyBorder="1" applyAlignment="1">
      <alignment horizontal="center" vertical="top"/>
    </xf>
    <xf numFmtId="0" fontId="1" fillId="4" borderId="56" xfId="0" applyFont="1" applyFill="1" applyBorder="1" applyAlignment="1">
      <alignment horizontal="left" vertical="top" wrapText="1"/>
    </xf>
    <xf numFmtId="49" fontId="3" fillId="4" borderId="11" xfId="0" applyNumberFormat="1" applyFont="1" applyFill="1" applyBorder="1" applyAlignment="1">
      <alignment horizontal="center" vertical="top"/>
    </xf>
    <xf numFmtId="49" fontId="3" fillId="0" borderId="11" xfId="0" applyNumberFormat="1" applyFont="1" applyBorder="1" applyAlignment="1">
      <alignment horizontal="center" vertical="top"/>
    </xf>
    <xf numFmtId="49" fontId="3" fillId="3" borderId="31" xfId="0" applyNumberFormat="1" applyFont="1" applyFill="1" applyBorder="1" applyAlignment="1">
      <alignment horizontal="center" vertical="top"/>
    </xf>
    <xf numFmtId="0" fontId="1" fillId="0" borderId="44" xfId="0" applyFont="1" applyFill="1" applyBorder="1" applyAlignment="1">
      <alignment horizontal="center" vertical="center" textRotation="90" wrapText="1"/>
    </xf>
    <xf numFmtId="0" fontId="1" fillId="0" borderId="30" xfId="0" applyFont="1" applyFill="1" applyBorder="1" applyAlignment="1">
      <alignment horizontal="left" vertical="top" wrapText="1"/>
    </xf>
    <xf numFmtId="0" fontId="6" fillId="0" borderId="10" xfId="0" applyNumberFormat="1" applyFont="1" applyFill="1" applyBorder="1" applyAlignment="1">
      <alignment horizontal="center" vertical="center" textRotation="90" wrapText="1"/>
    </xf>
    <xf numFmtId="49" fontId="3" fillId="8" borderId="30" xfId="0" applyNumberFormat="1" applyFont="1" applyFill="1" applyBorder="1" applyAlignment="1">
      <alignment horizontal="center" vertical="top"/>
    </xf>
    <xf numFmtId="0" fontId="1" fillId="0" borderId="43" xfId="0" applyFont="1" applyFill="1" applyBorder="1" applyAlignment="1">
      <alignment horizontal="center" vertical="top"/>
    </xf>
    <xf numFmtId="164" fontId="1" fillId="4" borderId="52" xfId="0" applyNumberFormat="1" applyFont="1" applyFill="1" applyBorder="1" applyAlignment="1">
      <alignment horizontal="center" vertical="top" wrapText="1"/>
    </xf>
    <xf numFmtId="164" fontId="1" fillId="4" borderId="43" xfId="0" applyNumberFormat="1" applyFont="1" applyFill="1" applyBorder="1" applyAlignment="1">
      <alignment horizontal="center" vertical="top" wrapText="1"/>
    </xf>
    <xf numFmtId="0" fontId="1" fillId="4" borderId="5" xfId="0" applyFont="1" applyFill="1" applyBorder="1" applyAlignment="1">
      <alignment vertical="top" wrapText="1"/>
    </xf>
    <xf numFmtId="164" fontId="1" fillId="4" borderId="69" xfId="0" applyNumberFormat="1" applyFont="1" applyFill="1" applyBorder="1" applyAlignment="1">
      <alignment horizontal="center" vertical="top" wrapText="1"/>
    </xf>
    <xf numFmtId="49" fontId="20" fillId="3" borderId="31" xfId="0" applyNumberFormat="1" applyFont="1" applyFill="1" applyBorder="1" applyAlignment="1">
      <alignment horizontal="center" vertical="top"/>
    </xf>
    <xf numFmtId="164" fontId="1" fillId="0" borderId="0" xfId="0" applyNumberFormat="1" applyFont="1" applyBorder="1" applyAlignment="1">
      <alignment vertical="top" wrapText="1"/>
    </xf>
    <xf numFmtId="0" fontId="1" fillId="4" borderId="23" xfId="0" applyFont="1" applyFill="1" applyBorder="1" applyAlignment="1">
      <alignment horizontal="center" vertical="top" wrapText="1"/>
    </xf>
    <xf numFmtId="0" fontId="4" fillId="0" borderId="68" xfId="0" applyFont="1" applyFill="1" applyBorder="1" applyAlignment="1">
      <alignment horizontal="center" vertical="top" wrapText="1"/>
    </xf>
    <xf numFmtId="0" fontId="4" fillId="0" borderId="53" xfId="0" applyFont="1" applyFill="1" applyBorder="1" applyAlignment="1">
      <alignment horizontal="left" vertical="top" wrapText="1"/>
    </xf>
    <xf numFmtId="0" fontId="2" fillId="0" borderId="67" xfId="0" applyFont="1" applyBorder="1"/>
    <xf numFmtId="0" fontId="4" fillId="0" borderId="27" xfId="0" applyFont="1" applyFill="1" applyBorder="1" applyAlignment="1">
      <alignment horizontal="center" vertical="top" wrapText="1"/>
    </xf>
    <xf numFmtId="0" fontId="2" fillId="0" borderId="35" xfId="0" applyFont="1" applyBorder="1"/>
    <xf numFmtId="0" fontId="2" fillId="0" borderId="51" xfId="0" applyFont="1" applyBorder="1"/>
    <xf numFmtId="0" fontId="2" fillId="0" borderId="76" xfId="0" applyFont="1" applyBorder="1"/>
    <xf numFmtId="0" fontId="4" fillId="0" borderId="32" xfId="0" applyFont="1" applyFill="1" applyBorder="1" applyAlignment="1">
      <alignment horizontal="center" vertical="top" wrapText="1"/>
    </xf>
    <xf numFmtId="0" fontId="1" fillId="0" borderId="54" xfId="0" applyFont="1" applyBorder="1" applyAlignment="1">
      <alignment horizontal="center" vertical="top"/>
    </xf>
    <xf numFmtId="0" fontId="1" fillId="0" borderId="73" xfId="0" applyFont="1" applyBorder="1" applyAlignment="1">
      <alignment horizontal="center" vertical="top"/>
    </xf>
    <xf numFmtId="49" fontId="1" fillId="0" borderId="73" xfId="0" applyNumberFormat="1" applyFont="1" applyFill="1" applyBorder="1" applyAlignment="1">
      <alignment horizontal="center" vertical="top"/>
    </xf>
    <xf numFmtId="165" fontId="1" fillId="0" borderId="56" xfId="0" applyNumberFormat="1" applyFont="1" applyBorder="1" applyAlignment="1">
      <alignment horizontal="center" vertical="top"/>
    </xf>
    <xf numFmtId="0" fontId="9" fillId="0" borderId="0" xfId="0" applyFont="1" applyAlignment="1">
      <alignment horizontal="center" vertical="top" wrapText="1"/>
    </xf>
    <xf numFmtId="0" fontId="11" fillId="0" borderId="0" xfId="0" applyFont="1" applyAlignment="1">
      <alignment horizontal="center" vertical="center" wrapText="1"/>
    </xf>
    <xf numFmtId="0" fontId="9" fillId="0" borderId="0" xfId="0" applyFont="1" applyAlignment="1">
      <alignment horizontal="center" vertical="top"/>
    </xf>
    <xf numFmtId="0" fontId="1" fillId="0" borderId="1" xfId="0" applyFont="1" applyBorder="1" applyAlignment="1">
      <alignment horizontal="right"/>
    </xf>
    <xf numFmtId="0" fontId="1" fillId="0" borderId="2" xfId="0" applyFont="1" applyBorder="1" applyAlignment="1">
      <alignment horizontal="center" vertical="center" textRotation="90" wrapText="1"/>
    </xf>
    <xf numFmtId="0" fontId="1" fillId="0" borderId="8" xfId="0" applyFont="1" applyBorder="1" applyAlignment="1">
      <alignment horizontal="center" vertical="center" textRotation="90" wrapText="1"/>
    </xf>
    <xf numFmtId="0" fontId="1" fillId="0" borderId="14"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 fillId="0" borderId="9" xfId="0" applyFont="1" applyBorder="1" applyAlignment="1">
      <alignment horizontal="center" vertical="center" textRotation="90" wrapText="1"/>
    </xf>
    <xf numFmtId="0" fontId="1" fillId="0" borderId="15" xfId="0" applyFont="1" applyBorder="1" applyAlignment="1">
      <alignment horizontal="center" vertical="center" textRotation="90" wrapText="1"/>
    </xf>
    <xf numFmtId="0" fontId="1" fillId="0" borderId="4"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6" xfId="0" applyFont="1" applyBorder="1" applyAlignment="1">
      <alignment horizontal="center" vertical="center" wrapText="1"/>
    </xf>
    <xf numFmtId="164" fontId="1" fillId="0" borderId="42" xfId="0" applyNumberFormat="1" applyFont="1" applyBorder="1" applyAlignment="1">
      <alignment horizontal="center" vertical="center" textRotation="90" wrapText="1"/>
    </xf>
    <xf numFmtId="164" fontId="1" fillId="0" borderId="44" xfId="0" applyNumberFormat="1" applyFont="1" applyBorder="1" applyAlignment="1">
      <alignment horizontal="center" vertical="center" textRotation="90" wrapText="1"/>
    </xf>
    <xf numFmtId="164" fontId="1" fillId="0" borderId="23" xfId="0" applyNumberFormat="1" applyFont="1" applyBorder="1" applyAlignment="1">
      <alignment horizontal="center" vertical="center" textRotation="90" wrapText="1"/>
    </xf>
    <xf numFmtId="164" fontId="1" fillId="0" borderId="4" xfId="0" applyNumberFormat="1" applyFont="1" applyBorder="1" applyAlignment="1">
      <alignment horizontal="center" vertical="center" textRotation="90" wrapText="1"/>
    </xf>
    <xf numFmtId="164" fontId="1" fillId="0" borderId="10" xfId="0" applyNumberFormat="1" applyFont="1" applyBorder="1" applyAlignment="1">
      <alignment horizontal="center" vertical="center" textRotation="90" wrapText="1"/>
    </xf>
    <xf numFmtId="164" fontId="1" fillId="0" borderId="16" xfId="0" applyNumberFormat="1" applyFont="1" applyBorder="1" applyAlignment="1">
      <alignment horizontal="center" vertical="center" textRotation="90" wrapText="1"/>
    </xf>
    <xf numFmtId="164" fontId="1" fillId="0" borderId="47" xfId="0" applyNumberFormat="1" applyFont="1" applyBorder="1" applyAlignment="1">
      <alignment horizontal="center" vertical="center" textRotation="90" wrapText="1"/>
    </xf>
    <xf numFmtId="164" fontId="1" fillId="0" borderId="49" xfId="0" applyNumberFormat="1" applyFont="1" applyBorder="1" applyAlignment="1">
      <alignment horizontal="center" vertical="center" textRotation="90" wrapText="1"/>
    </xf>
    <xf numFmtId="164" fontId="1" fillId="0" borderId="58" xfId="0" applyNumberFormat="1" applyFont="1" applyBorder="1" applyAlignment="1">
      <alignment horizontal="center" vertical="center" textRotation="90" wrapText="1"/>
    </xf>
    <xf numFmtId="0" fontId="1" fillId="0" borderId="2"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56"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 xfId="0" applyFont="1" applyBorder="1" applyAlignment="1">
      <alignment horizontal="center" vertical="center" textRotation="90" wrapText="1"/>
    </xf>
    <xf numFmtId="0" fontId="1" fillId="0" borderId="10" xfId="0" applyFont="1" applyBorder="1" applyAlignment="1">
      <alignment horizontal="center" vertical="center" textRotation="90" wrapText="1"/>
    </xf>
    <xf numFmtId="0" fontId="1" fillId="0" borderId="16" xfId="0" applyFont="1" applyBorder="1" applyAlignment="1">
      <alignment horizontal="center" vertical="center" textRotation="90" wrapText="1"/>
    </xf>
    <xf numFmtId="0" fontId="1" fillId="0" borderId="4" xfId="0" applyNumberFormat="1" applyFont="1" applyBorder="1" applyAlignment="1">
      <alignment horizontal="center" vertical="center" textRotation="90" wrapText="1"/>
    </xf>
    <xf numFmtId="0" fontId="1" fillId="0" borderId="10" xfId="0" applyNumberFormat="1" applyFont="1" applyBorder="1" applyAlignment="1">
      <alignment horizontal="center" vertical="center" textRotation="90" wrapText="1"/>
    </xf>
    <xf numFmtId="0" fontId="1" fillId="0" borderId="16" xfId="0" applyNumberFormat="1" applyFont="1" applyBorder="1" applyAlignment="1">
      <alignment horizontal="center" vertical="center" textRotation="90" wrapText="1"/>
    </xf>
    <xf numFmtId="0" fontId="1" fillId="0" borderId="5" xfId="0" applyNumberFormat="1" applyFont="1" applyBorder="1" applyAlignment="1">
      <alignment horizontal="center" vertical="center" textRotation="90" wrapText="1"/>
    </xf>
    <xf numFmtId="0" fontId="1" fillId="0" borderId="11" xfId="0" applyNumberFormat="1" applyFont="1" applyBorder="1" applyAlignment="1">
      <alignment horizontal="center" vertical="center" textRotation="90" wrapText="1"/>
    </xf>
    <xf numFmtId="0" fontId="1" fillId="0" borderId="17" xfId="0" applyNumberFormat="1" applyFont="1" applyBorder="1" applyAlignment="1">
      <alignment horizontal="center" vertical="center" textRotation="90" wrapText="1"/>
    </xf>
    <xf numFmtId="0" fontId="1" fillId="0" borderId="42" xfId="0" applyFont="1" applyBorder="1" applyAlignment="1">
      <alignment horizontal="center" vertical="center" textRotation="90" wrapText="1"/>
    </xf>
    <xf numFmtId="0" fontId="1" fillId="0" borderId="44" xfId="0" applyFont="1" applyBorder="1" applyAlignment="1">
      <alignment horizontal="center" vertical="center" textRotation="90" wrapText="1"/>
    </xf>
    <xf numFmtId="0" fontId="1" fillId="0" borderId="23" xfId="0" applyFont="1" applyBorder="1" applyAlignment="1">
      <alignment horizontal="center" vertical="center" textRotation="90" wrapText="1"/>
    </xf>
    <xf numFmtId="49" fontId="3" fillId="6" borderId="42" xfId="0" applyNumberFormat="1" applyFont="1" applyFill="1" applyBorder="1" applyAlignment="1">
      <alignment horizontal="left" vertical="top" wrapText="1"/>
    </xf>
    <xf numFmtId="49" fontId="3" fillId="6" borderId="41" xfId="0" applyNumberFormat="1" applyFont="1" applyFill="1" applyBorder="1" applyAlignment="1">
      <alignment horizontal="left" vertical="top" wrapText="1"/>
    </xf>
    <xf numFmtId="49" fontId="3" fillId="6" borderId="47" xfId="0" applyNumberFormat="1" applyFont="1" applyFill="1" applyBorder="1" applyAlignment="1">
      <alignment horizontal="left" vertical="top" wrapText="1"/>
    </xf>
    <xf numFmtId="0" fontId="12" fillId="7" borderId="56" xfId="0" applyFont="1" applyFill="1" applyBorder="1" applyAlignment="1">
      <alignment horizontal="left" vertical="top" wrapText="1"/>
    </xf>
    <xf numFmtId="0" fontId="12" fillId="7" borderId="66" xfId="0" applyFont="1" applyFill="1" applyBorder="1" applyAlignment="1">
      <alignment horizontal="left" vertical="top" wrapText="1"/>
    </xf>
    <xf numFmtId="0" fontId="12" fillId="7" borderId="63" xfId="0" applyFont="1" applyFill="1" applyBorder="1" applyAlignment="1">
      <alignment horizontal="left" vertical="top" wrapText="1"/>
    </xf>
    <xf numFmtId="0" fontId="3" fillId="8" borderId="31" xfId="0" applyFont="1" applyFill="1" applyBorder="1" applyAlignment="1">
      <alignment horizontal="left" vertical="top"/>
    </xf>
    <xf numFmtId="0" fontId="3" fillId="8" borderId="0" xfId="0" applyFont="1" applyFill="1" applyBorder="1" applyAlignment="1">
      <alignment horizontal="left" vertical="top"/>
    </xf>
    <xf numFmtId="0" fontId="3" fillId="8" borderId="49" xfId="0" applyFont="1" applyFill="1" applyBorder="1" applyAlignment="1">
      <alignment horizontal="left" vertical="top"/>
    </xf>
    <xf numFmtId="0" fontId="3" fillId="2" borderId="36" xfId="0" applyFont="1" applyFill="1" applyBorder="1" applyAlignment="1">
      <alignment horizontal="left" vertical="top" wrapText="1"/>
    </xf>
    <xf numFmtId="0" fontId="3" fillId="2" borderId="39" xfId="0" applyFont="1" applyFill="1" applyBorder="1" applyAlignment="1">
      <alignment horizontal="left" vertical="top" wrapText="1"/>
    </xf>
    <xf numFmtId="0" fontId="3" fillId="2" borderId="64" xfId="0" applyFont="1" applyFill="1" applyBorder="1" applyAlignment="1">
      <alignment horizontal="left" vertical="top" wrapText="1"/>
    </xf>
    <xf numFmtId="49" fontId="3" fillId="8" borderId="2" xfId="0" applyNumberFormat="1" applyFont="1" applyFill="1" applyBorder="1" applyAlignment="1">
      <alignment horizontal="center" vertical="top"/>
    </xf>
    <xf numFmtId="49" fontId="3" fillId="8" borderId="30" xfId="0" applyNumberFormat="1" applyFont="1" applyFill="1" applyBorder="1" applyAlignment="1">
      <alignment horizontal="center" vertical="top"/>
    </xf>
    <xf numFmtId="49" fontId="3" fillId="8" borderId="32" xfId="0" applyNumberFormat="1" applyFont="1" applyFill="1" applyBorder="1" applyAlignment="1">
      <alignment horizontal="center" vertical="top"/>
    </xf>
    <xf numFmtId="49" fontId="3" fillId="8" borderId="14" xfId="0" applyNumberFormat="1" applyFont="1" applyFill="1" applyBorder="1" applyAlignment="1">
      <alignment horizontal="center" vertical="top"/>
    </xf>
    <xf numFmtId="49" fontId="3" fillId="2" borderId="26" xfId="0" applyNumberFormat="1" applyFont="1" applyFill="1" applyBorder="1" applyAlignment="1">
      <alignment horizontal="center" vertical="top"/>
    </xf>
    <xf numFmtId="49" fontId="3" fillId="2" borderId="31" xfId="0" applyNumberFormat="1" applyFont="1" applyFill="1" applyBorder="1" applyAlignment="1">
      <alignment horizontal="center" vertical="top"/>
    </xf>
    <xf numFmtId="49" fontId="3" fillId="2" borderId="34" xfId="0" applyNumberFormat="1" applyFont="1" applyFill="1" applyBorder="1" applyAlignment="1">
      <alignment horizontal="center" vertical="top"/>
    </xf>
    <xf numFmtId="49" fontId="3" fillId="2" borderId="36" xfId="0" applyNumberFormat="1" applyFont="1" applyFill="1" applyBorder="1" applyAlignment="1">
      <alignment horizontal="center" vertical="top"/>
    </xf>
    <xf numFmtId="49" fontId="3" fillId="3" borderId="26" xfId="0" applyNumberFormat="1" applyFont="1" applyFill="1" applyBorder="1" applyAlignment="1">
      <alignment horizontal="center" vertical="top"/>
    </xf>
    <xf numFmtId="49" fontId="3" fillId="3" borderId="31" xfId="0" applyNumberFormat="1" applyFont="1" applyFill="1" applyBorder="1" applyAlignment="1">
      <alignment horizontal="center" vertical="top"/>
    </xf>
    <xf numFmtId="49" fontId="3" fillId="3" borderId="34" xfId="0" applyNumberFormat="1" applyFont="1" applyFill="1" applyBorder="1" applyAlignment="1">
      <alignment horizontal="center" vertical="top"/>
    </xf>
    <xf numFmtId="49" fontId="3" fillId="3" borderId="36" xfId="0" applyNumberFormat="1" applyFont="1" applyFill="1" applyBorder="1" applyAlignment="1">
      <alignment horizontal="center" vertical="top"/>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17" xfId="0" applyNumberFormat="1" applyFont="1" applyBorder="1" applyAlignment="1">
      <alignment horizontal="center" vertical="top"/>
    </xf>
    <xf numFmtId="0" fontId="1" fillId="3" borderId="27" xfId="0" applyFont="1" applyFill="1" applyBorder="1" applyAlignment="1">
      <alignment horizontal="left" vertical="top" wrapText="1"/>
    </xf>
    <xf numFmtId="0" fontId="1" fillId="3" borderId="30" xfId="0" applyFont="1" applyFill="1" applyBorder="1" applyAlignment="1">
      <alignment horizontal="left" vertical="top" wrapText="1"/>
    </xf>
    <xf numFmtId="0" fontId="1" fillId="3" borderId="37" xfId="0" applyFont="1" applyFill="1" applyBorder="1" applyAlignment="1">
      <alignment horizontal="left" vertical="top" wrapText="1"/>
    </xf>
    <xf numFmtId="0" fontId="1" fillId="0" borderId="53" xfId="0" applyFont="1" applyFill="1" applyBorder="1" applyAlignment="1">
      <alignment horizontal="center" vertical="center" textRotation="90" wrapText="1"/>
    </xf>
    <xf numFmtId="0" fontId="1" fillId="0" borderId="43" xfId="0" applyFont="1" applyFill="1" applyBorder="1" applyAlignment="1">
      <alignment horizontal="center" vertical="center" textRotation="90" wrapText="1"/>
    </xf>
    <xf numFmtId="0" fontId="1" fillId="0" borderId="27" xfId="0" applyFont="1" applyFill="1" applyBorder="1" applyAlignment="1">
      <alignment horizontal="center" vertical="center" textRotation="90" wrapText="1"/>
    </xf>
    <xf numFmtId="0" fontId="1" fillId="0" borderId="30" xfId="0" applyFont="1" applyFill="1" applyBorder="1" applyAlignment="1">
      <alignment horizontal="center" vertical="center" textRotation="90" wrapText="1"/>
    </xf>
    <xf numFmtId="0" fontId="1" fillId="0" borderId="35" xfId="0" applyFont="1" applyFill="1" applyBorder="1" applyAlignment="1">
      <alignment horizontal="center" vertical="center" textRotation="90" wrapText="1"/>
    </xf>
    <xf numFmtId="0" fontId="3" fillId="0" borderId="5" xfId="0" applyFont="1" applyFill="1" applyBorder="1" applyAlignment="1">
      <alignment horizontal="left" vertical="top" wrapText="1"/>
    </xf>
    <xf numFmtId="0" fontId="3" fillId="0" borderId="11" xfId="0" applyFont="1" applyFill="1" applyBorder="1" applyAlignment="1">
      <alignment horizontal="left" vertical="top" wrapText="1"/>
    </xf>
    <xf numFmtId="0" fontId="1" fillId="0" borderId="27" xfId="0" applyFont="1" applyFill="1" applyBorder="1" applyAlignment="1">
      <alignment horizontal="left" vertical="top" wrapText="1"/>
    </xf>
    <xf numFmtId="0" fontId="1" fillId="0" borderId="30" xfId="0" applyFont="1" applyFill="1" applyBorder="1" applyAlignment="1">
      <alignment horizontal="left" vertical="top" wrapText="1"/>
    </xf>
    <xf numFmtId="0" fontId="1" fillId="4" borderId="5" xfId="0" applyFont="1" applyFill="1" applyBorder="1" applyAlignment="1">
      <alignment horizontal="left" vertical="top" wrapText="1"/>
    </xf>
    <xf numFmtId="0" fontId="1" fillId="4" borderId="11" xfId="0" applyFont="1" applyFill="1" applyBorder="1" applyAlignment="1">
      <alignment horizontal="left" vertical="top" wrapText="1"/>
    </xf>
    <xf numFmtId="0" fontId="1" fillId="0" borderId="32" xfId="0" applyFont="1" applyFill="1" applyBorder="1" applyAlignment="1">
      <alignment horizontal="left" vertical="top" wrapText="1"/>
    </xf>
    <xf numFmtId="0" fontId="1" fillId="0" borderId="35" xfId="0" applyFont="1" applyFill="1" applyBorder="1" applyAlignment="1">
      <alignment horizontal="left" vertical="top" wrapText="1"/>
    </xf>
    <xf numFmtId="0" fontId="6" fillId="0" borderId="10" xfId="0" applyNumberFormat="1" applyFont="1" applyFill="1" applyBorder="1" applyAlignment="1">
      <alignment horizontal="center" vertical="center" textRotation="90" wrapText="1"/>
    </xf>
    <xf numFmtId="0" fontId="1" fillId="0" borderId="44"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49" fontId="3" fillId="3" borderId="40" xfId="0" applyNumberFormat="1" applyFont="1" applyFill="1" applyBorder="1" applyAlignment="1">
      <alignment horizontal="center" vertical="top"/>
    </xf>
    <xf numFmtId="49" fontId="3" fillId="3" borderId="25" xfId="0" applyNumberFormat="1" applyFont="1" applyFill="1" applyBorder="1" applyAlignment="1">
      <alignment horizontal="center" vertical="top"/>
    </xf>
    <xf numFmtId="0" fontId="1" fillId="0" borderId="40" xfId="0" applyFont="1" applyFill="1" applyBorder="1" applyAlignment="1">
      <alignment horizontal="left" vertical="top" wrapText="1"/>
    </xf>
    <xf numFmtId="0" fontId="1" fillId="0" borderId="31" xfId="0" applyFont="1" applyFill="1" applyBorder="1" applyAlignment="1">
      <alignment horizontal="left" vertical="top" wrapText="1"/>
    </xf>
    <xf numFmtId="0" fontId="1" fillId="0" borderId="25" xfId="0" applyFont="1" applyFill="1" applyBorder="1" applyAlignment="1">
      <alignment horizontal="left" vertical="top" wrapText="1"/>
    </xf>
    <xf numFmtId="0" fontId="1" fillId="0" borderId="42" xfId="0" applyFont="1" applyFill="1" applyBorder="1" applyAlignment="1">
      <alignment horizontal="center" vertical="center" textRotation="90" wrapText="1"/>
    </xf>
    <xf numFmtId="0" fontId="6" fillId="0" borderId="4" xfId="0" applyNumberFormat="1" applyFont="1" applyFill="1" applyBorder="1" applyAlignment="1">
      <alignment horizontal="center" vertical="center" textRotation="90" wrapText="1"/>
    </xf>
    <xf numFmtId="0" fontId="6" fillId="0" borderId="16" xfId="0" applyNumberFormat="1" applyFont="1" applyFill="1" applyBorder="1" applyAlignment="1">
      <alignment horizontal="center" vertical="center" textRotation="90" wrapText="1"/>
    </xf>
    <xf numFmtId="0" fontId="1" fillId="0" borderId="54" xfId="0" applyFont="1" applyFill="1" applyBorder="1" applyAlignment="1">
      <alignment horizontal="center" vertical="center" textRotation="90" wrapText="1"/>
    </xf>
    <xf numFmtId="0" fontId="1" fillId="0" borderId="51" xfId="0" applyFont="1" applyFill="1" applyBorder="1" applyAlignment="1">
      <alignment horizontal="center" vertical="center" textRotation="90" wrapText="1"/>
    </xf>
    <xf numFmtId="0" fontId="1" fillId="0" borderId="34" xfId="0" applyFont="1" applyFill="1" applyBorder="1" applyAlignment="1">
      <alignment horizontal="center" vertical="center" textRotation="90" wrapText="1"/>
    </xf>
    <xf numFmtId="0" fontId="1" fillId="0" borderId="67" xfId="0" applyFont="1" applyFill="1" applyBorder="1" applyAlignment="1">
      <alignment horizontal="center" vertical="center" textRotation="90" wrapText="1"/>
    </xf>
    <xf numFmtId="0" fontId="1" fillId="4" borderId="53" xfId="0" applyFont="1" applyFill="1" applyBorder="1" applyAlignment="1">
      <alignment horizontal="left" vertical="top" wrapText="1"/>
    </xf>
    <xf numFmtId="0" fontId="1" fillId="4" borderId="23" xfId="0" applyFont="1" applyFill="1" applyBorder="1" applyAlignment="1">
      <alignment horizontal="left" vertical="top" wrapText="1"/>
    </xf>
    <xf numFmtId="3" fontId="6" fillId="0" borderId="4" xfId="0" applyNumberFormat="1" applyFont="1" applyFill="1" applyBorder="1" applyAlignment="1">
      <alignment horizontal="center" vertical="center" textRotation="90" wrapText="1"/>
    </xf>
    <xf numFmtId="3" fontId="6" fillId="0" borderId="10" xfId="0" applyNumberFormat="1" applyFont="1" applyFill="1" applyBorder="1" applyAlignment="1">
      <alignment horizontal="center" vertical="center" textRotation="90" wrapText="1"/>
    </xf>
    <xf numFmtId="3" fontId="6" fillId="0" borderId="16" xfId="0" applyNumberFormat="1" applyFont="1" applyFill="1" applyBorder="1" applyAlignment="1">
      <alignment horizontal="center" vertical="center" textRotation="90" wrapText="1"/>
    </xf>
    <xf numFmtId="0" fontId="1" fillId="0" borderId="42" xfId="0" applyFont="1" applyFill="1" applyBorder="1" applyAlignment="1">
      <alignment horizontal="left" vertical="top" wrapText="1"/>
    </xf>
    <xf numFmtId="0" fontId="1" fillId="0" borderId="44" xfId="0" applyFont="1" applyFill="1" applyBorder="1" applyAlignment="1">
      <alignment horizontal="left" vertical="top" wrapText="1"/>
    </xf>
    <xf numFmtId="0" fontId="1" fillId="0" borderId="37" xfId="0" applyFont="1" applyFill="1" applyBorder="1" applyAlignment="1">
      <alignment horizontal="left" vertical="top" wrapText="1"/>
    </xf>
    <xf numFmtId="49" fontId="3" fillId="2" borderId="61" xfId="0" applyNumberFormat="1" applyFont="1" applyFill="1" applyBorder="1" applyAlignment="1">
      <alignment horizontal="right" vertical="top"/>
    </xf>
    <xf numFmtId="49" fontId="3" fillId="2" borderId="21" xfId="0" applyNumberFormat="1" applyFont="1" applyFill="1" applyBorder="1" applyAlignment="1">
      <alignment horizontal="right" vertical="top"/>
    </xf>
    <xf numFmtId="0" fontId="1" fillId="9" borderId="23" xfId="0" applyFont="1" applyFill="1" applyBorder="1" applyAlignment="1">
      <alignment horizontal="center" vertical="top" wrapText="1"/>
    </xf>
    <xf numFmtId="0" fontId="1" fillId="9" borderId="1" xfId="0" applyFont="1" applyFill="1" applyBorder="1" applyAlignment="1">
      <alignment horizontal="center" vertical="top" wrapText="1"/>
    </xf>
    <xf numFmtId="0" fontId="1" fillId="9" borderId="58" xfId="0" applyFont="1" applyFill="1" applyBorder="1" applyAlignment="1">
      <alignment horizontal="center" vertical="top" wrapText="1"/>
    </xf>
    <xf numFmtId="49" fontId="3" fillId="2" borderId="61" xfId="0" applyNumberFormat="1" applyFont="1" applyFill="1" applyBorder="1" applyAlignment="1">
      <alignment horizontal="left" vertical="top"/>
    </xf>
    <xf numFmtId="49" fontId="3" fillId="2" borderId="21" xfId="0" applyNumberFormat="1" applyFont="1" applyFill="1" applyBorder="1" applyAlignment="1">
      <alignment horizontal="left" vertical="top"/>
    </xf>
    <xf numFmtId="49" fontId="3" fillId="2" borderId="22" xfId="0" applyNumberFormat="1" applyFont="1" applyFill="1" applyBorder="1" applyAlignment="1">
      <alignment horizontal="left" vertical="top"/>
    </xf>
    <xf numFmtId="0" fontId="1" fillId="0" borderId="5" xfId="0" applyFont="1" applyBorder="1" applyAlignment="1">
      <alignment horizontal="left" vertical="top" wrapText="1"/>
    </xf>
    <xf numFmtId="0" fontId="1" fillId="0" borderId="11" xfId="0" applyFont="1" applyBorder="1" applyAlignment="1">
      <alignment horizontal="left" vertical="top" wrapText="1"/>
    </xf>
    <xf numFmtId="0" fontId="6" fillId="0" borderId="4" xfId="0" applyNumberFormat="1" applyFont="1" applyBorder="1" applyAlignment="1">
      <alignment horizontal="center" vertical="center" textRotation="90"/>
    </xf>
    <xf numFmtId="0" fontId="6" fillId="0" borderId="10" xfId="0" applyNumberFormat="1" applyFont="1" applyBorder="1" applyAlignment="1">
      <alignment horizontal="center" vertical="center" textRotation="90"/>
    </xf>
    <xf numFmtId="0" fontId="1" fillId="4" borderId="32" xfId="0" applyFont="1" applyFill="1" applyBorder="1" applyAlignment="1">
      <alignment horizontal="left" vertical="top" wrapText="1"/>
    </xf>
    <xf numFmtId="0" fontId="1" fillId="4" borderId="35" xfId="0" applyFont="1" applyFill="1" applyBorder="1" applyAlignment="1">
      <alignment horizontal="left" vertical="top" wrapText="1"/>
    </xf>
    <xf numFmtId="0" fontId="1" fillId="4" borderId="37" xfId="0" applyFont="1" applyFill="1" applyBorder="1" applyAlignment="1">
      <alignment horizontal="left" vertical="top" wrapText="1"/>
    </xf>
    <xf numFmtId="0" fontId="1" fillId="0" borderId="40" xfId="0" applyFont="1" applyBorder="1" applyAlignment="1">
      <alignment horizontal="left" vertical="top" wrapText="1"/>
    </xf>
    <xf numFmtId="0" fontId="1" fillId="0" borderId="25" xfId="0" applyFont="1" applyBorder="1" applyAlignment="1">
      <alignment horizontal="left" vertical="top" wrapText="1"/>
    </xf>
    <xf numFmtId="0" fontId="6" fillId="0" borderId="16" xfId="0" applyNumberFormat="1" applyFont="1" applyBorder="1" applyAlignment="1">
      <alignment horizontal="center" vertical="center" textRotation="90"/>
    </xf>
    <xf numFmtId="0" fontId="1" fillId="4" borderId="40" xfId="0" applyFont="1" applyFill="1" applyBorder="1" applyAlignment="1">
      <alignment horizontal="left" vertical="top" wrapText="1"/>
    </xf>
    <xf numFmtId="0" fontId="1" fillId="4" borderId="31" xfId="0" applyFont="1" applyFill="1" applyBorder="1" applyAlignment="1">
      <alignment horizontal="left" vertical="top" wrapText="1"/>
    </xf>
    <xf numFmtId="0" fontId="1" fillId="4" borderId="25" xfId="0" applyFont="1" applyFill="1" applyBorder="1" applyAlignment="1">
      <alignment horizontal="left" vertical="top" wrapText="1"/>
    </xf>
    <xf numFmtId="3" fontId="6" fillId="0" borderId="4" xfId="0" applyNumberFormat="1" applyFont="1" applyBorder="1" applyAlignment="1">
      <alignment horizontal="center" vertical="center" textRotation="90"/>
    </xf>
    <xf numFmtId="3" fontId="6" fillId="0" borderId="10" xfId="0" applyNumberFormat="1" applyFont="1" applyBorder="1" applyAlignment="1">
      <alignment horizontal="center" vertical="center" textRotation="90"/>
    </xf>
    <xf numFmtId="3" fontId="6" fillId="0" borderId="16" xfId="0" applyNumberFormat="1" applyFont="1" applyBorder="1" applyAlignment="1">
      <alignment horizontal="center" vertical="center" textRotation="90"/>
    </xf>
    <xf numFmtId="0" fontId="5" fillId="0" borderId="27" xfId="0" applyFont="1" applyBorder="1" applyAlignment="1">
      <alignment horizontal="center" vertical="center" textRotation="90"/>
    </xf>
    <xf numFmtId="0" fontId="5" fillId="0" borderId="37" xfId="0" applyFont="1" applyBorder="1" applyAlignment="1">
      <alignment horizontal="center" vertical="center" textRotation="90"/>
    </xf>
    <xf numFmtId="0" fontId="6" fillId="0" borderId="51" xfId="0" applyNumberFormat="1" applyFont="1" applyBorder="1" applyAlignment="1">
      <alignment horizontal="center" vertical="center" textRotation="90"/>
    </xf>
    <xf numFmtId="0" fontId="4" fillId="0" borderId="32" xfId="0" applyFont="1" applyFill="1" applyBorder="1" applyAlignment="1">
      <alignment horizontal="left" vertical="top" wrapText="1"/>
    </xf>
    <xf numFmtId="0" fontId="4" fillId="0" borderId="35" xfId="0" applyFont="1" applyFill="1" applyBorder="1" applyAlignment="1">
      <alignment horizontal="left" vertical="top" wrapText="1"/>
    </xf>
    <xf numFmtId="49" fontId="5" fillId="2" borderId="36" xfId="0" applyNumberFormat="1" applyFont="1" applyFill="1" applyBorder="1" applyAlignment="1">
      <alignment horizontal="right" vertical="top" wrapText="1"/>
    </xf>
    <xf numFmtId="49" fontId="5" fillId="2" borderId="39" xfId="0" applyNumberFormat="1" applyFont="1" applyFill="1" applyBorder="1" applyAlignment="1">
      <alignment horizontal="right" vertical="top" wrapText="1"/>
    </xf>
    <xf numFmtId="49" fontId="5" fillId="2" borderId="1" xfId="0" applyNumberFormat="1" applyFont="1" applyFill="1" applyBorder="1" applyAlignment="1">
      <alignment horizontal="right" vertical="top" wrapText="1"/>
    </xf>
    <xf numFmtId="164" fontId="3" fillId="2" borderId="39" xfId="0" applyNumberFormat="1" applyFont="1" applyFill="1" applyBorder="1" applyAlignment="1">
      <alignment horizontal="center" vertical="top"/>
    </xf>
    <xf numFmtId="164" fontId="3" fillId="2" borderId="64" xfId="0" applyNumberFormat="1" applyFont="1" applyFill="1" applyBorder="1" applyAlignment="1">
      <alignment horizontal="center" vertical="top"/>
    </xf>
    <xf numFmtId="0" fontId="4" fillId="0" borderId="30" xfId="0" applyFont="1" applyFill="1" applyBorder="1" applyAlignment="1">
      <alignment horizontal="left" vertical="top" wrapText="1"/>
    </xf>
    <xf numFmtId="0" fontId="4" fillId="0" borderId="37" xfId="0" applyFont="1" applyFill="1" applyBorder="1" applyAlignment="1">
      <alignment horizontal="left" vertical="top" wrapText="1"/>
    </xf>
    <xf numFmtId="0" fontId="1" fillId="4" borderId="55" xfId="0" applyFont="1" applyFill="1" applyBorder="1" applyAlignment="1">
      <alignment horizontal="left" vertical="top" wrapText="1"/>
    </xf>
    <xf numFmtId="0" fontId="1" fillId="4" borderId="17" xfId="0" applyFont="1" applyFill="1" applyBorder="1" applyAlignment="1">
      <alignment horizontal="left" vertical="top" wrapText="1"/>
    </xf>
    <xf numFmtId="0" fontId="6" fillId="0" borderId="54" xfId="0" applyNumberFormat="1" applyFont="1" applyBorder="1" applyAlignment="1">
      <alignment horizontal="center" vertical="center" textRotation="90"/>
    </xf>
    <xf numFmtId="49" fontId="3" fillId="4" borderId="11" xfId="0" applyNumberFormat="1" applyFont="1" applyFill="1" applyBorder="1" applyAlignment="1">
      <alignment horizontal="center" vertical="top"/>
    </xf>
    <xf numFmtId="49" fontId="3" fillId="4" borderId="17" xfId="0" applyNumberFormat="1" applyFont="1" applyFill="1" applyBorder="1" applyAlignment="1">
      <alignment horizontal="center" vertical="top"/>
    </xf>
    <xf numFmtId="0" fontId="4" fillId="4" borderId="71" xfId="0" applyFont="1" applyFill="1" applyBorder="1" applyAlignment="1">
      <alignment horizontal="left" vertical="top" wrapText="1"/>
    </xf>
    <xf numFmtId="0" fontId="4" fillId="4" borderId="70" xfId="0" applyFont="1" applyFill="1" applyBorder="1" applyAlignment="1">
      <alignment horizontal="left" vertical="top" wrapText="1"/>
    </xf>
    <xf numFmtId="49" fontId="5" fillId="2" borderId="61" xfId="0" applyNumberFormat="1" applyFont="1" applyFill="1" applyBorder="1" applyAlignment="1">
      <alignment horizontal="left" vertical="top" wrapText="1"/>
    </xf>
    <xf numFmtId="49" fontId="5" fillId="2" borderId="21" xfId="0" applyNumberFormat="1" applyFont="1" applyFill="1" applyBorder="1" applyAlignment="1">
      <alignment horizontal="left" vertical="top" wrapText="1"/>
    </xf>
    <xf numFmtId="49" fontId="5" fillId="2" borderId="22" xfId="0" applyNumberFormat="1" applyFont="1" applyFill="1" applyBorder="1" applyAlignment="1">
      <alignment horizontal="left" vertical="top" wrapText="1"/>
    </xf>
    <xf numFmtId="49" fontId="5" fillId="8" borderId="2" xfId="0" applyNumberFormat="1" applyFont="1" applyFill="1" applyBorder="1" applyAlignment="1">
      <alignment horizontal="center" vertical="top" wrapText="1"/>
    </xf>
    <xf numFmtId="49" fontId="5" fillId="8" borderId="30" xfId="0" applyNumberFormat="1" applyFont="1" applyFill="1" applyBorder="1" applyAlignment="1">
      <alignment horizontal="center" vertical="top" wrapText="1"/>
    </xf>
    <xf numFmtId="49" fontId="5" fillId="8" borderId="14" xfId="0" applyNumberFormat="1" applyFont="1" applyFill="1" applyBorder="1" applyAlignment="1">
      <alignment horizontal="center" vertical="top" wrapText="1"/>
    </xf>
    <xf numFmtId="49" fontId="5" fillId="2" borderId="46" xfId="0" applyNumberFormat="1" applyFont="1" applyFill="1" applyBorder="1" applyAlignment="1">
      <alignment horizontal="center" vertical="top"/>
    </xf>
    <xf numFmtId="49" fontId="5" fillId="2" borderId="48" xfId="0" applyNumberFormat="1" applyFont="1" applyFill="1" applyBorder="1" applyAlignment="1">
      <alignment horizontal="center" vertical="top"/>
    </xf>
    <xf numFmtId="49" fontId="5" fillId="2" borderId="65" xfId="0" applyNumberFormat="1" applyFont="1" applyFill="1" applyBorder="1" applyAlignment="1">
      <alignment horizontal="center" vertical="top"/>
    </xf>
    <xf numFmtId="49" fontId="5" fillId="3" borderId="26" xfId="0" applyNumberFormat="1" applyFont="1" applyFill="1" applyBorder="1" applyAlignment="1">
      <alignment horizontal="center" vertical="top"/>
    </xf>
    <xf numFmtId="49" fontId="5" fillId="3" borderId="31" xfId="0" applyNumberFormat="1" applyFont="1" applyFill="1" applyBorder="1" applyAlignment="1">
      <alignment horizontal="center" vertical="top"/>
    </xf>
    <xf numFmtId="49" fontId="5" fillId="3" borderId="36" xfId="0" applyNumberFormat="1" applyFont="1" applyFill="1" applyBorder="1" applyAlignment="1">
      <alignment horizontal="center" vertical="top"/>
    </xf>
    <xf numFmtId="49" fontId="4" fillId="3" borderId="4" xfId="0" applyNumberFormat="1" applyFont="1" applyFill="1" applyBorder="1" applyAlignment="1">
      <alignment horizontal="center" vertical="top"/>
    </xf>
    <xf numFmtId="49" fontId="4" fillId="3" borderId="10" xfId="0" applyNumberFormat="1" applyFont="1" applyFill="1" applyBorder="1" applyAlignment="1">
      <alignment horizontal="center" vertical="top"/>
    </xf>
    <xf numFmtId="49" fontId="4" fillId="3" borderId="16" xfId="0" applyNumberFormat="1" applyFont="1" applyFill="1" applyBorder="1" applyAlignment="1">
      <alignment horizontal="center" vertical="top"/>
    </xf>
    <xf numFmtId="165" fontId="3" fillId="4" borderId="26" xfId="0" applyNumberFormat="1" applyFont="1" applyFill="1" applyBorder="1" applyAlignment="1">
      <alignment horizontal="left" vertical="top" wrapText="1"/>
    </xf>
    <xf numFmtId="165" fontId="3" fillId="4" borderId="31" xfId="0" applyNumberFormat="1" applyFont="1" applyFill="1" applyBorder="1" applyAlignment="1">
      <alignment horizontal="left" vertical="top" wrapText="1"/>
    </xf>
    <xf numFmtId="165" fontId="3" fillId="4" borderId="36" xfId="0" applyNumberFormat="1" applyFont="1" applyFill="1" applyBorder="1" applyAlignment="1">
      <alignment horizontal="left" vertical="top" wrapText="1"/>
    </xf>
    <xf numFmtId="165" fontId="1" fillId="0" borderId="42" xfId="0" applyNumberFormat="1" applyFont="1" applyFill="1" applyBorder="1" applyAlignment="1">
      <alignment horizontal="center" vertical="center" textRotation="90" wrapText="1"/>
    </xf>
    <xf numFmtId="165" fontId="1" fillId="0" borderId="44" xfId="0" applyNumberFormat="1" applyFont="1" applyFill="1" applyBorder="1" applyAlignment="1">
      <alignment horizontal="center" vertical="center" textRotation="90" wrapText="1"/>
    </xf>
    <xf numFmtId="3" fontId="6" fillId="0" borderId="40" xfId="0" applyNumberFormat="1" applyFont="1" applyFill="1" applyBorder="1" applyAlignment="1">
      <alignment horizontal="center" vertical="center" textRotation="90" wrapText="1"/>
    </xf>
    <xf numFmtId="3" fontId="6" fillId="0" borderId="31" xfId="0" applyNumberFormat="1" applyFont="1" applyFill="1" applyBorder="1" applyAlignment="1">
      <alignment horizontal="center" vertical="center" textRotation="90" wrapText="1"/>
    </xf>
    <xf numFmtId="3" fontId="6" fillId="0" borderId="25" xfId="0" applyNumberFormat="1" applyFont="1" applyFill="1" applyBorder="1" applyAlignment="1">
      <alignment horizontal="center" vertical="center" textRotation="90" wrapText="1"/>
    </xf>
    <xf numFmtId="49" fontId="3" fillId="0" borderId="7" xfId="0" applyNumberFormat="1" applyFont="1" applyBorder="1" applyAlignment="1">
      <alignment horizontal="center" vertical="top"/>
    </xf>
    <xf numFmtId="49" fontId="3" fillId="0" borderId="19" xfId="0" applyNumberFormat="1" applyFont="1" applyBorder="1" applyAlignment="1">
      <alignment horizontal="center" vertical="top"/>
    </xf>
    <xf numFmtId="164" fontId="1" fillId="0" borderId="44" xfId="0" applyNumberFormat="1" applyFont="1" applyBorder="1" applyAlignment="1">
      <alignment horizontal="left" vertical="top" wrapText="1"/>
    </xf>
    <xf numFmtId="0" fontId="4" fillId="4" borderId="0" xfId="0" applyFont="1" applyFill="1" applyBorder="1" applyAlignment="1">
      <alignment vertical="top" wrapText="1"/>
    </xf>
    <xf numFmtId="0" fontId="13" fillId="4" borderId="0" xfId="0" applyFont="1" applyFill="1" applyBorder="1" applyAlignment="1">
      <alignment vertical="top" wrapText="1"/>
    </xf>
    <xf numFmtId="165" fontId="1" fillId="4" borderId="26" xfId="0" applyNumberFormat="1" applyFont="1" applyFill="1" applyBorder="1" applyAlignment="1">
      <alignment horizontal="left" vertical="top" wrapText="1"/>
    </xf>
    <xf numFmtId="165" fontId="1" fillId="4" borderId="31" xfId="0" applyNumberFormat="1" applyFont="1" applyFill="1" applyBorder="1" applyAlignment="1">
      <alignment horizontal="left" vertical="top" wrapText="1"/>
    </xf>
    <xf numFmtId="165" fontId="1" fillId="4" borderId="36" xfId="0" applyNumberFormat="1" applyFont="1" applyFill="1" applyBorder="1" applyAlignment="1">
      <alignment horizontal="left" vertical="top" wrapText="1"/>
    </xf>
    <xf numFmtId="0" fontId="6" fillId="0" borderId="40" xfId="0" applyNumberFormat="1" applyFont="1" applyFill="1" applyBorder="1" applyAlignment="1">
      <alignment horizontal="center" vertical="center" textRotation="90" wrapText="1"/>
    </xf>
    <xf numFmtId="0" fontId="6" fillId="0" borderId="31" xfId="0" applyNumberFormat="1" applyFont="1" applyFill="1" applyBorder="1" applyAlignment="1">
      <alignment horizontal="center" vertical="center" textRotation="90" wrapText="1"/>
    </xf>
    <xf numFmtId="0" fontId="6" fillId="0" borderId="25" xfId="0" applyNumberFormat="1" applyFont="1" applyFill="1" applyBorder="1" applyAlignment="1">
      <alignment horizontal="center" vertical="center" textRotation="90" wrapText="1"/>
    </xf>
    <xf numFmtId="49" fontId="3" fillId="4" borderId="7" xfId="0" applyNumberFormat="1" applyFont="1" applyFill="1" applyBorder="1" applyAlignment="1">
      <alignment horizontal="center" vertical="top"/>
    </xf>
    <xf numFmtId="49" fontId="3" fillId="4" borderId="19" xfId="0" applyNumberFormat="1" applyFont="1" applyFill="1" applyBorder="1" applyAlignment="1">
      <alignment horizontal="center" vertical="top"/>
    </xf>
    <xf numFmtId="0" fontId="1" fillId="4" borderId="44" xfId="0" applyFont="1" applyFill="1" applyBorder="1" applyAlignment="1">
      <alignment horizontal="left" vertical="top" wrapText="1"/>
    </xf>
    <xf numFmtId="166" fontId="1" fillId="10" borderId="96" xfId="1" applyFont="1" applyFill="1" applyBorder="1" applyAlignment="1">
      <alignment horizontal="left" vertical="top" wrapText="1"/>
    </xf>
    <xf numFmtId="166" fontId="1" fillId="10" borderId="44" xfId="1" applyFont="1" applyFill="1" applyBorder="1" applyAlignment="1">
      <alignment horizontal="left" vertical="top" wrapText="1"/>
    </xf>
    <xf numFmtId="166" fontId="1" fillId="10" borderId="23" xfId="1" applyFont="1" applyFill="1" applyBorder="1" applyAlignment="1">
      <alignment horizontal="left" vertical="top" wrapText="1"/>
    </xf>
    <xf numFmtId="3" fontId="6" fillId="4" borderId="40" xfId="0" applyNumberFormat="1" applyFont="1" applyFill="1" applyBorder="1" applyAlignment="1">
      <alignment horizontal="center" vertical="top" textRotation="90" wrapText="1"/>
    </xf>
    <xf numFmtId="3" fontId="6" fillId="4" borderId="31" xfId="0" applyNumberFormat="1" applyFont="1" applyFill="1" applyBorder="1" applyAlignment="1">
      <alignment horizontal="center" vertical="top" textRotation="90" wrapText="1"/>
    </xf>
    <xf numFmtId="3" fontId="6" fillId="4" borderId="25" xfId="0" applyNumberFormat="1" applyFont="1" applyFill="1" applyBorder="1" applyAlignment="1">
      <alignment horizontal="center" vertical="top" textRotation="90" wrapText="1"/>
    </xf>
    <xf numFmtId="49" fontId="5" fillId="3" borderId="3" xfId="0" applyNumberFormat="1" applyFont="1" applyFill="1" applyBorder="1" applyAlignment="1">
      <alignment horizontal="center" vertical="top"/>
    </xf>
    <xf numFmtId="49" fontId="5" fillId="3" borderId="10" xfId="0" applyNumberFormat="1" applyFont="1" applyFill="1" applyBorder="1" applyAlignment="1">
      <alignment horizontal="center" vertical="top"/>
    </xf>
    <xf numFmtId="49" fontId="5" fillId="3" borderId="15" xfId="0" applyNumberFormat="1" applyFont="1" applyFill="1" applyBorder="1" applyAlignment="1">
      <alignment horizontal="center" vertical="top"/>
    </xf>
    <xf numFmtId="3" fontId="17" fillId="4" borderId="40" xfId="0" applyNumberFormat="1" applyFont="1" applyFill="1" applyBorder="1" applyAlignment="1">
      <alignment horizontal="center" vertical="top" textRotation="90" wrapText="1"/>
    </xf>
    <xf numFmtId="3" fontId="17" fillId="4" borderId="31" xfId="0" applyNumberFormat="1" applyFont="1" applyFill="1" applyBorder="1" applyAlignment="1">
      <alignment horizontal="center" vertical="top" textRotation="90" wrapText="1"/>
    </xf>
    <xf numFmtId="3" fontId="17" fillId="4" borderId="25" xfId="0" applyNumberFormat="1" applyFont="1" applyFill="1" applyBorder="1" applyAlignment="1">
      <alignment horizontal="center" vertical="top" textRotation="90" wrapText="1"/>
    </xf>
    <xf numFmtId="49" fontId="5" fillId="4" borderId="7" xfId="0" applyNumberFormat="1" applyFont="1" applyFill="1" applyBorder="1" applyAlignment="1">
      <alignment horizontal="center" vertical="top"/>
    </xf>
    <xf numFmtId="49" fontId="5" fillId="4" borderId="11" xfId="0" applyNumberFormat="1" applyFont="1" applyFill="1" applyBorder="1" applyAlignment="1">
      <alignment horizontal="center" vertical="top"/>
    </xf>
    <xf numFmtId="49" fontId="5" fillId="4" borderId="19" xfId="0" applyNumberFormat="1" applyFont="1" applyFill="1" applyBorder="1" applyAlignment="1">
      <alignment horizontal="center" vertical="top"/>
    </xf>
    <xf numFmtId="165" fontId="1" fillId="4" borderId="32" xfId="0" applyNumberFormat="1" applyFont="1" applyFill="1" applyBorder="1" applyAlignment="1">
      <alignment horizontal="center" vertical="center" textRotation="90" wrapText="1"/>
    </xf>
    <xf numFmtId="165" fontId="1" fillId="4" borderId="37" xfId="0" applyNumberFormat="1" applyFont="1" applyFill="1" applyBorder="1" applyAlignment="1">
      <alignment horizontal="center" vertical="center" textRotation="90" wrapText="1"/>
    </xf>
    <xf numFmtId="0" fontId="1" fillId="0" borderId="44" xfId="0" applyFont="1" applyBorder="1" applyAlignment="1">
      <alignment horizontal="left" vertical="top" wrapText="1"/>
    </xf>
    <xf numFmtId="49" fontId="5" fillId="4" borderId="29" xfId="0" applyNumberFormat="1" applyFont="1" applyFill="1" applyBorder="1" applyAlignment="1">
      <alignment horizontal="center" vertical="top"/>
    </xf>
    <xf numFmtId="49" fontId="5" fillId="4" borderId="44" xfId="0" applyNumberFormat="1" applyFont="1" applyFill="1" applyBorder="1" applyAlignment="1">
      <alignment horizontal="center" vertical="top"/>
    </xf>
    <xf numFmtId="49" fontId="5" fillId="4" borderId="45" xfId="0" applyNumberFormat="1" applyFont="1" applyFill="1" applyBorder="1" applyAlignment="1">
      <alignment horizontal="center" vertical="top"/>
    </xf>
    <xf numFmtId="3" fontId="17" fillId="4" borderId="40" xfId="0" applyNumberFormat="1" applyFont="1" applyFill="1" applyBorder="1" applyAlignment="1">
      <alignment horizontal="center" vertical="top" textRotation="90"/>
    </xf>
    <xf numFmtId="3" fontId="17" fillId="4" borderId="31" xfId="0" applyNumberFormat="1" applyFont="1" applyFill="1" applyBorder="1" applyAlignment="1">
      <alignment horizontal="center" vertical="top" textRotation="90"/>
    </xf>
    <xf numFmtId="3" fontId="17" fillId="4" borderId="25" xfId="0" applyNumberFormat="1" applyFont="1" applyFill="1" applyBorder="1" applyAlignment="1">
      <alignment horizontal="center" vertical="top" textRotation="90"/>
    </xf>
    <xf numFmtId="165" fontId="3" fillId="4" borderId="5" xfId="0" applyNumberFormat="1" applyFont="1" applyFill="1" applyBorder="1" applyAlignment="1">
      <alignment horizontal="left" vertical="top" wrapText="1"/>
    </xf>
    <xf numFmtId="0" fontId="13" fillId="4" borderId="17" xfId="0" applyFont="1" applyFill="1" applyBorder="1" applyAlignment="1">
      <alignment horizontal="left" vertical="top" wrapText="1"/>
    </xf>
    <xf numFmtId="165" fontId="3" fillId="0" borderId="27" xfId="0" applyNumberFormat="1" applyFont="1" applyFill="1" applyBorder="1" applyAlignment="1">
      <alignment horizontal="center" vertical="top" wrapText="1"/>
    </xf>
    <xf numFmtId="165" fontId="3" fillId="0" borderId="37" xfId="0" applyNumberFormat="1" applyFont="1" applyFill="1" applyBorder="1" applyAlignment="1">
      <alignment horizontal="center" vertical="top" wrapText="1"/>
    </xf>
    <xf numFmtId="164" fontId="1" fillId="10" borderId="53" xfId="1" applyNumberFormat="1" applyFont="1" applyFill="1" applyBorder="1" applyAlignment="1">
      <alignment horizontal="left" vertical="top" wrapText="1"/>
    </xf>
    <xf numFmtId="164" fontId="1" fillId="10" borderId="23" xfId="1" applyNumberFormat="1" applyFont="1" applyFill="1" applyBorder="1" applyAlignment="1">
      <alignment horizontal="left" vertical="top" wrapText="1"/>
    </xf>
    <xf numFmtId="165" fontId="1" fillId="4" borderId="5" xfId="0" applyNumberFormat="1" applyFont="1" applyFill="1" applyBorder="1" applyAlignment="1">
      <alignment horizontal="left" vertical="top" wrapText="1"/>
    </xf>
    <xf numFmtId="165" fontId="1" fillId="4" borderId="17" xfId="0" applyNumberFormat="1" applyFont="1" applyFill="1" applyBorder="1" applyAlignment="1">
      <alignment horizontal="left" vertical="top" wrapText="1"/>
    </xf>
    <xf numFmtId="0" fontId="5" fillId="5" borderId="45" xfId="0" applyFont="1" applyFill="1" applyBorder="1" applyAlignment="1">
      <alignment horizontal="right" vertical="top" wrapText="1"/>
    </xf>
    <xf numFmtId="0" fontId="5" fillId="5" borderId="39" xfId="0" applyFont="1" applyFill="1" applyBorder="1" applyAlignment="1">
      <alignment horizontal="right" vertical="top" wrapText="1"/>
    </xf>
    <xf numFmtId="0" fontId="4" fillId="0" borderId="0" xfId="0" applyFont="1" applyAlignment="1">
      <alignment horizontal="center" vertical="top"/>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59" xfId="0" applyFont="1" applyBorder="1" applyAlignment="1">
      <alignment horizontal="left" vertical="top" wrapText="1"/>
    </xf>
    <xf numFmtId="0" fontId="4" fillId="0" borderId="56" xfId="0" applyFont="1" applyBorder="1" applyAlignment="1">
      <alignment horizontal="left" vertical="top" wrapText="1"/>
    </xf>
    <xf numFmtId="0" fontId="4" fillId="0" borderId="66" xfId="0" applyFont="1" applyBorder="1" applyAlignment="1">
      <alignment horizontal="left" vertical="top" wrapText="1"/>
    </xf>
    <xf numFmtId="0" fontId="5" fillId="7" borderId="8" xfId="0" applyFont="1" applyFill="1" applyBorder="1" applyAlignment="1">
      <alignment horizontal="left" vertical="top" wrapText="1"/>
    </xf>
    <xf numFmtId="0" fontId="5" fillId="7" borderId="9" xfId="0" applyFont="1" applyFill="1" applyBorder="1" applyAlignment="1">
      <alignment horizontal="left" vertical="top" wrapText="1"/>
    </xf>
    <xf numFmtId="0" fontId="5" fillId="7" borderId="59" xfId="0" applyFont="1" applyFill="1" applyBorder="1" applyAlignment="1">
      <alignment horizontal="left" vertical="top" wrapText="1"/>
    </xf>
    <xf numFmtId="0" fontId="1" fillId="0" borderId="3"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55" xfId="0" applyFont="1" applyFill="1" applyBorder="1" applyAlignment="1">
      <alignment horizontal="center" vertical="center" textRotation="90" wrapText="1"/>
    </xf>
    <xf numFmtId="0" fontId="1" fillId="0" borderId="52" xfId="0" applyFont="1" applyFill="1" applyBorder="1" applyAlignment="1">
      <alignment horizontal="center" vertical="center" textRotation="90" wrapText="1"/>
    </xf>
    <xf numFmtId="0" fontId="1" fillId="0" borderId="11" xfId="0" applyFont="1" applyFill="1" applyBorder="1" applyAlignment="1">
      <alignment horizontal="left" vertical="top" wrapText="1"/>
    </xf>
    <xf numFmtId="0" fontId="1" fillId="0" borderId="17" xfId="0" applyFont="1" applyFill="1" applyBorder="1" applyAlignment="1">
      <alignment horizontal="left" vertical="top" wrapText="1"/>
    </xf>
    <xf numFmtId="3" fontId="9" fillId="0" borderId="0" xfId="0" applyNumberFormat="1" applyFont="1" applyAlignment="1">
      <alignment horizontal="left" vertical="top" wrapText="1"/>
    </xf>
    <xf numFmtId="0" fontId="1" fillId="0" borderId="9" xfId="0" applyFont="1" applyBorder="1" applyAlignment="1">
      <alignment horizontal="center" vertical="center" wrapText="1"/>
    </xf>
    <xf numFmtId="0" fontId="1" fillId="0" borderId="66" xfId="0" applyFont="1" applyBorder="1" applyAlignment="1">
      <alignment horizontal="center" vertical="center" wrapText="1"/>
    </xf>
    <xf numFmtId="0" fontId="1" fillId="0" borderId="63" xfId="0" applyFont="1" applyBorder="1" applyAlignment="1">
      <alignment horizontal="center" vertical="center" wrapText="1"/>
    </xf>
    <xf numFmtId="0" fontId="3" fillId="4" borderId="56" xfId="0" applyFont="1" applyFill="1" applyBorder="1" applyAlignment="1">
      <alignment horizontal="left" vertical="top" wrapText="1"/>
    </xf>
    <xf numFmtId="0" fontId="5" fillId="4" borderId="66" xfId="0" applyFont="1" applyFill="1" applyBorder="1" applyAlignment="1">
      <alignment horizontal="left" vertical="top" wrapText="1"/>
    </xf>
    <xf numFmtId="0" fontId="3" fillId="4" borderId="66" xfId="0" applyFont="1" applyFill="1" applyBorder="1" applyAlignment="1">
      <alignment horizontal="left" vertical="top" wrapText="1"/>
    </xf>
    <xf numFmtId="165" fontId="5" fillId="8" borderId="61" xfId="0" applyNumberFormat="1" applyFont="1" applyFill="1" applyBorder="1" applyAlignment="1">
      <alignment horizontal="right" vertical="top"/>
    </xf>
    <xf numFmtId="165" fontId="5" fillId="8" borderId="21" xfId="0" applyNumberFormat="1" applyFont="1" applyFill="1" applyBorder="1" applyAlignment="1">
      <alignment horizontal="right" vertical="top"/>
    </xf>
    <xf numFmtId="165" fontId="5" fillId="8" borderId="20" xfId="0" applyNumberFormat="1" applyFont="1" applyFill="1" applyBorder="1" applyAlignment="1">
      <alignment horizontal="center" vertical="top"/>
    </xf>
    <xf numFmtId="165" fontId="5" fillId="8" borderId="21" xfId="0" applyNumberFormat="1" applyFont="1" applyFill="1" applyBorder="1" applyAlignment="1">
      <alignment horizontal="center" vertical="top"/>
    </xf>
    <xf numFmtId="165" fontId="5" fillId="8" borderId="22" xfId="0" applyNumberFormat="1" applyFont="1" applyFill="1" applyBorder="1" applyAlignment="1">
      <alignment horizontal="center" vertical="top"/>
    </xf>
    <xf numFmtId="49" fontId="5" fillId="7" borderId="61" xfId="0" applyNumberFormat="1" applyFont="1" applyFill="1" applyBorder="1" applyAlignment="1">
      <alignment horizontal="right" vertical="top"/>
    </xf>
    <xf numFmtId="49" fontId="5" fillId="7" borderId="21" xfId="0" applyNumberFormat="1" applyFont="1" applyFill="1" applyBorder="1" applyAlignment="1">
      <alignment horizontal="right" vertical="top"/>
    </xf>
    <xf numFmtId="165" fontId="5" fillId="7" borderId="23" xfId="0" applyNumberFormat="1" applyFont="1" applyFill="1" applyBorder="1" applyAlignment="1">
      <alignment horizontal="center" vertical="top"/>
    </xf>
    <xf numFmtId="165" fontId="5" fillId="7" borderId="1" xfId="0" applyNumberFormat="1" applyFont="1" applyFill="1" applyBorder="1" applyAlignment="1">
      <alignment horizontal="center" vertical="top"/>
    </xf>
    <xf numFmtId="165" fontId="5" fillId="7" borderId="58" xfId="0" applyNumberFormat="1" applyFont="1" applyFill="1" applyBorder="1" applyAlignment="1">
      <alignment horizontal="center" vertical="top"/>
    </xf>
    <xf numFmtId="49" fontId="1" fillId="4" borderId="41" xfId="0" applyNumberFormat="1" applyFont="1" applyFill="1" applyBorder="1" applyAlignment="1">
      <alignment horizontal="left" vertical="top"/>
    </xf>
    <xf numFmtId="165" fontId="3" fillId="0" borderId="1" xfId="0" applyNumberFormat="1" applyFont="1" applyFill="1" applyBorder="1" applyAlignment="1">
      <alignment horizontal="center"/>
    </xf>
    <xf numFmtId="49" fontId="5" fillId="2" borderId="61" xfId="0" applyNumberFormat="1" applyFont="1" applyFill="1" applyBorder="1" applyAlignment="1">
      <alignment horizontal="right" vertical="top" wrapText="1"/>
    </xf>
    <xf numFmtId="49" fontId="5" fillId="2" borderId="21" xfId="0" applyNumberFormat="1" applyFont="1" applyFill="1" applyBorder="1" applyAlignment="1">
      <alignment horizontal="right" vertical="top" wrapText="1"/>
    </xf>
    <xf numFmtId="165" fontId="5" fillId="2" borderId="20" xfId="0" applyNumberFormat="1" applyFont="1" applyFill="1" applyBorder="1" applyAlignment="1">
      <alignment horizontal="center" vertical="center" wrapText="1"/>
    </xf>
    <xf numFmtId="165" fontId="5" fillId="2" borderId="21" xfId="0" applyNumberFormat="1" applyFont="1" applyFill="1" applyBorder="1" applyAlignment="1">
      <alignment horizontal="center" vertical="center" wrapText="1"/>
    </xf>
    <xf numFmtId="165" fontId="5" fillId="2" borderId="22" xfId="0" applyNumberFormat="1" applyFont="1" applyFill="1" applyBorder="1" applyAlignment="1">
      <alignment horizontal="center" vertical="center" wrapText="1"/>
    </xf>
    <xf numFmtId="0" fontId="4" fillId="4" borderId="42" xfId="0" applyFont="1" applyFill="1" applyBorder="1" applyAlignment="1">
      <alignment horizontal="left" vertical="top" wrapText="1"/>
    </xf>
    <xf numFmtId="0" fontId="4" fillId="4" borderId="44" xfId="0" applyFont="1" applyFill="1" applyBorder="1" applyAlignment="1">
      <alignment horizontal="left" vertical="top" wrapText="1"/>
    </xf>
    <xf numFmtId="165" fontId="1" fillId="4" borderId="53" xfId="0" applyNumberFormat="1" applyFont="1" applyFill="1" applyBorder="1" applyAlignment="1">
      <alignment horizontal="center" vertical="center" textRotation="90" wrapText="1"/>
    </xf>
    <xf numFmtId="165" fontId="1" fillId="4" borderId="23" xfId="0" applyNumberFormat="1" applyFont="1" applyFill="1" applyBorder="1" applyAlignment="1">
      <alignment horizontal="center" vertical="center" textRotation="90" wrapText="1"/>
    </xf>
    <xf numFmtId="165" fontId="1" fillId="4" borderId="11" xfId="0" applyNumberFormat="1" applyFont="1" applyFill="1" applyBorder="1" applyAlignment="1">
      <alignment horizontal="left" vertical="top" wrapText="1"/>
    </xf>
    <xf numFmtId="3" fontId="6" fillId="4" borderId="34" xfId="0" applyNumberFormat="1" applyFont="1" applyFill="1" applyBorder="1" applyAlignment="1">
      <alignment horizontal="center" vertical="center" textRotation="90" wrapText="1"/>
    </xf>
    <xf numFmtId="3" fontId="6" fillId="4" borderId="25" xfId="0" applyNumberFormat="1" applyFont="1" applyFill="1" applyBorder="1" applyAlignment="1">
      <alignment horizontal="center" vertical="center" textRotation="90" wrapText="1"/>
    </xf>
    <xf numFmtId="49" fontId="4" fillId="4" borderId="6" xfId="0" applyNumberFormat="1" applyFont="1" applyFill="1" applyBorder="1" applyAlignment="1">
      <alignment horizontal="center" vertical="top" wrapText="1"/>
    </xf>
    <xf numFmtId="0" fontId="13" fillId="0" borderId="12" xfId="0" applyFont="1" applyBorder="1" applyAlignment="1">
      <alignment horizontal="center" vertical="top" wrapText="1"/>
    </xf>
    <xf numFmtId="49" fontId="1" fillId="0" borderId="6" xfId="0" applyNumberFormat="1" applyFont="1" applyBorder="1" applyAlignment="1">
      <alignment horizontal="center" vertical="top" wrapText="1"/>
    </xf>
    <xf numFmtId="49" fontId="1" fillId="0" borderId="12" xfId="0" applyNumberFormat="1" applyFont="1" applyBorder="1" applyAlignment="1">
      <alignment horizontal="center" vertical="top" wrapText="1"/>
    </xf>
    <xf numFmtId="49" fontId="1" fillId="4" borderId="33" xfId="0" applyNumberFormat="1" applyFont="1" applyFill="1" applyBorder="1" applyAlignment="1">
      <alignment horizontal="center" vertical="top" wrapText="1"/>
    </xf>
    <xf numFmtId="49" fontId="1" fillId="4" borderId="18" xfId="0" applyNumberFormat="1" applyFont="1" applyFill="1" applyBorder="1" applyAlignment="1">
      <alignment horizontal="center" vertical="top" wrapText="1"/>
    </xf>
    <xf numFmtId="49" fontId="4" fillId="4" borderId="12" xfId="0" applyNumberFormat="1" applyFont="1" applyFill="1" applyBorder="1" applyAlignment="1">
      <alignment horizontal="center" vertical="top" wrapText="1"/>
    </xf>
    <xf numFmtId="49" fontId="4" fillId="4" borderId="18" xfId="0" applyNumberFormat="1" applyFont="1" applyFill="1" applyBorder="1" applyAlignment="1">
      <alignment horizontal="center" vertical="top" wrapText="1"/>
    </xf>
    <xf numFmtId="3" fontId="6" fillId="0" borderId="34" xfId="0" applyNumberFormat="1" applyFont="1" applyFill="1" applyBorder="1" applyAlignment="1">
      <alignment horizontal="center" vertical="top" textRotation="90" wrapText="1"/>
    </xf>
    <xf numFmtId="3" fontId="6" fillId="0" borderId="31" xfId="0" applyNumberFormat="1" applyFont="1" applyFill="1" applyBorder="1" applyAlignment="1">
      <alignment horizontal="center" vertical="top" textRotation="90" wrapText="1"/>
    </xf>
    <xf numFmtId="165" fontId="1" fillId="4" borderId="55" xfId="0" applyNumberFormat="1" applyFont="1" applyFill="1" applyBorder="1" applyAlignment="1">
      <alignment horizontal="left" vertical="top" wrapText="1"/>
    </xf>
    <xf numFmtId="49" fontId="4" fillId="3" borderId="54" xfId="0" applyNumberFormat="1" applyFont="1" applyFill="1" applyBorder="1" applyAlignment="1">
      <alignment horizontal="center" vertical="top"/>
    </xf>
    <xf numFmtId="49" fontId="1" fillId="0" borderId="18" xfId="0" applyNumberFormat="1" applyFont="1" applyBorder="1" applyAlignment="1">
      <alignment horizontal="center" vertical="top" wrapText="1"/>
    </xf>
    <xf numFmtId="3" fontId="9" fillId="0" borderId="0" xfId="0" applyNumberFormat="1" applyFont="1" applyAlignment="1">
      <alignment horizontal="right" vertical="top" wrapText="1"/>
    </xf>
    <xf numFmtId="0" fontId="1" fillId="0" borderId="69"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6" xfId="0" applyNumberFormat="1" applyFont="1" applyBorder="1" applyAlignment="1">
      <alignment horizontal="center" vertical="center" wrapText="1"/>
    </xf>
    <xf numFmtId="0" fontId="1" fillId="0" borderId="12" xfId="0" applyNumberFormat="1" applyFont="1" applyBorder="1" applyAlignment="1">
      <alignment horizontal="center" vertical="center" wrapText="1"/>
    </xf>
    <xf numFmtId="0" fontId="1" fillId="0" borderId="18" xfId="0" applyNumberFormat="1" applyFont="1" applyBorder="1" applyAlignment="1">
      <alignment horizontal="center" vertical="center" wrapText="1"/>
    </xf>
    <xf numFmtId="164" fontId="1" fillId="0" borderId="5" xfId="0" applyNumberFormat="1" applyFont="1" applyBorder="1" applyAlignment="1">
      <alignment horizontal="center" vertical="center" textRotation="90" wrapText="1"/>
    </xf>
    <xf numFmtId="164" fontId="1" fillId="0" borderId="11" xfId="0" applyNumberFormat="1" applyFont="1" applyBorder="1" applyAlignment="1">
      <alignment horizontal="center" vertical="center" textRotation="90" wrapText="1"/>
    </xf>
    <xf numFmtId="164" fontId="1" fillId="0" borderId="17" xfId="0" applyNumberFormat="1" applyFont="1" applyBorder="1" applyAlignment="1">
      <alignment horizontal="center" vertical="center" textRotation="90" wrapText="1"/>
    </xf>
    <xf numFmtId="0" fontId="1" fillId="0" borderId="59" xfId="0" applyFont="1" applyBorder="1" applyAlignment="1">
      <alignment horizontal="center" vertical="center" wrapText="1"/>
    </xf>
    <xf numFmtId="0" fontId="1" fillId="0" borderId="75" xfId="0" applyFont="1" applyBorder="1" applyAlignment="1">
      <alignment horizontal="center" vertical="center" wrapText="1"/>
    </xf>
    <xf numFmtId="0" fontId="1" fillId="0" borderId="73" xfId="0" applyFont="1" applyBorder="1" applyAlignment="1">
      <alignment horizontal="center" vertical="center" wrapText="1"/>
    </xf>
    <xf numFmtId="49" fontId="1" fillId="4" borderId="6" xfId="0" applyNumberFormat="1" applyFont="1" applyFill="1" applyBorder="1" applyAlignment="1">
      <alignment horizontal="center" vertical="top" wrapText="1"/>
    </xf>
    <xf numFmtId="49" fontId="1" fillId="4" borderId="12" xfId="0" applyNumberFormat="1" applyFont="1" applyFill="1" applyBorder="1" applyAlignment="1">
      <alignment horizontal="center" vertical="top" wrapText="1"/>
    </xf>
    <xf numFmtId="49" fontId="1" fillId="0" borderId="50" xfId="0" applyNumberFormat="1" applyFont="1" applyBorder="1" applyAlignment="1">
      <alignment horizontal="center" vertical="top" wrapText="1"/>
    </xf>
    <xf numFmtId="0" fontId="4" fillId="4" borderId="27" xfId="0" applyFont="1" applyFill="1" applyBorder="1" applyAlignment="1">
      <alignment vertical="top" wrapText="1"/>
    </xf>
    <xf numFmtId="0" fontId="4" fillId="4" borderId="30" xfId="0" applyFont="1" applyFill="1" applyBorder="1" applyAlignment="1">
      <alignment vertical="top" wrapText="1"/>
    </xf>
    <xf numFmtId="0" fontId="13" fillId="4" borderId="37" xfId="0" applyFont="1" applyFill="1" applyBorder="1" applyAlignment="1">
      <alignment vertical="top" wrapText="1"/>
    </xf>
    <xf numFmtId="0" fontId="5" fillId="0" borderId="30" xfId="0" applyFont="1" applyBorder="1" applyAlignment="1">
      <alignment horizontal="center" vertical="center" textRotation="90"/>
    </xf>
    <xf numFmtId="165" fontId="5" fillId="4" borderId="42" xfId="0" applyNumberFormat="1" applyFont="1" applyFill="1" applyBorder="1" applyAlignment="1">
      <alignment horizontal="center" vertical="top" wrapText="1"/>
    </xf>
    <xf numFmtId="165" fontId="5" fillId="4" borderId="44" xfId="0" applyNumberFormat="1" applyFont="1" applyFill="1" applyBorder="1" applyAlignment="1">
      <alignment horizontal="center" vertical="top" wrapText="1"/>
    </xf>
    <xf numFmtId="49" fontId="5" fillId="3" borderId="34" xfId="0" applyNumberFormat="1" applyFont="1" applyFill="1" applyBorder="1" applyAlignment="1">
      <alignment horizontal="center" vertical="top"/>
    </xf>
    <xf numFmtId="165" fontId="3" fillId="4" borderId="34" xfId="0" applyNumberFormat="1" applyFont="1" applyFill="1" applyBorder="1" applyAlignment="1">
      <alignment horizontal="left" vertical="top" wrapText="1"/>
    </xf>
    <xf numFmtId="165" fontId="1" fillId="0" borderId="53" xfId="0" applyNumberFormat="1" applyFont="1" applyBorder="1" applyAlignment="1">
      <alignment horizontal="center" vertical="center" textRotation="90" wrapText="1"/>
    </xf>
    <xf numFmtId="165" fontId="1" fillId="0" borderId="44" xfId="0" applyNumberFormat="1" applyFont="1" applyBorder="1" applyAlignment="1">
      <alignment horizontal="center" vertical="center" textRotation="90" wrapText="1"/>
    </xf>
    <xf numFmtId="165" fontId="1" fillId="0" borderId="23" xfId="0" applyNumberFormat="1" applyFont="1" applyBorder="1" applyAlignment="1">
      <alignment horizontal="center" vertical="center" textRotation="90" wrapText="1"/>
    </xf>
    <xf numFmtId="0" fontId="4" fillId="4" borderId="34" xfId="0" applyFont="1" applyFill="1" applyBorder="1" applyAlignment="1">
      <alignment horizontal="center" vertical="top" wrapText="1"/>
    </xf>
    <xf numFmtId="0" fontId="4" fillId="4" borderId="31" xfId="0" applyFont="1" applyFill="1" applyBorder="1" applyAlignment="1">
      <alignment horizontal="center" vertical="top" wrapText="1"/>
    </xf>
    <xf numFmtId="0" fontId="14" fillId="4" borderId="67" xfId="0" applyFont="1" applyFill="1" applyBorder="1" applyAlignment="1">
      <alignment horizontal="center" vertical="top" wrapText="1"/>
    </xf>
    <xf numFmtId="49" fontId="3" fillId="6" borderId="20" xfId="0" applyNumberFormat="1" applyFont="1" applyFill="1" applyBorder="1" applyAlignment="1">
      <alignment horizontal="left" vertical="top" wrapText="1"/>
    </xf>
    <xf numFmtId="49" fontId="3" fillId="6" borderId="21" xfId="0" applyNumberFormat="1" applyFont="1" applyFill="1" applyBorder="1" applyAlignment="1">
      <alignment horizontal="left" vertical="top" wrapText="1"/>
    </xf>
    <xf numFmtId="49" fontId="3" fillId="6" borderId="22" xfId="0" applyNumberFormat="1" applyFont="1" applyFill="1" applyBorder="1" applyAlignment="1">
      <alignment horizontal="left" vertical="top" wrapText="1"/>
    </xf>
    <xf numFmtId="0" fontId="1" fillId="0" borderId="32" xfId="0" applyFont="1" applyFill="1" applyBorder="1" applyAlignment="1">
      <alignment horizontal="center" vertical="center" textRotation="90" wrapText="1"/>
    </xf>
    <xf numFmtId="0" fontId="3" fillId="8" borderId="61" xfId="0" applyFont="1" applyFill="1" applyBorder="1" applyAlignment="1">
      <alignment horizontal="left" vertical="top"/>
    </xf>
    <xf numFmtId="0" fontId="3" fillId="8" borderId="21" xfId="0" applyFont="1" applyFill="1" applyBorder="1" applyAlignment="1">
      <alignment horizontal="left" vertical="top"/>
    </xf>
    <xf numFmtId="0" fontId="3" fillId="8" borderId="22" xfId="0" applyFont="1" applyFill="1" applyBorder="1" applyAlignment="1">
      <alignment horizontal="left" vertical="top"/>
    </xf>
    <xf numFmtId="0" fontId="3" fillId="2" borderId="61" xfId="0" applyFont="1" applyFill="1" applyBorder="1" applyAlignment="1">
      <alignment horizontal="left" vertical="top" wrapText="1"/>
    </xf>
    <xf numFmtId="0" fontId="3" fillId="2" borderId="21" xfId="0" applyFont="1" applyFill="1" applyBorder="1" applyAlignment="1">
      <alignment horizontal="left" vertical="top" wrapText="1"/>
    </xf>
    <xf numFmtId="0" fontId="3" fillId="2" borderId="22" xfId="0" applyFont="1" applyFill="1" applyBorder="1" applyAlignment="1">
      <alignment horizontal="left" vertical="top" wrapText="1"/>
    </xf>
    <xf numFmtId="0" fontId="12" fillId="7" borderId="20" xfId="0" applyFont="1" applyFill="1" applyBorder="1" applyAlignment="1">
      <alignment horizontal="left" vertical="top" wrapText="1"/>
    </xf>
    <xf numFmtId="0" fontId="12" fillId="7" borderId="21" xfId="0" applyFont="1" applyFill="1" applyBorder="1" applyAlignment="1">
      <alignment horizontal="left" vertical="top" wrapText="1"/>
    </xf>
    <xf numFmtId="0" fontId="12" fillId="7" borderId="22" xfId="0" applyFont="1" applyFill="1" applyBorder="1" applyAlignment="1">
      <alignment horizontal="left" vertical="top" wrapText="1"/>
    </xf>
    <xf numFmtId="49" fontId="5" fillId="4" borderId="13" xfId="0" applyNumberFormat="1" applyFont="1" applyFill="1" applyBorder="1" applyAlignment="1">
      <alignment horizontal="center" vertical="top"/>
    </xf>
    <xf numFmtId="0" fontId="4" fillId="4" borderId="32" xfId="0" applyFont="1" applyFill="1" applyBorder="1" applyAlignment="1">
      <alignment horizontal="left" vertical="top" wrapText="1"/>
    </xf>
    <xf numFmtId="0" fontId="4" fillId="4" borderId="35" xfId="0" applyFont="1" applyFill="1" applyBorder="1" applyAlignment="1">
      <alignment horizontal="left" vertical="top" wrapText="1"/>
    </xf>
    <xf numFmtId="49" fontId="5" fillId="2" borderId="71" xfId="0" applyNumberFormat="1" applyFont="1" applyFill="1" applyBorder="1" applyAlignment="1">
      <alignment horizontal="center" vertical="top"/>
    </xf>
    <xf numFmtId="49" fontId="5" fillId="2" borderId="72" xfId="0" applyNumberFormat="1" applyFont="1" applyFill="1" applyBorder="1" applyAlignment="1">
      <alignment horizontal="center" vertical="top"/>
    </xf>
    <xf numFmtId="49" fontId="5" fillId="8" borderId="32" xfId="0" applyNumberFormat="1" applyFont="1" applyFill="1" applyBorder="1" applyAlignment="1">
      <alignment horizontal="center" vertical="top" wrapText="1"/>
    </xf>
    <xf numFmtId="166" fontId="1" fillId="10" borderId="98" xfId="1" applyFont="1" applyFill="1" applyBorder="1" applyAlignment="1">
      <alignment horizontal="left" vertical="top" wrapText="1"/>
    </xf>
    <xf numFmtId="166" fontId="1" fillId="10" borderId="86" xfId="1" applyFont="1" applyFill="1" applyBorder="1" applyAlignment="1">
      <alignment horizontal="left" vertical="top" wrapText="1"/>
    </xf>
    <xf numFmtId="166" fontId="1" fillId="10" borderId="85" xfId="1" applyFont="1" applyFill="1" applyBorder="1" applyAlignment="1">
      <alignment horizontal="left" vertical="top" wrapText="1"/>
    </xf>
    <xf numFmtId="164" fontId="3" fillId="2" borderId="1" xfId="0" applyNumberFormat="1" applyFont="1" applyFill="1" applyBorder="1" applyAlignment="1">
      <alignment horizontal="center" vertical="top"/>
    </xf>
    <xf numFmtId="164" fontId="3" fillId="2" borderId="58" xfId="0" applyNumberFormat="1" applyFont="1" applyFill="1" applyBorder="1" applyAlignment="1">
      <alignment horizontal="center" vertical="top"/>
    </xf>
    <xf numFmtId="49" fontId="5" fillId="8" borderId="35" xfId="0" applyNumberFormat="1" applyFont="1" applyFill="1" applyBorder="1" applyAlignment="1">
      <alignment horizontal="center" vertical="top" wrapText="1"/>
    </xf>
    <xf numFmtId="49" fontId="5" fillId="3" borderId="67" xfId="0" applyNumberFormat="1" applyFont="1" applyFill="1" applyBorder="1" applyAlignment="1">
      <alignment horizontal="center" vertical="top"/>
    </xf>
    <xf numFmtId="165" fontId="1" fillId="4" borderId="59" xfId="0" applyNumberFormat="1" applyFont="1" applyFill="1" applyBorder="1" applyAlignment="1">
      <alignment horizontal="left" vertical="top" wrapText="1"/>
    </xf>
    <xf numFmtId="49" fontId="5" fillId="4" borderId="56" xfId="0" applyNumberFormat="1" applyFont="1" applyFill="1" applyBorder="1" applyAlignment="1">
      <alignment horizontal="center" vertical="top"/>
    </xf>
    <xf numFmtId="0" fontId="4" fillId="4" borderId="73" xfId="0" applyFont="1" applyFill="1" applyBorder="1" applyAlignment="1">
      <alignment horizontal="center" vertical="top" wrapText="1"/>
    </xf>
    <xf numFmtId="0" fontId="4" fillId="4" borderId="49" xfId="0" applyFont="1" applyFill="1" applyBorder="1" applyAlignment="1">
      <alignment horizontal="center" vertical="top" wrapText="1"/>
    </xf>
    <xf numFmtId="0" fontId="14" fillId="4" borderId="76" xfId="0" applyFont="1" applyFill="1" applyBorder="1" applyAlignment="1">
      <alignment horizontal="center" vertical="top" wrapText="1"/>
    </xf>
    <xf numFmtId="165" fontId="1" fillId="4" borderId="30" xfId="0" applyNumberFormat="1" applyFont="1" applyFill="1" applyBorder="1" applyAlignment="1">
      <alignment horizontal="left" vertical="top" wrapText="1"/>
    </xf>
    <xf numFmtId="0" fontId="6" fillId="0" borderId="31" xfId="0" applyNumberFormat="1" applyFont="1" applyBorder="1" applyAlignment="1">
      <alignment horizontal="center" vertical="top" textRotation="90" wrapText="1"/>
    </xf>
    <xf numFmtId="0" fontId="6" fillId="0" borderId="25" xfId="0" applyNumberFormat="1" applyFont="1" applyBorder="1" applyAlignment="1">
      <alignment horizontal="center" vertical="top" textRotation="90" wrapText="1"/>
    </xf>
    <xf numFmtId="165" fontId="1" fillId="4" borderId="43" xfId="0" applyNumberFormat="1" applyFont="1" applyFill="1" applyBorder="1" applyAlignment="1">
      <alignment horizontal="center" vertical="center" textRotation="90" wrapText="1"/>
    </xf>
    <xf numFmtId="49" fontId="4" fillId="4" borderId="33" xfId="0" applyNumberFormat="1" applyFont="1" applyFill="1" applyBorder="1" applyAlignment="1">
      <alignment horizontal="center" vertical="top" wrapText="1"/>
    </xf>
    <xf numFmtId="49" fontId="4" fillId="4" borderId="50" xfId="0" applyNumberFormat="1" applyFont="1" applyFill="1" applyBorder="1" applyAlignment="1">
      <alignment horizontal="center" vertical="top" wrapText="1"/>
    </xf>
    <xf numFmtId="3" fontId="17" fillId="4" borderId="34" xfId="0" applyNumberFormat="1" applyFont="1" applyFill="1" applyBorder="1" applyAlignment="1">
      <alignment horizontal="center" vertical="top" textRotation="90" wrapText="1"/>
    </xf>
    <xf numFmtId="3" fontId="17" fillId="4" borderId="67" xfId="0" applyNumberFormat="1" applyFont="1" applyFill="1" applyBorder="1" applyAlignment="1">
      <alignment horizontal="center" vertical="top" textRotation="90" wrapText="1"/>
    </xf>
    <xf numFmtId="49" fontId="5" fillId="3" borderId="51" xfId="0" applyNumberFormat="1" applyFont="1" applyFill="1" applyBorder="1" applyAlignment="1">
      <alignment horizontal="center" vertical="top"/>
    </xf>
    <xf numFmtId="49" fontId="5" fillId="3" borderId="54" xfId="0" applyNumberFormat="1" applyFont="1" applyFill="1" applyBorder="1" applyAlignment="1">
      <alignment horizontal="center" vertical="top"/>
    </xf>
    <xf numFmtId="165" fontId="3" fillId="4" borderId="59" xfId="0" applyNumberFormat="1" applyFont="1" applyFill="1" applyBorder="1" applyAlignment="1">
      <alignment horizontal="left" vertical="top" wrapText="1"/>
    </xf>
    <xf numFmtId="0" fontId="4" fillId="4" borderId="47" xfId="0" applyFont="1" applyFill="1" applyBorder="1" applyAlignment="1">
      <alignment horizontal="center" vertical="top" wrapText="1"/>
    </xf>
    <xf numFmtId="0" fontId="14" fillId="4" borderId="49" xfId="0" applyFont="1" applyFill="1" applyBorder="1" applyAlignment="1">
      <alignment horizontal="center" vertical="top" wrapText="1"/>
    </xf>
    <xf numFmtId="165" fontId="3" fillId="0" borderId="67" xfId="0" applyNumberFormat="1" applyFont="1" applyBorder="1" applyAlignment="1">
      <alignment horizontal="left" vertical="top" wrapText="1"/>
    </xf>
    <xf numFmtId="165" fontId="3" fillId="0" borderId="59" xfId="0" applyNumberFormat="1" applyFont="1" applyBorder="1" applyAlignment="1">
      <alignment horizontal="left" vertical="top" wrapText="1"/>
    </xf>
    <xf numFmtId="165" fontId="3" fillId="0" borderId="36" xfId="0" applyNumberFormat="1" applyFont="1" applyBorder="1" applyAlignment="1">
      <alignment horizontal="left" vertical="top" wrapText="1"/>
    </xf>
    <xf numFmtId="0" fontId="4" fillId="4" borderId="40" xfId="0" applyFont="1" applyFill="1" applyBorder="1" applyAlignment="1">
      <alignment horizontal="center" vertical="top" wrapText="1"/>
    </xf>
    <xf numFmtId="0" fontId="14" fillId="4" borderId="31" xfId="0" applyFont="1" applyFill="1" applyBorder="1" applyAlignment="1">
      <alignment horizontal="center" vertical="top" wrapText="1"/>
    </xf>
    <xf numFmtId="49" fontId="5" fillId="4" borderId="55" xfId="0" applyNumberFormat="1" applyFont="1" applyFill="1" applyBorder="1" applyAlignment="1">
      <alignment horizontal="center" vertical="top"/>
    </xf>
    <xf numFmtId="0" fontId="4" fillId="4" borderId="32" xfId="0" applyFont="1" applyFill="1" applyBorder="1" applyAlignment="1">
      <alignment vertical="top" wrapText="1"/>
    </xf>
    <xf numFmtId="0" fontId="13" fillId="4" borderId="35" xfId="0" applyFont="1" applyFill="1" applyBorder="1" applyAlignment="1">
      <alignment vertical="top" wrapText="1"/>
    </xf>
    <xf numFmtId="0" fontId="13" fillId="4" borderId="30" xfId="0" applyFont="1" applyFill="1" applyBorder="1" applyAlignment="1">
      <alignment vertical="top" wrapText="1"/>
    </xf>
    <xf numFmtId="49" fontId="3" fillId="0" borderId="52" xfId="0" applyNumberFormat="1" applyFont="1" applyBorder="1" applyAlignment="1">
      <alignment horizontal="center" vertical="top"/>
    </xf>
    <xf numFmtId="49" fontId="3" fillId="0" borderId="13" xfId="0" applyNumberFormat="1" applyFont="1" applyBorder="1" applyAlignment="1">
      <alignment horizontal="center" vertical="top"/>
    </xf>
    <xf numFmtId="3" fontId="17" fillId="4" borderId="34" xfId="0" applyNumberFormat="1" applyFont="1" applyFill="1" applyBorder="1" applyAlignment="1">
      <alignment horizontal="center" vertical="top" textRotation="90"/>
    </xf>
    <xf numFmtId="3" fontId="17" fillId="4" borderId="67" xfId="0" applyNumberFormat="1" applyFont="1" applyFill="1" applyBorder="1" applyAlignment="1">
      <alignment horizontal="center" vertical="top" textRotation="90"/>
    </xf>
    <xf numFmtId="0" fontId="4" fillId="4" borderId="27" xfId="0" applyFont="1" applyFill="1" applyBorder="1" applyAlignment="1">
      <alignment horizontal="left" vertical="top" wrapText="1"/>
    </xf>
    <xf numFmtId="0" fontId="4" fillId="4" borderId="30" xfId="0" applyFont="1" applyFill="1" applyBorder="1" applyAlignment="1">
      <alignment horizontal="left" vertical="top" wrapText="1"/>
    </xf>
    <xf numFmtId="0" fontId="1" fillId="0" borderId="0" xfId="0" applyFont="1" applyAlignment="1">
      <alignment horizontal="left" vertical="top" wrapText="1"/>
    </xf>
    <xf numFmtId="0" fontId="1" fillId="0" borderId="6"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59" xfId="0" applyNumberFormat="1" applyFont="1" applyBorder="1" applyAlignment="1">
      <alignment horizontal="center" vertical="center" textRotation="90"/>
    </xf>
    <xf numFmtId="0" fontId="1" fillId="0" borderId="36" xfId="0" applyNumberFormat="1" applyFont="1" applyBorder="1" applyAlignment="1">
      <alignment horizontal="center" vertical="center" textRotation="90"/>
    </xf>
    <xf numFmtId="0" fontId="1" fillId="0" borderId="29" xfId="0" applyFont="1" applyBorder="1" applyAlignment="1">
      <alignment horizontal="center" vertical="center" wrapText="1"/>
    </xf>
    <xf numFmtId="0" fontId="1" fillId="0" borderId="6" xfId="0" applyFont="1" applyBorder="1" applyAlignment="1">
      <alignment horizontal="center" vertical="center" textRotation="90" wrapText="1"/>
    </xf>
    <xf numFmtId="0" fontId="1" fillId="0" borderId="12" xfId="0" applyFont="1" applyBorder="1" applyAlignment="1">
      <alignment horizontal="center" vertical="center" textRotation="90" wrapText="1"/>
    </xf>
    <xf numFmtId="0" fontId="1" fillId="0" borderId="18" xfId="0" applyFont="1" applyBorder="1" applyAlignment="1">
      <alignment horizontal="center" vertical="center" textRotation="90" wrapText="1"/>
    </xf>
    <xf numFmtId="0" fontId="1" fillId="0" borderId="37" xfId="0" applyFont="1" applyFill="1" applyBorder="1" applyAlignment="1">
      <alignment horizontal="center" vertical="center" textRotation="90" wrapText="1"/>
    </xf>
    <xf numFmtId="0" fontId="3" fillId="9" borderId="61" xfId="0" applyFont="1" applyFill="1" applyBorder="1" applyAlignment="1">
      <alignment horizontal="left" vertical="top" wrapText="1"/>
    </xf>
    <xf numFmtId="0" fontId="3" fillId="9" borderId="21" xfId="0" applyFont="1" applyFill="1" applyBorder="1" applyAlignment="1">
      <alignment horizontal="left" vertical="top" wrapText="1"/>
    </xf>
    <xf numFmtId="0" fontId="3" fillId="9" borderId="22"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12" xfId="0" applyFont="1" applyFill="1" applyBorder="1" applyAlignment="1">
      <alignment horizontal="left" vertical="top" wrapText="1"/>
    </xf>
    <xf numFmtId="0" fontId="1" fillId="0" borderId="18" xfId="0" applyFont="1" applyFill="1" applyBorder="1" applyAlignment="1">
      <alignment horizontal="left" vertical="top" wrapText="1"/>
    </xf>
    <xf numFmtId="0" fontId="1" fillId="0" borderId="33" xfId="0" applyFont="1" applyFill="1" applyBorder="1" applyAlignment="1">
      <alignment horizontal="center" vertical="center" textRotation="90" wrapText="1"/>
    </xf>
    <xf numFmtId="0" fontId="1" fillId="0" borderId="50" xfId="0" applyFont="1" applyFill="1" applyBorder="1" applyAlignment="1">
      <alignment horizontal="center" vertical="center" textRotation="90" wrapText="1"/>
    </xf>
    <xf numFmtId="0" fontId="1" fillId="4" borderId="6" xfId="0" applyFont="1" applyFill="1" applyBorder="1" applyAlignment="1">
      <alignment horizontal="left" vertical="top" wrapText="1"/>
    </xf>
    <xf numFmtId="0" fontId="1" fillId="4" borderId="12" xfId="0" applyFont="1" applyFill="1" applyBorder="1" applyAlignment="1">
      <alignment horizontal="left" vertical="top" wrapText="1"/>
    </xf>
    <xf numFmtId="0" fontId="1" fillId="4" borderId="18" xfId="0" applyFont="1" applyFill="1" applyBorder="1" applyAlignment="1">
      <alignment horizontal="left" vertical="top" wrapText="1"/>
    </xf>
    <xf numFmtId="49" fontId="3" fillId="2" borderId="22" xfId="0" applyNumberFormat="1" applyFont="1" applyFill="1" applyBorder="1" applyAlignment="1">
      <alignment horizontal="right" vertical="top"/>
    </xf>
    <xf numFmtId="0" fontId="1" fillId="4" borderId="27" xfId="0" applyFont="1" applyFill="1" applyBorder="1" applyAlignment="1">
      <alignment horizontal="left" vertical="top" wrapText="1"/>
    </xf>
    <xf numFmtId="0" fontId="4" fillId="4" borderId="68" xfId="0" applyFont="1" applyFill="1" applyBorder="1" applyAlignment="1">
      <alignment horizontal="left" vertical="top" wrapText="1"/>
    </xf>
    <xf numFmtId="0" fontId="4" fillId="4" borderId="48" xfId="0" applyFont="1" applyFill="1" applyBorder="1" applyAlignment="1">
      <alignment horizontal="left" vertical="top" wrapText="1"/>
    </xf>
    <xf numFmtId="1" fontId="1" fillId="0" borderId="6" xfId="0" applyNumberFormat="1" applyFont="1" applyFill="1" applyBorder="1" applyAlignment="1">
      <alignment horizontal="left" vertical="top" wrapText="1"/>
    </xf>
    <xf numFmtId="1" fontId="1" fillId="0" borderId="12" xfId="0" applyNumberFormat="1" applyFont="1" applyFill="1" applyBorder="1" applyAlignment="1">
      <alignment horizontal="left" vertical="top" wrapText="1"/>
    </xf>
    <xf numFmtId="1" fontId="1" fillId="0" borderId="18" xfId="0" applyNumberFormat="1" applyFont="1" applyFill="1" applyBorder="1" applyAlignment="1">
      <alignment horizontal="left" vertical="top" wrapText="1"/>
    </xf>
    <xf numFmtId="49" fontId="3" fillId="2" borderId="20" xfId="0" applyNumberFormat="1" applyFont="1" applyFill="1" applyBorder="1" applyAlignment="1">
      <alignment horizontal="left" vertical="top"/>
    </xf>
    <xf numFmtId="1" fontId="1" fillId="0" borderId="50" xfId="0" applyNumberFormat="1" applyFont="1" applyFill="1" applyBorder="1" applyAlignment="1">
      <alignment horizontal="left" vertical="top" wrapText="1"/>
    </xf>
    <xf numFmtId="49" fontId="1" fillId="0" borderId="6" xfId="0" applyNumberFormat="1" applyFont="1" applyFill="1" applyBorder="1" applyAlignment="1">
      <alignment horizontal="left" vertical="top" wrapText="1"/>
    </xf>
    <xf numFmtId="49" fontId="1" fillId="0" borderId="12" xfId="0" applyNumberFormat="1" applyFont="1" applyFill="1" applyBorder="1" applyAlignment="1">
      <alignment horizontal="left" vertical="top" wrapText="1"/>
    </xf>
    <xf numFmtId="49" fontId="1" fillId="0" borderId="50" xfId="0" applyNumberFormat="1" applyFont="1" applyFill="1" applyBorder="1" applyAlignment="1">
      <alignment horizontal="left" vertical="top" wrapText="1"/>
    </xf>
    <xf numFmtId="49" fontId="5" fillId="2" borderId="58" xfId="0" applyNumberFormat="1" applyFont="1" applyFill="1" applyBorder="1" applyAlignment="1">
      <alignment horizontal="right" vertical="top" wrapText="1"/>
    </xf>
    <xf numFmtId="164" fontId="3" fillId="2" borderId="45" xfId="0" applyNumberFormat="1" applyFont="1" applyFill="1" applyBorder="1" applyAlignment="1">
      <alignment horizontal="center" vertical="top"/>
    </xf>
    <xf numFmtId="49" fontId="5" fillId="2" borderId="1" xfId="0" applyNumberFormat="1" applyFont="1" applyFill="1" applyBorder="1" applyAlignment="1">
      <alignment horizontal="left" vertical="top" wrapText="1"/>
    </xf>
    <xf numFmtId="0" fontId="1" fillId="0" borderId="31" xfId="0" applyFont="1" applyBorder="1" applyAlignment="1">
      <alignment horizontal="left" vertical="top" wrapText="1"/>
    </xf>
    <xf numFmtId="49" fontId="1" fillId="0" borderId="18" xfId="0" applyNumberFormat="1" applyFont="1" applyFill="1" applyBorder="1" applyAlignment="1">
      <alignment horizontal="left" vertical="top" wrapText="1"/>
    </xf>
    <xf numFmtId="0" fontId="4" fillId="4" borderId="37" xfId="0" applyFont="1" applyFill="1" applyBorder="1" applyAlignment="1">
      <alignment horizontal="left" vertical="top" wrapText="1"/>
    </xf>
    <xf numFmtId="49" fontId="1" fillId="4" borderId="33" xfId="0" applyNumberFormat="1" applyFont="1" applyFill="1" applyBorder="1" applyAlignment="1">
      <alignment horizontal="left" vertical="top" wrapText="1"/>
    </xf>
    <xf numFmtId="49" fontId="1" fillId="4" borderId="18" xfId="0" applyNumberFormat="1" applyFont="1" applyFill="1" applyBorder="1" applyAlignment="1">
      <alignment horizontal="left" vertical="top" wrapText="1"/>
    </xf>
    <xf numFmtId="0" fontId="4" fillId="4" borderId="4" xfId="0" applyFont="1" applyFill="1" applyBorder="1" applyAlignment="1">
      <alignment horizontal="center" vertical="top" wrapText="1"/>
    </xf>
    <xf numFmtId="0" fontId="4" fillId="4" borderId="10" xfId="0" applyFont="1" applyFill="1" applyBorder="1" applyAlignment="1">
      <alignment horizontal="center" vertical="top" wrapText="1"/>
    </xf>
    <xf numFmtId="0" fontId="14" fillId="4" borderId="16" xfId="0" applyFont="1" applyFill="1" applyBorder="1" applyAlignment="1">
      <alignment horizontal="center" vertical="top" wrapText="1"/>
    </xf>
    <xf numFmtId="0" fontId="14" fillId="4" borderId="25" xfId="0" applyFont="1" applyFill="1" applyBorder="1" applyAlignment="1">
      <alignment horizontal="center" vertical="top" wrapText="1"/>
    </xf>
    <xf numFmtId="49" fontId="5" fillId="4" borderId="2" xfId="0" applyNumberFormat="1" applyFont="1" applyFill="1" applyBorder="1" applyAlignment="1">
      <alignment horizontal="center" vertical="top"/>
    </xf>
    <xf numFmtId="49" fontId="5" fillId="4" borderId="14" xfId="0" applyNumberFormat="1" applyFont="1" applyFill="1" applyBorder="1" applyAlignment="1">
      <alignment horizontal="center" vertical="top"/>
    </xf>
    <xf numFmtId="49" fontId="5" fillId="4" borderId="62" xfId="0" applyNumberFormat="1" applyFont="1" applyFill="1" applyBorder="1" applyAlignment="1">
      <alignment horizontal="center" vertical="top"/>
    </xf>
    <xf numFmtId="49" fontId="5" fillId="4" borderId="64" xfId="0" applyNumberFormat="1" applyFont="1" applyFill="1" applyBorder="1" applyAlignment="1">
      <alignment horizontal="center" vertical="top"/>
    </xf>
    <xf numFmtId="165" fontId="5" fillId="4" borderId="27" xfId="0" applyNumberFormat="1" applyFont="1" applyFill="1" applyBorder="1" applyAlignment="1">
      <alignment horizontal="center" vertical="top" wrapText="1"/>
    </xf>
    <xf numFmtId="165" fontId="5" fillId="4" borderId="30" xfId="0" applyNumberFormat="1" applyFont="1" applyFill="1" applyBorder="1" applyAlignment="1">
      <alignment horizontal="center" vertical="top" wrapText="1"/>
    </xf>
    <xf numFmtId="165" fontId="5" fillId="4" borderId="37" xfId="0" applyNumberFormat="1" applyFont="1" applyFill="1" applyBorder="1" applyAlignment="1">
      <alignment horizontal="center" vertical="top" wrapText="1"/>
    </xf>
    <xf numFmtId="49" fontId="5" fillId="4" borderId="49" xfId="0" applyNumberFormat="1" applyFont="1" applyFill="1" applyBorder="1" applyAlignment="1">
      <alignment horizontal="center" vertical="top"/>
    </xf>
    <xf numFmtId="165" fontId="1" fillId="0" borderId="27" xfId="0" applyNumberFormat="1" applyFont="1" applyFill="1" applyBorder="1" applyAlignment="1">
      <alignment horizontal="center" vertical="center" textRotation="90" wrapText="1"/>
    </xf>
    <xf numFmtId="165" fontId="1" fillId="0" borderId="30" xfId="0" applyNumberFormat="1" applyFont="1" applyFill="1" applyBorder="1" applyAlignment="1">
      <alignment horizontal="center" vertical="center" textRotation="90" wrapText="1"/>
    </xf>
    <xf numFmtId="165" fontId="20" fillId="4" borderId="26" xfId="0" applyNumberFormat="1" applyFont="1" applyFill="1" applyBorder="1" applyAlignment="1">
      <alignment horizontal="left" vertical="top" wrapText="1"/>
    </xf>
    <xf numFmtId="165" fontId="20" fillId="4" borderId="31" xfId="0" applyNumberFormat="1" applyFont="1" applyFill="1" applyBorder="1" applyAlignment="1">
      <alignment horizontal="left" vertical="top" wrapText="1"/>
    </xf>
    <xf numFmtId="165" fontId="20" fillId="4" borderId="36" xfId="0" applyNumberFormat="1" applyFont="1" applyFill="1" applyBorder="1" applyAlignment="1">
      <alignment horizontal="left" vertical="top" wrapText="1"/>
    </xf>
    <xf numFmtId="0" fontId="23" fillId="4" borderId="4" xfId="0" applyFont="1" applyFill="1" applyBorder="1" applyAlignment="1">
      <alignment horizontal="center" vertical="top" wrapText="1"/>
    </xf>
    <xf numFmtId="0" fontId="23" fillId="4" borderId="10" xfId="0" applyFont="1" applyFill="1" applyBorder="1" applyAlignment="1">
      <alignment horizontal="center" vertical="top" wrapText="1"/>
    </xf>
    <xf numFmtId="0" fontId="4" fillId="4" borderId="6" xfId="0" applyFont="1" applyFill="1" applyBorder="1" applyAlignment="1">
      <alignment horizontal="left" vertical="top" wrapText="1"/>
    </xf>
    <xf numFmtId="0" fontId="4" fillId="4" borderId="12" xfId="0" applyFont="1" applyFill="1" applyBorder="1" applyAlignment="1">
      <alignment horizontal="left" vertical="top" wrapText="1"/>
    </xf>
    <xf numFmtId="0" fontId="4" fillId="4" borderId="18" xfId="0" applyFont="1" applyFill="1" applyBorder="1" applyAlignment="1">
      <alignment horizontal="left" vertical="top" wrapText="1"/>
    </xf>
    <xf numFmtId="0" fontId="23" fillId="4" borderId="44" xfId="0" applyFont="1" applyFill="1" applyBorder="1" applyAlignment="1">
      <alignment horizontal="left" vertical="top" wrapText="1"/>
    </xf>
    <xf numFmtId="0" fontId="23" fillId="4" borderId="0" xfId="0" applyFont="1" applyFill="1" applyBorder="1" applyAlignment="1">
      <alignment horizontal="left" vertical="top" wrapText="1"/>
    </xf>
    <xf numFmtId="165" fontId="3" fillId="0" borderId="32" xfId="0" applyNumberFormat="1" applyFont="1" applyFill="1" applyBorder="1" applyAlignment="1">
      <alignment horizontal="center" vertical="top" wrapText="1"/>
    </xf>
    <xf numFmtId="165" fontId="3" fillId="0" borderId="26" xfId="0" applyNumberFormat="1" applyFont="1" applyBorder="1" applyAlignment="1">
      <alignment horizontal="left" vertical="top" wrapText="1"/>
    </xf>
    <xf numFmtId="165" fontId="1" fillId="0" borderId="32" xfId="0" applyNumberFormat="1" applyFont="1" applyBorder="1" applyAlignment="1">
      <alignment horizontal="center" vertical="center" textRotation="90" wrapText="1"/>
    </xf>
    <xf numFmtId="165" fontId="1" fillId="0" borderId="30" xfId="0" applyNumberFormat="1" applyFont="1" applyBorder="1" applyAlignment="1">
      <alignment horizontal="center" vertical="center" textRotation="90" wrapText="1"/>
    </xf>
    <xf numFmtId="165" fontId="1" fillId="0" borderId="37" xfId="0" applyNumberFormat="1" applyFont="1" applyBorder="1" applyAlignment="1">
      <alignment horizontal="center" vertical="center" textRotation="90" wrapText="1"/>
    </xf>
    <xf numFmtId="165" fontId="1" fillId="4" borderId="32" xfId="0" applyNumberFormat="1" applyFont="1" applyFill="1" applyBorder="1" applyAlignment="1">
      <alignment horizontal="left" vertical="top" wrapText="1"/>
    </xf>
    <xf numFmtId="0" fontId="1" fillId="0" borderId="32" xfId="0" applyFont="1" applyBorder="1" applyAlignment="1">
      <alignment horizontal="left" vertical="top" wrapText="1"/>
    </xf>
    <xf numFmtId="0" fontId="1" fillId="0" borderId="37" xfId="0" applyFont="1" applyBorder="1" applyAlignment="1">
      <alignment horizontal="left" vertical="top" wrapText="1"/>
    </xf>
    <xf numFmtId="165" fontId="1" fillId="4" borderId="52" xfId="0" applyNumberFormat="1" applyFont="1" applyFill="1" applyBorder="1" applyAlignment="1">
      <alignment horizontal="left" vertical="top" wrapText="1"/>
    </xf>
    <xf numFmtId="49" fontId="5" fillId="4" borderId="30" xfId="0" applyNumberFormat="1" applyFont="1" applyFill="1" applyBorder="1" applyAlignment="1">
      <alignment horizontal="center" vertical="top"/>
    </xf>
    <xf numFmtId="165" fontId="3" fillId="0" borderId="21" xfId="0" applyNumberFormat="1" applyFont="1" applyFill="1" applyBorder="1" applyAlignment="1">
      <alignment horizont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0" fontId="5" fillId="7" borderId="13" xfId="0" applyFont="1" applyFill="1" applyBorder="1" applyAlignment="1">
      <alignment horizontal="left" vertical="top" wrapText="1"/>
    </xf>
    <xf numFmtId="0" fontId="4" fillId="0" borderId="13" xfId="0" applyFont="1" applyBorder="1" applyAlignment="1">
      <alignment horizontal="left" vertical="top" wrapText="1"/>
    </xf>
    <xf numFmtId="0" fontId="4" fillId="0" borderId="63" xfId="0" applyFont="1" applyBorder="1" applyAlignment="1">
      <alignment horizontal="left" vertical="top" wrapText="1"/>
    </xf>
    <xf numFmtId="49" fontId="5" fillId="2" borderId="22" xfId="0" applyNumberFormat="1" applyFont="1" applyFill="1" applyBorder="1" applyAlignment="1">
      <alignment horizontal="right" vertical="top" wrapText="1"/>
    </xf>
    <xf numFmtId="165" fontId="5" fillId="8" borderId="22" xfId="0" applyNumberFormat="1" applyFont="1" applyFill="1" applyBorder="1" applyAlignment="1">
      <alignment horizontal="right" vertical="top"/>
    </xf>
    <xf numFmtId="49" fontId="5" fillId="7" borderId="22" xfId="0" applyNumberFormat="1" applyFont="1" applyFill="1" applyBorder="1" applyAlignment="1">
      <alignment horizontal="right" vertical="top"/>
    </xf>
    <xf numFmtId="0" fontId="4" fillId="0" borderId="0" xfId="0" applyNumberFormat="1" applyFont="1" applyAlignment="1">
      <alignment horizontal="center" vertical="top"/>
    </xf>
    <xf numFmtId="0" fontId="5" fillId="4" borderId="63" xfId="0" applyFont="1" applyFill="1" applyBorder="1" applyAlignment="1">
      <alignment horizontal="left" vertical="top" wrapText="1"/>
    </xf>
    <xf numFmtId="0" fontId="3" fillId="4" borderId="63" xfId="0" applyFont="1" applyFill="1" applyBorder="1" applyAlignment="1">
      <alignment horizontal="left" vertical="top" wrapText="1"/>
    </xf>
    <xf numFmtId="0" fontId="5" fillId="5" borderId="64" xfId="0" applyFont="1" applyFill="1" applyBorder="1" applyAlignment="1">
      <alignment horizontal="right" vertical="top" wrapText="1"/>
    </xf>
  </cellXfs>
  <cellStyles count="2">
    <cellStyle name="Excel Built-in Normal" xfId="1"/>
    <cellStyle name="Įprastas" xfId="0" builtinId="0"/>
  </cellStyles>
  <dxfs count="0"/>
  <tableStyles count="0" defaultTableStyle="TableStyleMedium2" defaultPivotStyle="PivotStyleLight16"/>
  <colors>
    <mruColors>
      <color rgb="FFFFFF99"/>
      <color rgb="FFFFE1CF"/>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24"/>
  <sheetViews>
    <sheetView tabSelected="1" zoomScaleNormal="100" workbookViewId="0"/>
  </sheetViews>
  <sheetFormatPr defaultColWidth="9.140625" defaultRowHeight="15" x14ac:dyDescent="0.25"/>
  <cols>
    <col min="1" max="3" width="3" style="59" customWidth="1"/>
    <col min="4" max="4" width="3" style="65" customWidth="1"/>
    <col min="5" max="5" width="32.85546875" style="59" customWidth="1"/>
    <col min="6" max="6" width="3.7109375" style="65" customWidth="1"/>
    <col min="7" max="7" width="3.7109375" style="204" hidden="1" customWidth="1"/>
    <col min="8" max="8" width="3.7109375" style="65" customWidth="1"/>
    <col min="9" max="9" width="8.140625" style="59" customWidth="1"/>
    <col min="10" max="12" width="8.140625" style="65" customWidth="1"/>
    <col min="13" max="13" width="25.28515625" style="74" customWidth="1"/>
    <col min="14" max="14" width="5.140625" style="307" customWidth="1"/>
    <col min="15" max="15" width="4.28515625" style="307" customWidth="1"/>
    <col min="16" max="16" width="4.28515625" style="65" customWidth="1"/>
    <col min="17" max="17" width="48" style="684" customWidth="1"/>
    <col min="18" max="16384" width="9.140625" style="59"/>
  </cols>
  <sheetData>
    <row r="1" spans="1:19" s="40" customFormat="1" ht="58.5" customHeight="1" x14ac:dyDescent="0.25">
      <c r="A1" s="43"/>
      <c r="B1" s="43"/>
      <c r="C1" s="43"/>
      <c r="D1" s="41"/>
      <c r="E1" s="43"/>
      <c r="F1" s="98"/>
      <c r="G1" s="201"/>
      <c r="H1" s="99"/>
      <c r="J1" s="989"/>
      <c r="K1" s="989"/>
      <c r="L1" s="1290" t="s">
        <v>258</v>
      </c>
      <c r="M1" s="1290"/>
      <c r="N1" s="1290"/>
      <c r="O1" s="1290"/>
      <c r="P1" s="1290"/>
      <c r="Q1" s="408"/>
      <c r="R1" s="100"/>
      <c r="S1" s="100"/>
    </row>
    <row r="2" spans="1:19" s="47" customFormat="1" ht="16.5" customHeight="1" x14ac:dyDescent="0.2">
      <c r="A2" s="1056" t="s">
        <v>264</v>
      </c>
      <c r="B2" s="1056"/>
      <c r="C2" s="1056"/>
      <c r="D2" s="1056"/>
      <c r="E2" s="1056"/>
      <c r="F2" s="1056"/>
      <c r="G2" s="1056"/>
      <c r="H2" s="1056"/>
      <c r="I2" s="1056"/>
      <c r="J2" s="1056"/>
      <c r="K2" s="1056"/>
      <c r="L2" s="1056"/>
      <c r="M2" s="1056"/>
      <c r="N2" s="1056"/>
      <c r="O2" s="1056"/>
      <c r="P2" s="1056"/>
      <c r="Q2" s="681"/>
    </row>
    <row r="3" spans="1:19" s="47" customFormat="1" ht="16.5" customHeight="1" x14ac:dyDescent="0.2">
      <c r="A3" s="1057" t="s">
        <v>0</v>
      </c>
      <c r="B3" s="1057"/>
      <c r="C3" s="1057"/>
      <c r="D3" s="1057"/>
      <c r="E3" s="1057"/>
      <c r="F3" s="1057"/>
      <c r="G3" s="1057"/>
      <c r="H3" s="1057"/>
      <c r="I3" s="1057"/>
      <c r="J3" s="1057"/>
      <c r="K3" s="1057"/>
      <c r="L3" s="1057"/>
      <c r="M3" s="1057"/>
      <c r="N3" s="1057"/>
      <c r="O3" s="1057"/>
      <c r="P3" s="1057"/>
      <c r="Q3" s="681"/>
    </row>
    <row r="4" spans="1:19" s="47" customFormat="1" ht="16.5" customHeight="1" x14ac:dyDescent="0.2">
      <c r="A4" s="1058" t="s">
        <v>1</v>
      </c>
      <c r="B4" s="1058"/>
      <c r="C4" s="1058"/>
      <c r="D4" s="1058"/>
      <c r="E4" s="1058"/>
      <c r="F4" s="1058"/>
      <c r="G4" s="1058"/>
      <c r="H4" s="1058"/>
      <c r="I4" s="1058"/>
      <c r="J4" s="1058"/>
      <c r="K4" s="1058"/>
      <c r="L4" s="1058"/>
      <c r="M4" s="1058"/>
      <c r="N4" s="1058"/>
      <c r="O4" s="1058"/>
      <c r="P4" s="1058"/>
      <c r="Q4" s="681"/>
    </row>
    <row r="5" spans="1:19" s="1" customFormat="1" ht="19.5" customHeight="1" thickBot="1" x14ac:dyDescent="0.25">
      <c r="A5" s="1059" t="s">
        <v>2</v>
      </c>
      <c r="B5" s="1059"/>
      <c r="C5" s="1059"/>
      <c r="D5" s="1059"/>
      <c r="E5" s="1059"/>
      <c r="F5" s="1059"/>
      <c r="G5" s="1059"/>
      <c r="H5" s="1059"/>
      <c r="I5" s="1059"/>
      <c r="J5" s="1059"/>
      <c r="K5" s="1059"/>
      <c r="L5" s="1059"/>
      <c r="M5" s="1059"/>
      <c r="N5" s="1059"/>
      <c r="O5" s="1059"/>
      <c r="P5" s="1059"/>
      <c r="Q5" s="408"/>
    </row>
    <row r="6" spans="1:19" s="1" customFormat="1" ht="22.5" customHeight="1" x14ac:dyDescent="0.2">
      <c r="A6" s="1060" t="s">
        <v>3</v>
      </c>
      <c r="B6" s="1063" t="s">
        <v>4</v>
      </c>
      <c r="C6" s="1063" t="s">
        <v>5</v>
      </c>
      <c r="D6" s="1063" t="s">
        <v>252</v>
      </c>
      <c r="E6" s="1066" t="s">
        <v>6</v>
      </c>
      <c r="F6" s="1083" t="s">
        <v>7</v>
      </c>
      <c r="G6" s="1086" t="s">
        <v>152</v>
      </c>
      <c r="H6" s="1089" t="s">
        <v>8</v>
      </c>
      <c r="I6" s="1092" t="s">
        <v>9</v>
      </c>
      <c r="J6" s="1069" t="s">
        <v>185</v>
      </c>
      <c r="K6" s="1072" t="s">
        <v>159</v>
      </c>
      <c r="L6" s="1075" t="s">
        <v>160</v>
      </c>
      <c r="M6" s="1078" t="s">
        <v>10</v>
      </c>
      <c r="N6" s="1079"/>
      <c r="O6" s="1079"/>
      <c r="P6" s="1080"/>
      <c r="Q6" s="408"/>
    </row>
    <row r="7" spans="1:19" s="1" customFormat="1" ht="18" customHeight="1" x14ac:dyDescent="0.2">
      <c r="A7" s="1061"/>
      <c r="B7" s="1064"/>
      <c r="C7" s="1064"/>
      <c r="D7" s="1064"/>
      <c r="E7" s="1067"/>
      <c r="F7" s="1084"/>
      <c r="G7" s="1087"/>
      <c r="H7" s="1090"/>
      <c r="I7" s="1093"/>
      <c r="J7" s="1070"/>
      <c r="K7" s="1073"/>
      <c r="L7" s="1076"/>
      <c r="M7" s="1081" t="s">
        <v>6</v>
      </c>
      <c r="N7" s="1291" t="s">
        <v>257</v>
      </c>
      <c r="O7" s="1292"/>
      <c r="P7" s="1293"/>
      <c r="Q7" s="408"/>
    </row>
    <row r="8" spans="1:19" s="1" customFormat="1" ht="88.5" customHeight="1" thickBot="1" x14ac:dyDescent="0.25">
      <c r="A8" s="1062"/>
      <c r="B8" s="1065"/>
      <c r="C8" s="1065"/>
      <c r="D8" s="1065"/>
      <c r="E8" s="1068"/>
      <c r="F8" s="1085"/>
      <c r="G8" s="1088"/>
      <c r="H8" s="1091"/>
      <c r="I8" s="1094"/>
      <c r="J8" s="1071"/>
      <c r="K8" s="1074"/>
      <c r="L8" s="1077"/>
      <c r="M8" s="1082"/>
      <c r="N8" s="975" t="s">
        <v>161</v>
      </c>
      <c r="O8" s="975" t="s">
        <v>162</v>
      </c>
      <c r="P8" s="974" t="s">
        <v>163</v>
      </c>
      <c r="Q8" s="408"/>
    </row>
    <row r="9" spans="1:19" s="1" customFormat="1" ht="16.5" customHeight="1" x14ac:dyDescent="0.2">
      <c r="A9" s="1095" t="s">
        <v>12</v>
      </c>
      <c r="B9" s="1096"/>
      <c r="C9" s="1096"/>
      <c r="D9" s="1096"/>
      <c r="E9" s="1096"/>
      <c r="F9" s="1096"/>
      <c r="G9" s="1096"/>
      <c r="H9" s="1096"/>
      <c r="I9" s="1096"/>
      <c r="J9" s="1096"/>
      <c r="K9" s="1096"/>
      <c r="L9" s="1096"/>
      <c r="M9" s="1096"/>
      <c r="N9" s="1096"/>
      <c r="O9" s="1096"/>
      <c r="P9" s="1097"/>
      <c r="Q9" s="408"/>
    </row>
    <row r="10" spans="1:19" s="1" customFormat="1" ht="12.75" x14ac:dyDescent="0.2">
      <c r="A10" s="1098" t="s">
        <v>13</v>
      </c>
      <c r="B10" s="1099"/>
      <c r="C10" s="1099"/>
      <c r="D10" s="1099"/>
      <c r="E10" s="1099"/>
      <c r="F10" s="1099"/>
      <c r="G10" s="1099"/>
      <c r="H10" s="1099"/>
      <c r="I10" s="1099"/>
      <c r="J10" s="1099"/>
      <c r="K10" s="1099"/>
      <c r="L10" s="1099"/>
      <c r="M10" s="1099"/>
      <c r="N10" s="1099"/>
      <c r="O10" s="1099"/>
      <c r="P10" s="1100"/>
      <c r="Q10" s="408"/>
    </row>
    <row r="11" spans="1:19" s="1" customFormat="1" ht="13.5" customHeight="1" x14ac:dyDescent="0.2">
      <c r="A11" s="984" t="s">
        <v>14</v>
      </c>
      <c r="B11" s="1101" t="s">
        <v>15</v>
      </c>
      <c r="C11" s="1102"/>
      <c r="D11" s="1102"/>
      <c r="E11" s="1102"/>
      <c r="F11" s="1102"/>
      <c r="G11" s="1102"/>
      <c r="H11" s="1102"/>
      <c r="I11" s="1102"/>
      <c r="J11" s="1102"/>
      <c r="K11" s="1102"/>
      <c r="L11" s="1102"/>
      <c r="M11" s="1102"/>
      <c r="N11" s="1102"/>
      <c r="O11" s="1102"/>
      <c r="P11" s="1103"/>
      <c r="Q11" s="408"/>
    </row>
    <row r="12" spans="1:19" s="1" customFormat="1" ht="13.5" thickBot="1" x14ac:dyDescent="0.25">
      <c r="A12" s="962" t="s">
        <v>14</v>
      </c>
      <c r="B12" s="967" t="s">
        <v>14</v>
      </c>
      <c r="C12" s="1104" t="s">
        <v>16</v>
      </c>
      <c r="D12" s="1105"/>
      <c r="E12" s="1105"/>
      <c r="F12" s="1105"/>
      <c r="G12" s="1105"/>
      <c r="H12" s="1105"/>
      <c r="I12" s="1105"/>
      <c r="J12" s="1105"/>
      <c r="K12" s="1105"/>
      <c r="L12" s="1105"/>
      <c r="M12" s="1105"/>
      <c r="N12" s="1105"/>
      <c r="O12" s="1105"/>
      <c r="P12" s="1106"/>
      <c r="Q12" s="408"/>
    </row>
    <row r="13" spans="1:19" s="1" customFormat="1" ht="18.75" customHeight="1" x14ac:dyDescent="0.2">
      <c r="A13" s="1107" t="s">
        <v>14</v>
      </c>
      <c r="B13" s="1111" t="s">
        <v>14</v>
      </c>
      <c r="C13" s="1115" t="s">
        <v>14</v>
      </c>
      <c r="D13" s="194"/>
      <c r="E13" s="1130" t="s">
        <v>17</v>
      </c>
      <c r="F13" s="1127" t="s">
        <v>18</v>
      </c>
      <c r="G13" s="188">
        <v>13010101</v>
      </c>
      <c r="H13" s="1119" t="s">
        <v>20</v>
      </c>
      <c r="I13" s="172" t="s">
        <v>21</v>
      </c>
      <c r="J13" s="837">
        <v>30</v>
      </c>
      <c r="K13" s="838">
        <v>30</v>
      </c>
      <c r="L13" s="839">
        <v>30</v>
      </c>
      <c r="M13" s="1122" t="s">
        <v>22</v>
      </c>
      <c r="N13" s="275">
        <v>100</v>
      </c>
      <c r="O13" s="276">
        <v>100</v>
      </c>
      <c r="P13" s="3">
        <v>100</v>
      </c>
      <c r="Q13" s="680"/>
      <c r="S13" s="7"/>
    </row>
    <row r="14" spans="1:19" s="1" customFormat="1" ht="18.75" customHeight="1" x14ac:dyDescent="0.2">
      <c r="A14" s="1108"/>
      <c r="B14" s="1112"/>
      <c r="C14" s="1116"/>
      <c r="D14" s="195"/>
      <c r="E14" s="1131"/>
      <c r="F14" s="1128"/>
      <c r="G14" s="189"/>
      <c r="H14" s="1120"/>
      <c r="I14" s="173" t="s">
        <v>25</v>
      </c>
      <c r="J14" s="715">
        <v>105</v>
      </c>
      <c r="K14" s="729">
        <v>105</v>
      </c>
      <c r="L14" s="840">
        <v>105</v>
      </c>
      <c r="M14" s="1123"/>
      <c r="N14" s="277"/>
      <c r="O14" s="278"/>
      <c r="P14" s="6"/>
      <c r="Q14" s="680"/>
      <c r="S14" s="7"/>
    </row>
    <row r="15" spans="1:19" s="1" customFormat="1" ht="18.75" customHeight="1" x14ac:dyDescent="0.2">
      <c r="A15" s="1108"/>
      <c r="B15" s="1112"/>
      <c r="C15" s="1116"/>
      <c r="D15" s="195"/>
      <c r="E15" s="1131"/>
      <c r="F15" s="1129"/>
      <c r="G15" s="189"/>
      <c r="H15" s="1120"/>
      <c r="I15" s="173" t="s">
        <v>78</v>
      </c>
      <c r="J15" s="715">
        <v>17</v>
      </c>
      <c r="K15" s="729"/>
      <c r="L15" s="701"/>
      <c r="M15" s="1123"/>
      <c r="N15" s="277"/>
      <c r="O15" s="278"/>
      <c r="P15" s="6"/>
      <c r="Q15" s="680"/>
      <c r="S15" s="7"/>
    </row>
    <row r="16" spans="1:19" s="1" customFormat="1" ht="18" customHeight="1" x14ac:dyDescent="0.2">
      <c r="A16" s="1108"/>
      <c r="B16" s="1112"/>
      <c r="C16" s="1116"/>
      <c r="D16" s="195" t="s">
        <v>14</v>
      </c>
      <c r="E16" s="4" t="s">
        <v>23</v>
      </c>
      <c r="F16" s="1125" t="s">
        <v>24</v>
      </c>
      <c r="G16" s="1138"/>
      <c r="H16" s="1120"/>
      <c r="I16" s="461"/>
      <c r="J16" s="982"/>
      <c r="K16" s="727"/>
      <c r="L16" s="699"/>
      <c r="M16" s="1123"/>
      <c r="N16" s="277"/>
      <c r="O16" s="278"/>
      <c r="P16" s="6"/>
      <c r="Q16" s="408"/>
      <c r="R16" s="7"/>
    </row>
    <row r="17" spans="1:23" s="1" customFormat="1" ht="18" customHeight="1" x14ac:dyDescent="0.2">
      <c r="A17" s="1109"/>
      <c r="B17" s="1113"/>
      <c r="C17" s="1117"/>
      <c r="D17" s="195" t="s">
        <v>33</v>
      </c>
      <c r="E17" s="8" t="s">
        <v>26</v>
      </c>
      <c r="F17" s="1126"/>
      <c r="G17" s="1138"/>
      <c r="H17" s="1120"/>
      <c r="I17" s="461"/>
      <c r="J17" s="982"/>
      <c r="K17" s="727"/>
      <c r="L17" s="983"/>
      <c r="M17" s="1123"/>
      <c r="N17" s="277"/>
      <c r="O17" s="278"/>
      <c r="P17" s="6"/>
      <c r="Q17" s="408"/>
    </row>
    <row r="18" spans="1:23" s="1" customFormat="1" ht="27.75" customHeight="1" x14ac:dyDescent="0.2">
      <c r="A18" s="1109"/>
      <c r="B18" s="1113"/>
      <c r="C18" s="1117"/>
      <c r="D18" s="195" t="s">
        <v>37</v>
      </c>
      <c r="E18" s="8" t="s">
        <v>27</v>
      </c>
      <c r="F18" s="1125" t="s">
        <v>28</v>
      </c>
      <c r="G18" s="963"/>
      <c r="H18" s="1120"/>
      <c r="I18" s="174"/>
      <c r="J18" s="174"/>
      <c r="K18" s="403"/>
      <c r="L18" s="400"/>
      <c r="M18" s="1123"/>
      <c r="N18" s="277"/>
      <c r="O18" s="278"/>
      <c r="P18" s="6"/>
      <c r="Q18" s="408"/>
      <c r="U18" s="1" t="s">
        <v>255</v>
      </c>
    </row>
    <row r="19" spans="1:23" s="1" customFormat="1" ht="29.25" customHeight="1" x14ac:dyDescent="0.2">
      <c r="A19" s="1109"/>
      <c r="B19" s="1113"/>
      <c r="C19" s="1117"/>
      <c r="D19" s="195" t="s">
        <v>40</v>
      </c>
      <c r="E19" s="8" t="s">
        <v>29</v>
      </c>
      <c r="F19" s="1139"/>
      <c r="G19" s="963"/>
      <c r="H19" s="1120"/>
      <c r="I19" s="174"/>
      <c r="J19" s="174"/>
      <c r="K19" s="403"/>
      <c r="L19" s="400"/>
      <c r="M19" s="1123"/>
      <c r="N19" s="277"/>
      <c r="O19" s="278"/>
      <c r="P19" s="6"/>
      <c r="Q19" s="408"/>
    </row>
    <row r="20" spans="1:23" s="1" customFormat="1" ht="14.25" customHeight="1" x14ac:dyDescent="0.2">
      <c r="A20" s="1109"/>
      <c r="B20" s="1113"/>
      <c r="C20" s="1117"/>
      <c r="D20" s="195" t="s">
        <v>51</v>
      </c>
      <c r="E20" s="1288" t="s">
        <v>30</v>
      </c>
      <c r="F20" s="1139"/>
      <c r="G20" s="963"/>
      <c r="H20" s="1120"/>
      <c r="I20" s="165"/>
      <c r="J20" s="165"/>
      <c r="K20" s="282"/>
      <c r="L20" s="281"/>
      <c r="M20" s="1123"/>
      <c r="N20" s="277"/>
      <c r="O20" s="278"/>
      <c r="P20" s="9"/>
      <c r="Q20" s="408"/>
    </row>
    <row r="21" spans="1:23" s="1" customFormat="1" ht="17.25" customHeight="1" thickBot="1" x14ac:dyDescent="0.25">
      <c r="A21" s="1110"/>
      <c r="B21" s="1114"/>
      <c r="C21" s="1118"/>
      <c r="D21" s="1041"/>
      <c r="E21" s="1289"/>
      <c r="F21" s="1140"/>
      <c r="G21" s="965"/>
      <c r="H21" s="1121"/>
      <c r="I21" s="19" t="s">
        <v>32</v>
      </c>
      <c r="J21" s="11">
        <f>SUM(J13:J20)</f>
        <v>152</v>
      </c>
      <c r="K21" s="212">
        <f>SUM(K13:K20)</f>
        <v>135</v>
      </c>
      <c r="L21" s="210">
        <f>SUM(L13:L20)</f>
        <v>135</v>
      </c>
      <c r="M21" s="1124"/>
      <c r="N21" s="279"/>
      <c r="O21" s="280"/>
      <c r="P21" s="10"/>
      <c r="Q21" s="408"/>
      <c r="T21" s="7"/>
    </row>
    <row r="22" spans="1:23" s="1" customFormat="1" ht="26.25" customHeight="1" x14ac:dyDescent="0.2">
      <c r="A22" s="147" t="s">
        <v>14</v>
      </c>
      <c r="B22" s="49" t="s">
        <v>14</v>
      </c>
      <c r="C22" s="1141" t="s">
        <v>33</v>
      </c>
      <c r="D22" s="194"/>
      <c r="E22" s="1143" t="s">
        <v>34</v>
      </c>
      <c r="F22" s="1146" t="s">
        <v>28</v>
      </c>
      <c r="G22" s="1147">
        <v>13010102</v>
      </c>
      <c r="H22" s="1119" t="s">
        <v>20</v>
      </c>
      <c r="I22" s="60" t="s">
        <v>35</v>
      </c>
      <c r="J22" s="205">
        <v>795.4</v>
      </c>
      <c r="K22" s="213">
        <v>795.4</v>
      </c>
      <c r="L22" s="213">
        <v>795.4</v>
      </c>
      <c r="M22" s="1132" t="s">
        <v>36</v>
      </c>
      <c r="N22" s="281">
        <v>102</v>
      </c>
      <c r="O22" s="282">
        <v>102</v>
      </c>
      <c r="P22" s="241">
        <v>102</v>
      </c>
      <c r="Q22" s="680"/>
      <c r="R22" s="7"/>
    </row>
    <row r="23" spans="1:23" s="1" customFormat="1" ht="30" customHeight="1" x14ac:dyDescent="0.2">
      <c r="A23" s="961"/>
      <c r="B23" s="966"/>
      <c r="C23" s="1116"/>
      <c r="D23" s="195"/>
      <c r="E23" s="1144"/>
      <c r="F23" s="1139"/>
      <c r="G23" s="1138"/>
      <c r="H23" s="1120"/>
      <c r="I23" s="109" t="s">
        <v>21</v>
      </c>
      <c r="J23" s="106">
        <f>315.6-0.5</f>
        <v>315.10000000000002</v>
      </c>
      <c r="K23" s="215">
        <f t="shared" ref="K23" si="0">348.4-5</f>
        <v>343.4</v>
      </c>
      <c r="L23" s="63">
        <v>343.4</v>
      </c>
      <c r="M23" s="1133"/>
      <c r="N23" s="281"/>
      <c r="O23" s="282"/>
      <c r="P23" s="241"/>
      <c r="Q23" s="408"/>
    </row>
    <row r="24" spans="1:23" s="1" customFormat="1" ht="14.25" customHeight="1" thickBot="1" x14ac:dyDescent="0.25">
      <c r="A24" s="148"/>
      <c r="B24" s="48"/>
      <c r="C24" s="1142"/>
      <c r="D24" s="196"/>
      <c r="E24" s="1145"/>
      <c r="F24" s="1140"/>
      <c r="G24" s="1148"/>
      <c r="H24" s="1121"/>
      <c r="I24" s="19" t="s">
        <v>32</v>
      </c>
      <c r="J24" s="11">
        <f>SUM(J22:J23)</f>
        <v>1110.5</v>
      </c>
      <c r="K24" s="212">
        <f t="shared" ref="K24" si="1">SUM(K22:K23)</f>
        <v>1138.8</v>
      </c>
      <c r="L24" s="210">
        <f>SUM(L22:L23)</f>
        <v>1138.8</v>
      </c>
      <c r="M24" s="1133"/>
      <c r="N24" s="281"/>
      <c r="O24" s="282"/>
      <c r="P24" s="241"/>
      <c r="Q24" s="408"/>
    </row>
    <row r="25" spans="1:23" s="1" customFormat="1" ht="55.5" customHeight="1" x14ac:dyDescent="0.2">
      <c r="A25" s="147" t="s">
        <v>14</v>
      </c>
      <c r="B25" s="82" t="s">
        <v>14</v>
      </c>
      <c r="C25" s="83" t="s">
        <v>37</v>
      </c>
      <c r="D25" s="194"/>
      <c r="E25" s="1134" t="s">
        <v>38</v>
      </c>
      <c r="F25" s="956"/>
      <c r="G25" s="964">
        <v>13010104</v>
      </c>
      <c r="H25" s="943" t="s">
        <v>20</v>
      </c>
      <c r="I25" s="12" t="s">
        <v>35</v>
      </c>
      <c r="J25" s="205">
        <v>270.7</v>
      </c>
      <c r="K25" s="213">
        <f>207.4+63.3</f>
        <v>270.7</v>
      </c>
      <c r="L25" s="213">
        <f>207.4+63.3</f>
        <v>270.7</v>
      </c>
      <c r="M25" s="30" t="s">
        <v>112</v>
      </c>
      <c r="N25" s="270">
        <v>4100</v>
      </c>
      <c r="O25" s="270">
        <v>4200</v>
      </c>
      <c r="P25" s="13">
        <v>4200</v>
      </c>
      <c r="Q25" s="408"/>
    </row>
    <row r="26" spans="1:23" s="1" customFormat="1" ht="50.25" customHeight="1" x14ac:dyDescent="0.2">
      <c r="A26" s="149"/>
      <c r="B26" s="79"/>
      <c r="C26" s="58"/>
      <c r="D26" s="195"/>
      <c r="E26" s="1135"/>
      <c r="F26" s="80"/>
      <c r="G26" s="189"/>
      <c r="H26" s="958"/>
      <c r="I26" s="16" t="s">
        <v>39</v>
      </c>
      <c r="J26" s="132">
        <v>4</v>
      </c>
      <c r="K26" s="226">
        <v>4</v>
      </c>
      <c r="L26" s="875">
        <v>4</v>
      </c>
      <c r="M26" s="1136" t="s">
        <v>190</v>
      </c>
      <c r="N26" s="1149">
        <v>120000</v>
      </c>
      <c r="O26" s="1151">
        <v>121000</v>
      </c>
      <c r="P26" s="1286">
        <v>121001</v>
      </c>
      <c r="Q26" s="408"/>
      <c r="V26" s="7"/>
      <c r="W26" s="7"/>
    </row>
    <row r="27" spans="1:23" s="1" customFormat="1" ht="17.25" customHeight="1" x14ac:dyDescent="0.2">
      <c r="A27" s="149"/>
      <c r="B27" s="79"/>
      <c r="C27" s="58"/>
      <c r="D27" s="195"/>
      <c r="E27" s="973"/>
      <c r="F27" s="80"/>
      <c r="G27" s="189"/>
      <c r="H27" s="958"/>
      <c r="I27" s="84"/>
      <c r="J27" s="90"/>
      <c r="K27" s="214"/>
      <c r="L27" s="401"/>
      <c r="M27" s="1137"/>
      <c r="N27" s="1150"/>
      <c r="O27" s="1152"/>
      <c r="P27" s="1287"/>
      <c r="Q27" s="408"/>
      <c r="R27" s="86"/>
      <c r="W27" s="7"/>
    </row>
    <row r="28" spans="1:23" s="1" customFormat="1" ht="30" customHeight="1" x14ac:dyDescent="0.2">
      <c r="A28" s="961"/>
      <c r="B28" s="96"/>
      <c r="C28" s="957"/>
      <c r="D28" s="195"/>
      <c r="E28" s="61"/>
      <c r="F28" s="80"/>
      <c r="G28" s="189"/>
      <c r="H28" s="958"/>
      <c r="I28" s="16" t="s">
        <v>21</v>
      </c>
      <c r="J28" s="670">
        <f>75.1-0.1</f>
        <v>75</v>
      </c>
      <c r="K28" s="672">
        <f t="shared" ref="K28:L28" si="2">75.1-0.1</f>
        <v>75</v>
      </c>
      <c r="L28" s="936">
        <f t="shared" si="2"/>
        <v>75</v>
      </c>
      <c r="M28" s="1028" t="s">
        <v>95</v>
      </c>
      <c r="N28" s="350">
        <v>6</v>
      </c>
      <c r="O28" s="271">
        <v>6</v>
      </c>
      <c r="P28" s="451">
        <v>6</v>
      </c>
      <c r="Q28" s="680"/>
      <c r="R28" s="7"/>
      <c r="S28" s="7"/>
    </row>
    <row r="29" spans="1:23" s="1" customFormat="1" ht="19.5" customHeight="1" x14ac:dyDescent="0.2">
      <c r="A29" s="961"/>
      <c r="B29" s="96"/>
      <c r="C29" s="957"/>
      <c r="D29" s="195"/>
      <c r="E29" s="61"/>
      <c r="F29" s="80"/>
      <c r="G29" s="189"/>
      <c r="H29" s="958"/>
      <c r="I29" s="14"/>
      <c r="J29" s="14"/>
      <c r="K29" s="338"/>
      <c r="L29" s="779"/>
      <c r="M29" s="1028" t="s">
        <v>265</v>
      </c>
      <c r="N29" s="350">
        <v>3</v>
      </c>
      <c r="O29" s="271">
        <v>3</v>
      </c>
      <c r="P29" s="451">
        <v>2</v>
      </c>
      <c r="Q29" s="1042"/>
      <c r="R29" s="7"/>
      <c r="S29" s="7"/>
    </row>
    <row r="30" spans="1:23" s="1" customFormat="1" ht="43.5" customHeight="1" x14ac:dyDescent="0.2">
      <c r="A30" s="961"/>
      <c r="B30" s="96"/>
      <c r="C30" s="957"/>
      <c r="D30" s="195"/>
      <c r="E30" s="61"/>
      <c r="F30" s="80"/>
      <c r="G30" s="189"/>
      <c r="H30" s="958"/>
      <c r="I30" s="14"/>
      <c r="J30" s="778"/>
      <c r="K30" s="775"/>
      <c r="L30" s="779"/>
      <c r="M30" s="1028" t="s">
        <v>266</v>
      </c>
      <c r="N30" s="350">
        <v>1</v>
      </c>
      <c r="O30" s="271"/>
      <c r="P30" s="451"/>
      <c r="Q30" s="680"/>
      <c r="R30" s="7"/>
      <c r="S30" s="7"/>
    </row>
    <row r="31" spans="1:23" s="1" customFormat="1" ht="15" customHeight="1" x14ac:dyDescent="0.2">
      <c r="A31" s="961"/>
      <c r="B31" s="96"/>
      <c r="C31" s="957"/>
      <c r="D31" s="195"/>
      <c r="E31" s="61"/>
      <c r="F31" s="80"/>
      <c r="G31" s="189"/>
      <c r="H31" s="958"/>
      <c r="I31" s="14"/>
      <c r="J31" s="14"/>
      <c r="K31" s="937"/>
      <c r="L31" s="935"/>
      <c r="M31" s="1153" t="s">
        <v>267</v>
      </c>
      <c r="N31" s="291">
        <v>3</v>
      </c>
      <c r="O31" s="357">
        <v>2</v>
      </c>
      <c r="P31" s="64">
        <v>2</v>
      </c>
      <c r="Q31" s="408"/>
      <c r="R31" s="7"/>
      <c r="S31" s="7"/>
      <c r="T31" s="7"/>
      <c r="U31" s="7"/>
    </row>
    <row r="32" spans="1:23" s="1" customFormat="1" ht="15" customHeight="1" thickBot="1" x14ac:dyDescent="0.25">
      <c r="A32" s="150"/>
      <c r="B32" s="51"/>
      <c r="C32" s="52"/>
      <c r="D32" s="196"/>
      <c r="E32" s="62"/>
      <c r="F32" s="81"/>
      <c r="G32" s="190"/>
      <c r="H32" s="944"/>
      <c r="I32" s="19" t="s">
        <v>32</v>
      </c>
      <c r="J32" s="11">
        <f>SUM(J25:J31)</f>
        <v>349.7</v>
      </c>
      <c r="K32" s="212">
        <f t="shared" ref="K32" si="3">SUM(K25:K31)</f>
        <v>349.7</v>
      </c>
      <c r="L32" s="210">
        <f>SUM(L25:L31)</f>
        <v>349.7</v>
      </c>
      <c r="M32" s="1154"/>
      <c r="N32" s="384"/>
      <c r="O32" s="283"/>
      <c r="P32" s="116"/>
      <c r="Q32" s="408"/>
      <c r="T32" s="7"/>
    </row>
    <row r="33" spans="1:25" s="1" customFormat="1" ht="18" customHeight="1" x14ac:dyDescent="0.2">
      <c r="A33" s="147" t="s">
        <v>14</v>
      </c>
      <c r="B33" s="49" t="s">
        <v>14</v>
      </c>
      <c r="C33" s="1141" t="s">
        <v>40</v>
      </c>
      <c r="D33" s="194"/>
      <c r="E33" s="1143" t="s">
        <v>191</v>
      </c>
      <c r="F33" s="1146"/>
      <c r="G33" s="1155">
        <v>13010114</v>
      </c>
      <c r="H33" s="1119" t="s">
        <v>20</v>
      </c>
      <c r="I33" s="60" t="s">
        <v>114</v>
      </c>
      <c r="J33" s="208">
        <v>265</v>
      </c>
      <c r="K33" s="219"/>
      <c r="L33" s="293"/>
      <c r="M33" s="1158" t="s">
        <v>116</v>
      </c>
      <c r="N33" s="287">
        <v>3400</v>
      </c>
      <c r="O33" s="274"/>
      <c r="P33" s="240"/>
      <c r="Q33" s="136"/>
      <c r="R33" s="136"/>
      <c r="S33" s="136"/>
      <c r="T33" s="136"/>
      <c r="U33" s="7"/>
    </row>
    <row r="34" spans="1:25" s="1" customFormat="1" ht="18" customHeight="1" x14ac:dyDescent="0.2">
      <c r="A34" s="961"/>
      <c r="B34" s="966"/>
      <c r="C34" s="1116"/>
      <c r="D34" s="195"/>
      <c r="E34" s="1144"/>
      <c r="F34" s="1139"/>
      <c r="G34" s="1156"/>
      <c r="H34" s="1120"/>
      <c r="I34" s="109" t="s">
        <v>21</v>
      </c>
      <c r="J34" s="273">
        <v>23.3</v>
      </c>
      <c r="K34" s="404"/>
      <c r="L34" s="402"/>
      <c r="M34" s="1159"/>
      <c r="N34" s="282"/>
      <c r="O34" s="282"/>
      <c r="P34" s="241"/>
      <c r="Q34" s="136"/>
      <c r="R34" s="136"/>
      <c r="S34" s="136"/>
      <c r="T34" s="136"/>
    </row>
    <row r="35" spans="1:25" s="1" customFormat="1" ht="16.5" customHeight="1" x14ac:dyDescent="0.2">
      <c r="A35" s="961"/>
      <c r="B35" s="966"/>
      <c r="C35" s="1116"/>
      <c r="D35" s="195"/>
      <c r="E35" s="1144"/>
      <c r="F35" s="1139"/>
      <c r="G35" s="1156"/>
      <c r="H35" s="1120"/>
      <c r="I35" s="109" t="s">
        <v>35</v>
      </c>
      <c r="J35" s="90">
        <v>23.3</v>
      </c>
      <c r="K35" s="214"/>
      <c r="L35" s="63"/>
      <c r="M35" s="1133"/>
      <c r="N35" s="281"/>
      <c r="O35" s="282"/>
      <c r="P35" s="241"/>
      <c r="Q35" s="136"/>
      <c r="R35" s="97"/>
      <c r="S35" s="97"/>
      <c r="T35" s="97"/>
    </row>
    <row r="36" spans="1:25" s="1" customFormat="1" ht="18" customHeight="1" thickBot="1" x14ac:dyDescent="0.25">
      <c r="A36" s="148"/>
      <c r="B36" s="48"/>
      <c r="C36" s="1142"/>
      <c r="D36" s="196"/>
      <c r="E36" s="1145"/>
      <c r="F36" s="1140"/>
      <c r="G36" s="1157"/>
      <c r="H36" s="1121"/>
      <c r="I36" s="19" t="s">
        <v>32</v>
      </c>
      <c r="J36" s="11">
        <f>SUM(J33:J35)</f>
        <v>311.60000000000002</v>
      </c>
      <c r="K36" s="212">
        <f t="shared" ref="K36:L36" si="4">SUM(K33:K35)</f>
        <v>0</v>
      </c>
      <c r="L36" s="210">
        <f t="shared" si="4"/>
        <v>0</v>
      </c>
      <c r="M36" s="1160"/>
      <c r="N36" s="288"/>
      <c r="O36" s="289"/>
      <c r="P36" s="242"/>
      <c r="Q36" s="408"/>
    </row>
    <row r="37" spans="1:25" s="1" customFormat="1" ht="30.75" customHeight="1" x14ac:dyDescent="0.2">
      <c r="A37" s="147" t="s">
        <v>14</v>
      </c>
      <c r="B37" s="49" t="s">
        <v>14</v>
      </c>
      <c r="C37" s="1141" t="s">
        <v>51</v>
      </c>
      <c r="D37" s="194"/>
      <c r="E37" s="1143" t="s">
        <v>117</v>
      </c>
      <c r="F37" s="1146"/>
      <c r="G37" s="1155">
        <v>13010115</v>
      </c>
      <c r="H37" s="1119" t="s">
        <v>20</v>
      </c>
      <c r="I37" s="109" t="s">
        <v>21</v>
      </c>
      <c r="J37" s="877">
        <v>5</v>
      </c>
      <c r="K37" s="734">
        <v>5</v>
      </c>
      <c r="L37" s="735">
        <v>5</v>
      </c>
      <c r="M37" s="1132" t="s">
        <v>119</v>
      </c>
      <c r="N37" s="286">
        <v>1</v>
      </c>
      <c r="O37" s="287">
        <v>1</v>
      </c>
      <c r="P37" s="240">
        <v>1</v>
      </c>
      <c r="Q37" s="680"/>
      <c r="R37" s="7"/>
    </row>
    <row r="38" spans="1:25" s="1" customFormat="1" ht="14.25" customHeight="1" thickBot="1" x14ac:dyDescent="0.25">
      <c r="A38" s="148"/>
      <c r="B38" s="48"/>
      <c r="C38" s="1142"/>
      <c r="D38" s="196"/>
      <c r="E38" s="1145"/>
      <c r="F38" s="1140"/>
      <c r="G38" s="1157"/>
      <c r="H38" s="1121"/>
      <c r="I38" s="19" t="s">
        <v>32</v>
      </c>
      <c r="J38" s="11">
        <f t="shared" ref="J38:L38" si="5">SUM(J37:J37)</f>
        <v>5</v>
      </c>
      <c r="K38" s="212">
        <f t="shared" si="5"/>
        <v>5</v>
      </c>
      <c r="L38" s="210">
        <f t="shared" si="5"/>
        <v>5</v>
      </c>
      <c r="M38" s="1160"/>
      <c r="N38" s="288"/>
      <c r="O38" s="289"/>
      <c r="P38" s="242"/>
      <c r="Q38" s="408"/>
    </row>
    <row r="39" spans="1:25" s="1" customFormat="1" ht="15.75" customHeight="1" x14ac:dyDescent="0.2">
      <c r="A39" s="147" t="s">
        <v>14</v>
      </c>
      <c r="B39" s="49" t="s">
        <v>14</v>
      </c>
      <c r="C39" s="1141" t="s">
        <v>52</v>
      </c>
      <c r="D39" s="194"/>
      <c r="E39" s="1143" t="s">
        <v>149</v>
      </c>
      <c r="F39" s="1146"/>
      <c r="G39" s="1155">
        <v>13010118</v>
      </c>
      <c r="H39" s="1119" t="s">
        <v>20</v>
      </c>
      <c r="I39" s="60" t="s">
        <v>21</v>
      </c>
      <c r="J39" s="676">
        <v>5.8</v>
      </c>
      <c r="K39" s="564">
        <v>4.2</v>
      </c>
      <c r="L39" s="15"/>
      <c r="M39" s="606" t="s">
        <v>268</v>
      </c>
      <c r="N39" s="674"/>
      <c r="O39" s="328"/>
      <c r="P39" s="240"/>
      <c r="Q39" s="680"/>
      <c r="R39" s="7"/>
    </row>
    <row r="40" spans="1:25" s="1" customFormat="1" ht="15.75" customHeight="1" x14ac:dyDescent="0.2">
      <c r="A40" s="961"/>
      <c r="B40" s="966"/>
      <c r="C40" s="1116"/>
      <c r="D40" s="195"/>
      <c r="E40" s="1144"/>
      <c r="F40" s="1139"/>
      <c r="G40" s="1156"/>
      <c r="H40" s="1120"/>
      <c r="I40" s="165" t="s">
        <v>140</v>
      </c>
      <c r="J40" s="371">
        <v>32.799999999999997</v>
      </c>
      <c r="K40" s="675">
        <v>24</v>
      </c>
      <c r="L40" s="15"/>
      <c r="M40" s="673" t="s">
        <v>221</v>
      </c>
      <c r="N40" s="296">
        <v>1</v>
      </c>
      <c r="O40" s="312"/>
      <c r="P40" s="44"/>
      <c r="Q40" s="680"/>
      <c r="R40" s="7"/>
    </row>
    <row r="41" spans="1:25" s="1" customFormat="1" ht="14.25" customHeight="1" thickBot="1" x14ac:dyDescent="0.25">
      <c r="A41" s="148"/>
      <c r="B41" s="48"/>
      <c r="C41" s="1142"/>
      <c r="D41" s="196"/>
      <c r="E41" s="1145"/>
      <c r="F41" s="1140"/>
      <c r="G41" s="1157"/>
      <c r="H41" s="1121"/>
      <c r="I41" s="19" t="s">
        <v>32</v>
      </c>
      <c r="J41" s="11">
        <f>SUM(J39:J40)</f>
        <v>38.599999999999994</v>
      </c>
      <c r="K41" s="212">
        <f>SUM(K39:K40)</f>
        <v>28.2</v>
      </c>
      <c r="L41" s="432">
        <f t="shared" ref="L41" si="6">SUM(L39:L40)</f>
        <v>0</v>
      </c>
      <c r="M41" s="392" t="s">
        <v>230</v>
      </c>
      <c r="N41" s="285"/>
      <c r="O41" s="289">
        <v>2</v>
      </c>
      <c r="P41" s="242"/>
      <c r="Q41" s="408"/>
      <c r="S41" s="7"/>
      <c r="T41" s="7"/>
      <c r="Y41" s="7"/>
    </row>
    <row r="42" spans="1:25" s="1" customFormat="1" ht="40.5" customHeight="1" x14ac:dyDescent="0.2">
      <c r="A42" s="147" t="s">
        <v>14</v>
      </c>
      <c r="B42" s="49" t="s">
        <v>14</v>
      </c>
      <c r="C42" s="1141" t="s">
        <v>19</v>
      </c>
      <c r="D42" s="194"/>
      <c r="E42" s="1143" t="s">
        <v>227</v>
      </c>
      <c r="F42" s="1146"/>
      <c r="G42" s="1155">
        <v>13010118</v>
      </c>
      <c r="H42" s="1119" t="s">
        <v>20</v>
      </c>
      <c r="I42" s="165" t="s">
        <v>140</v>
      </c>
      <c r="J42" s="239">
        <v>46.5</v>
      </c>
      <c r="K42" s="287">
        <v>55</v>
      </c>
      <c r="L42" s="679">
        <v>21.8</v>
      </c>
      <c r="M42" s="606" t="s">
        <v>270</v>
      </c>
      <c r="N42" s="607">
        <v>2</v>
      </c>
      <c r="O42" s="324">
        <v>2</v>
      </c>
      <c r="P42" s="13"/>
      <c r="Q42" s="680"/>
      <c r="R42" s="7"/>
    </row>
    <row r="43" spans="1:25" s="1" customFormat="1" ht="15.75" customHeight="1" x14ac:dyDescent="0.2">
      <c r="A43" s="961"/>
      <c r="B43" s="966"/>
      <c r="C43" s="1116"/>
      <c r="D43" s="195"/>
      <c r="E43" s="1144"/>
      <c r="F43" s="1139"/>
      <c r="G43" s="1156"/>
      <c r="H43" s="1120"/>
      <c r="I43" s="165"/>
      <c r="J43" s="368"/>
      <c r="K43" s="327"/>
      <c r="L43" s="241"/>
      <c r="M43" s="164" t="s">
        <v>269</v>
      </c>
      <c r="N43" s="281"/>
      <c r="O43" s="282">
        <v>1</v>
      </c>
      <c r="P43" s="385"/>
      <c r="Q43" s="680"/>
      <c r="R43" s="7"/>
    </row>
    <row r="44" spans="1:25" s="1" customFormat="1" ht="12.75" customHeight="1" x14ac:dyDescent="0.2">
      <c r="A44" s="961"/>
      <c r="B44" s="966"/>
      <c r="C44" s="1116"/>
      <c r="D44" s="195"/>
      <c r="E44" s="1144"/>
      <c r="F44" s="1139"/>
      <c r="G44" s="1156"/>
      <c r="H44" s="1120"/>
      <c r="I44" s="165"/>
      <c r="J44" s="368"/>
      <c r="K44" s="340"/>
      <c r="L44" s="241"/>
      <c r="M44" s="1173" t="s">
        <v>271</v>
      </c>
      <c r="N44" s="294"/>
      <c r="O44" s="311"/>
      <c r="P44" s="385">
        <v>1</v>
      </c>
      <c r="Q44" s="680"/>
      <c r="R44" s="7"/>
      <c r="V44" s="7"/>
    </row>
    <row r="45" spans="1:25" s="1" customFormat="1" ht="18.75" customHeight="1" thickBot="1" x14ac:dyDescent="0.25">
      <c r="A45" s="148"/>
      <c r="B45" s="48"/>
      <c r="C45" s="1142"/>
      <c r="D45" s="196"/>
      <c r="E45" s="1145"/>
      <c r="F45" s="1140"/>
      <c r="G45" s="1157"/>
      <c r="H45" s="1121"/>
      <c r="I45" s="19" t="s">
        <v>32</v>
      </c>
      <c r="J45" s="11">
        <f t="shared" ref="J45" si="7">SUM(J42:J43)</f>
        <v>46.5</v>
      </c>
      <c r="K45" s="212">
        <f>SUM(K42:K43)</f>
        <v>55</v>
      </c>
      <c r="L45" s="432">
        <f t="shared" ref="L45" si="8">SUM(L42:L43)</f>
        <v>21.8</v>
      </c>
      <c r="M45" s="1175"/>
      <c r="N45" s="288"/>
      <c r="O45" s="289"/>
      <c r="P45" s="242"/>
      <c r="Q45" s="408"/>
      <c r="Y45" s="7"/>
    </row>
    <row r="46" spans="1:25" s="1" customFormat="1" ht="16.5" customHeight="1" x14ac:dyDescent="0.2">
      <c r="A46" s="147" t="s">
        <v>14</v>
      </c>
      <c r="B46" s="49" t="s">
        <v>14</v>
      </c>
      <c r="C46" s="1141" t="s">
        <v>53</v>
      </c>
      <c r="D46" s="194"/>
      <c r="E46" s="1143" t="s">
        <v>226</v>
      </c>
      <c r="F46" s="1146"/>
      <c r="G46" s="1155">
        <v>13010118</v>
      </c>
      <c r="H46" s="1119" t="s">
        <v>20</v>
      </c>
      <c r="I46" s="165" t="s">
        <v>79</v>
      </c>
      <c r="J46" s="239">
        <v>6.5</v>
      </c>
      <c r="K46" s="287">
        <v>4.9000000000000004</v>
      </c>
      <c r="L46" s="679">
        <v>5.3</v>
      </c>
      <c r="M46" s="606" t="s">
        <v>228</v>
      </c>
      <c r="N46" s="607">
        <v>50</v>
      </c>
      <c r="O46" s="324">
        <v>70</v>
      </c>
      <c r="P46" s="13">
        <v>100</v>
      </c>
      <c r="Q46" s="680"/>
      <c r="R46" s="7"/>
    </row>
    <row r="47" spans="1:25" s="1" customFormat="1" ht="30" customHeight="1" x14ac:dyDescent="0.2">
      <c r="A47" s="961"/>
      <c r="B47" s="966"/>
      <c r="C47" s="1116"/>
      <c r="D47" s="195"/>
      <c r="E47" s="1144"/>
      <c r="F47" s="1139"/>
      <c r="G47" s="1156"/>
      <c r="H47" s="1120"/>
      <c r="I47" s="165"/>
      <c r="J47" s="368"/>
      <c r="K47" s="327"/>
      <c r="L47" s="241"/>
      <c r="M47" s="164" t="s">
        <v>229</v>
      </c>
      <c r="N47" s="281"/>
      <c r="O47" s="282">
        <v>1</v>
      </c>
      <c r="P47" s="385"/>
      <c r="Q47" s="680"/>
      <c r="R47" s="7"/>
    </row>
    <row r="48" spans="1:25" s="1" customFormat="1" ht="18.75" customHeight="1" thickBot="1" x14ac:dyDescent="0.25">
      <c r="A48" s="148"/>
      <c r="B48" s="48"/>
      <c r="C48" s="1142"/>
      <c r="D48" s="196"/>
      <c r="E48" s="1145"/>
      <c r="F48" s="1140"/>
      <c r="G48" s="1157"/>
      <c r="H48" s="1121"/>
      <c r="I48" s="19" t="s">
        <v>32</v>
      </c>
      <c r="J48" s="11">
        <f>SUM(J46:J47)</f>
        <v>6.5</v>
      </c>
      <c r="K48" s="212">
        <f>SUM(K46:K47)</f>
        <v>4.9000000000000004</v>
      </c>
      <c r="L48" s="432">
        <f>SUM(L46:L47)</f>
        <v>5.3</v>
      </c>
      <c r="M48" s="673" t="s">
        <v>230</v>
      </c>
      <c r="N48" s="296">
        <v>3</v>
      </c>
      <c r="O48" s="312">
        <v>2</v>
      </c>
      <c r="P48" s="44">
        <v>1</v>
      </c>
      <c r="Q48" s="408"/>
      <c r="Y48" s="7"/>
    </row>
    <row r="49" spans="1:22" s="1" customFormat="1" ht="14.25" customHeight="1" thickBot="1" x14ac:dyDescent="0.25">
      <c r="A49" s="151" t="s">
        <v>14</v>
      </c>
      <c r="B49" s="53" t="s">
        <v>14</v>
      </c>
      <c r="C49" s="1161" t="s">
        <v>41</v>
      </c>
      <c r="D49" s="1162"/>
      <c r="E49" s="1162"/>
      <c r="F49" s="1162"/>
      <c r="G49" s="1162"/>
      <c r="H49" s="1162"/>
      <c r="I49" s="1162"/>
      <c r="J49" s="209">
        <f>+J32+J24+J21+J36+J38+J41+J45+J48</f>
        <v>2020.4</v>
      </c>
      <c r="K49" s="940">
        <f t="shared" ref="K49:L49" si="9">+K32+K24+K21+K36+K38+K41+K45+K48</f>
        <v>1716.6000000000001</v>
      </c>
      <c r="L49" s="856">
        <f t="shared" si="9"/>
        <v>1655.6</v>
      </c>
      <c r="M49" s="1163"/>
      <c r="N49" s="1164"/>
      <c r="O49" s="1164"/>
      <c r="P49" s="1165"/>
      <c r="Q49" s="682"/>
      <c r="T49" s="7"/>
    </row>
    <row r="50" spans="1:22" s="1" customFormat="1" ht="14.25" customHeight="1" thickBot="1" x14ac:dyDescent="0.25">
      <c r="A50" s="146" t="s">
        <v>14</v>
      </c>
      <c r="B50" s="54" t="s">
        <v>33</v>
      </c>
      <c r="C50" s="1166" t="s">
        <v>42</v>
      </c>
      <c r="D50" s="1167"/>
      <c r="E50" s="1167"/>
      <c r="F50" s="1167"/>
      <c r="G50" s="1167"/>
      <c r="H50" s="1167"/>
      <c r="I50" s="1167"/>
      <c r="J50" s="1167"/>
      <c r="K50" s="1167"/>
      <c r="L50" s="1167"/>
      <c r="M50" s="1167"/>
      <c r="N50" s="1167"/>
      <c r="O50" s="1167"/>
      <c r="P50" s="1168"/>
      <c r="Q50" s="408"/>
      <c r="R50" s="7"/>
      <c r="U50" s="7"/>
    </row>
    <row r="51" spans="1:22" s="1" customFormat="1" ht="16.5" customHeight="1" x14ac:dyDescent="0.2">
      <c r="A51" s="152" t="s">
        <v>14</v>
      </c>
      <c r="B51" s="55" t="s">
        <v>33</v>
      </c>
      <c r="C51" s="56" t="s">
        <v>14</v>
      </c>
      <c r="D51" s="194"/>
      <c r="E51" s="1169" t="s">
        <v>43</v>
      </c>
      <c r="F51" s="68"/>
      <c r="G51" s="1171">
        <v>13020201</v>
      </c>
      <c r="H51" s="1119" t="s">
        <v>20</v>
      </c>
      <c r="I51" s="857" t="s">
        <v>80</v>
      </c>
      <c r="J51" s="704"/>
      <c r="K51" s="718"/>
      <c r="L51" s="929"/>
      <c r="M51" s="482" t="s">
        <v>74</v>
      </c>
      <c r="N51" s="310">
        <v>16</v>
      </c>
      <c r="O51" s="310">
        <v>8</v>
      </c>
      <c r="P51" s="113" t="s">
        <v>194</v>
      </c>
      <c r="Q51" s="408"/>
      <c r="S51" s="7"/>
    </row>
    <row r="52" spans="1:22" s="1" customFormat="1" ht="15" customHeight="1" x14ac:dyDescent="0.2">
      <c r="A52" s="149"/>
      <c r="B52" s="57"/>
      <c r="C52" s="58"/>
      <c r="D52" s="195"/>
      <c r="E52" s="1170"/>
      <c r="F52" s="69"/>
      <c r="G52" s="1172"/>
      <c r="H52" s="1120"/>
      <c r="I52" s="109" t="s">
        <v>21</v>
      </c>
      <c r="J52" s="17">
        <f>756.1+1.6-3.2</f>
        <v>754.5</v>
      </c>
      <c r="K52" s="216">
        <v>756.1</v>
      </c>
      <c r="L52" s="222">
        <v>756.1</v>
      </c>
      <c r="M52" s="1173" t="s">
        <v>251</v>
      </c>
      <c r="N52" s="294">
        <v>60</v>
      </c>
      <c r="O52" s="311">
        <v>70</v>
      </c>
      <c r="P52" s="118" t="s">
        <v>232</v>
      </c>
      <c r="Q52" s="408"/>
      <c r="R52" s="7"/>
    </row>
    <row r="53" spans="1:22" s="1" customFormat="1" ht="39" customHeight="1" x14ac:dyDescent="0.2">
      <c r="A53" s="149"/>
      <c r="B53" s="57"/>
      <c r="C53" s="58"/>
      <c r="D53" s="195"/>
      <c r="E53" s="1170"/>
      <c r="F53" s="69"/>
      <c r="G53" s="1172"/>
      <c r="H53" s="958"/>
      <c r="I53" s="706" t="s">
        <v>45</v>
      </c>
      <c r="J53" s="486">
        <v>129.9</v>
      </c>
      <c r="K53" s="485">
        <v>130</v>
      </c>
      <c r="L53" s="930">
        <v>131</v>
      </c>
      <c r="M53" s="1174"/>
      <c r="N53" s="295"/>
      <c r="O53" s="292"/>
      <c r="P53" s="117"/>
      <c r="Q53" s="408"/>
      <c r="R53" s="7"/>
    </row>
    <row r="54" spans="1:22" s="1" customFormat="1" ht="41.25" customHeight="1" x14ac:dyDescent="0.2">
      <c r="A54" s="149"/>
      <c r="B54" s="57"/>
      <c r="C54" s="58"/>
      <c r="D54" s="195"/>
      <c r="E54" s="980"/>
      <c r="F54" s="69"/>
      <c r="G54" s="191"/>
      <c r="H54" s="958"/>
      <c r="I54" s="706" t="s">
        <v>39</v>
      </c>
      <c r="J54" s="491">
        <v>2.5</v>
      </c>
      <c r="K54" s="490">
        <v>2.5</v>
      </c>
      <c r="L54" s="993">
        <v>2.5</v>
      </c>
      <c r="M54" s="495" t="s">
        <v>73</v>
      </c>
      <c r="N54" s="296">
        <v>220</v>
      </c>
      <c r="O54" s="312">
        <v>230</v>
      </c>
      <c r="P54" s="70" t="s">
        <v>233</v>
      </c>
      <c r="Q54" s="408"/>
      <c r="R54" s="7"/>
    </row>
    <row r="55" spans="1:22" s="1" customFormat="1" ht="15" customHeight="1" x14ac:dyDescent="0.2">
      <c r="A55" s="149"/>
      <c r="B55" s="57"/>
      <c r="C55" s="58"/>
      <c r="D55" s="195"/>
      <c r="E55" s="76"/>
      <c r="F55" s="69"/>
      <c r="G55" s="191"/>
      <c r="H55" s="958"/>
      <c r="I55" s="990"/>
      <c r="J55" s="990"/>
      <c r="K55" s="991"/>
      <c r="L55" s="992"/>
      <c r="M55" s="1136" t="s">
        <v>250</v>
      </c>
      <c r="N55" s="386">
        <v>2</v>
      </c>
      <c r="O55" s="311">
        <v>3</v>
      </c>
      <c r="P55" s="118" t="s">
        <v>234</v>
      </c>
      <c r="Q55" s="408"/>
      <c r="S55" s="7"/>
      <c r="V55" s="7"/>
    </row>
    <row r="56" spans="1:22" s="1" customFormat="1" ht="15" customHeight="1" thickBot="1" x14ac:dyDescent="0.25">
      <c r="A56" s="150"/>
      <c r="B56" s="51"/>
      <c r="C56" s="52"/>
      <c r="D56" s="196"/>
      <c r="E56" s="71"/>
      <c r="F56" s="72"/>
      <c r="G56" s="192"/>
      <c r="H56" s="944"/>
      <c r="I56" s="858" t="s">
        <v>32</v>
      </c>
      <c r="J56" s="11">
        <f>SUM(J51:J55)</f>
        <v>886.9</v>
      </c>
      <c r="K56" s="212">
        <f>SUM(K51:K55)</f>
        <v>888.6</v>
      </c>
      <c r="L56" s="223">
        <f>SUM(L51:L55)</f>
        <v>889.6</v>
      </c>
      <c r="M56" s="1160"/>
      <c r="N56" s="288"/>
      <c r="O56" s="289"/>
      <c r="P56" s="115"/>
      <c r="Q56" s="408"/>
      <c r="S56" s="7"/>
      <c r="T56" s="7"/>
    </row>
    <row r="57" spans="1:22" s="1" customFormat="1" ht="40.5" customHeight="1" x14ac:dyDescent="0.2">
      <c r="A57" s="153" t="s">
        <v>14</v>
      </c>
      <c r="B57" s="23" t="s">
        <v>33</v>
      </c>
      <c r="C57" s="45" t="s">
        <v>33</v>
      </c>
      <c r="D57" s="198"/>
      <c r="E57" s="1179" t="s">
        <v>75</v>
      </c>
      <c r="F57" s="1185" t="s">
        <v>83</v>
      </c>
      <c r="G57" s="1171">
        <v>13010111</v>
      </c>
      <c r="H57" s="1119" t="s">
        <v>20</v>
      </c>
      <c r="I57" s="704" t="s">
        <v>39</v>
      </c>
      <c r="J57" s="707">
        <v>16</v>
      </c>
      <c r="K57" s="721">
        <v>16</v>
      </c>
      <c r="L57" s="693">
        <v>16</v>
      </c>
      <c r="M57" s="981" t="s">
        <v>76</v>
      </c>
      <c r="N57" s="297">
        <v>8</v>
      </c>
      <c r="O57" s="979">
        <v>8</v>
      </c>
      <c r="P57" s="129" t="s">
        <v>194</v>
      </c>
      <c r="Q57" s="408"/>
    </row>
    <row r="58" spans="1:22" s="1" customFormat="1" ht="15" customHeight="1" thickBot="1" x14ac:dyDescent="0.25">
      <c r="A58" s="155"/>
      <c r="B58" s="18"/>
      <c r="C58" s="46"/>
      <c r="D58" s="199"/>
      <c r="E58" s="1181"/>
      <c r="F58" s="1186"/>
      <c r="G58" s="1178"/>
      <c r="H58" s="1121"/>
      <c r="I58" s="858" t="s">
        <v>32</v>
      </c>
      <c r="J58" s="709">
        <f>SUM(J57:J57)</f>
        <v>16</v>
      </c>
      <c r="K58" s="723">
        <f>SUM(K57:K57)</f>
        <v>16</v>
      </c>
      <c r="L58" s="695">
        <f>SUM(L57:L57)</f>
        <v>16</v>
      </c>
      <c r="M58" s="968" t="s">
        <v>236</v>
      </c>
      <c r="N58" s="302">
        <v>800</v>
      </c>
      <c r="O58" s="321">
        <v>820</v>
      </c>
      <c r="P58" s="118" t="s">
        <v>235</v>
      </c>
      <c r="Q58" s="408"/>
    </row>
    <row r="59" spans="1:22" s="1" customFormat="1" ht="17.25" customHeight="1" x14ac:dyDescent="0.2">
      <c r="A59" s="153" t="s">
        <v>14</v>
      </c>
      <c r="B59" s="23" t="s">
        <v>33</v>
      </c>
      <c r="C59" s="45" t="s">
        <v>37</v>
      </c>
      <c r="D59" s="198"/>
      <c r="E59" s="1176" t="s">
        <v>86</v>
      </c>
      <c r="F59" s="66"/>
      <c r="G59" s="1171">
        <v>13010110</v>
      </c>
      <c r="H59" s="1119" t="s">
        <v>20</v>
      </c>
      <c r="I59" s="717" t="s">
        <v>21</v>
      </c>
      <c r="J59" s="710">
        <v>12</v>
      </c>
      <c r="K59" s="724">
        <v>12</v>
      </c>
      <c r="L59" s="696">
        <v>12</v>
      </c>
      <c r="M59" s="996" t="s">
        <v>87</v>
      </c>
      <c r="N59" s="316">
        <v>30</v>
      </c>
      <c r="O59" s="316">
        <v>30</v>
      </c>
      <c r="P59" s="834">
        <v>30</v>
      </c>
      <c r="Q59" s="682"/>
      <c r="S59" s="7"/>
    </row>
    <row r="60" spans="1:22" s="1" customFormat="1" ht="17.25" customHeight="1" thickBot="1" x14ac:dyDescent="0.25">
      <c r="A60" s="155"/>
      <c r="B60" s="18"/>
      <c r="C60" s="46"/>
      <c r="D60" s="199"/>
      <c r="E60" s="1177"/>
      <c r="F60" s="88"/>
      <c r="G60" s="1178"/>
      <c r="H60" s="1121"/>
      <c r="I60" s="858" t="s">
        <v>32</v>
      </c>
      <c r="J60" s="711">
        <f t="shared" ref="J60:L60" si="10">SUM(J59)</f>
        <v>12</v>
      </c>
      <c r="K60" s="725">
        <f t="shared" si="10"/>
        <v>12</v>
      </c>
      <c r="L60" s="697">
        <f t="shared" si="10"/>
        <v>12</v>
      </c>
      <c r="M60" s="997" t="s">
        <v>96</v>
      </c>
      <c r="N60" s="317">
        <v>1</v>
      </c>
      <c r="O60" s="317">
        <v>1</v>
      </c>
      <c r="P60" s="836">
        <v>1</v>
      </c>
      <c r="Q60" s="408"/>
    </row>
    <row r="61" spans="1:22" s="1" customFormat="1" ht="13.5" customHeight="1" x14ac:dyDescent="0.2">
      <c r="A61" s="153" t="s">
        <v>14</v>
      </c>
      <c r="B61" s="23" t="s">
        <v>33</v>
      </c>
      <c r="C61" s="45" t="s">
        <v>40</v>
      </c>
      <c r="D61" s="198"/>
      <c r="E61" s="1179" t="s">
        <v>148</v>
      </c>
      <c r="F61" s="66"/>
      <c r="G61" s="1182">
        <v>13010119</v>
      </c>
      <c r="H61" s="1119" t="s">
        <v>20</v>
      </c>
      <c r="I61" s="717" t="s">
        <v>115</v>
      </c>
      <c r="J61" s="712">
        <v>0.7</v>
      </c>
      <c r="K61" s="724"/>
      <c r="L61" s="696"/>
      <c r="M61" s="29" t="s">
        <v>150</v>
      </c>
      <c r="N61" s="299"/>
      <c r="O61" s="316"/>
      <c r="P61" s="129"/>
      <c r="Q61" s="682"/>
      <c r="S61" s="7"/>
    </row>
    <row r="62" spans="1:22" s="1" customFormat="1" ht="13.5" customHeight="1" x14ac:dyDescent="0.2">
      <c r="A62" s="154"/>
      <c r="B62" s="25"/>
      <c r="C62" s="105"/>
      <c r="D62" s="197"/>
      <c r="E62" s="1180"/>
      <c r="F62" s="67"/>
      <c r="G62" s="1183"/>
      <c r="H62" s="1120"/>
      <c r="I62" s="859" t="s">
        <v>79</v>
      </c>
      <c r="J62" s="713">
        <v>19.2</v>
      </c>
      <c r="K62" s="726">
        <v>10.4</v>
      </c>
      <c r="L62" s="698"/>
      <c r="M62" s="1188" t="s">
        <v>164</v>
      </c>
      <c r="N62" s="304">
        <v>30</v>
      </c>
      <c r="O62" s="318">
        <v>30</v>
      </c>
      <c r="P62" s="118"/>
      <c r="Q62" s="682"/>
      <c r="S62" s="7"/>
    </row>
    <row r="63" spans="1:22" s="1" customFormat="1" ht="13.5" customHeight="1" x14ac:dyDescent="0.2">
      <c r="A63" s="154"/>
      <c r="B63" s="25"/>
      <c r="C63" s="105"/>
      <c r="D63" s="197"/>
      <c r="E63" s="1180"/>
      <c r="F63" s="67"/>
      <c r="G63" s="1183"/>
      <c r="H63" s="1120"/>
      <c r="I63" s="461" t="s">
        <v>50</v>
      </c>
      <c r="J63" s="714">
        <v>7.9</v>
      </c>
      <c r="K63" s="727">
        <v>4</v>
      </c>
      <c r="L63" s="699"/>
      <c r="M63" s="1195"/>
      <c r="N63" s="300"/>
      <c r="O63" s="319"/>
      <c r="P63" s="114"/>
      <c r="Q63" s="682"/>
      <c r="R63" s="7"/>
      <c r="S63" s="7"/>
    </row>
    <row r="64" spans="1:22" s="1" customFormat="1" ht="13.5" customHeight="1" thickBot="1" x14ac:dyDescent="0.25">
      <c r="A64" s="155"/>
      <c r="B64" s="18"/>
      <c r="C64" s="46"/>
      <c r="D64" s="199"/>
      <c r="E64" s="1181"/>
      <c r="F64" s="88"/>
      <c r="G64" s="1184"/>
      <c r="H64" s="1121"/>
      <c r="I64" s="858" t="s">
        <v>32</v>
      </c>
      <c r="J64" s="709">
        <f>SUM(J61:J63)</f>
        <v>27.799999999999997</v>
      </c>
      <c r="K64" s="723">
        <f t="shared" ref="K64:L64" si="11">SUM(K61:K63)</f>
        <v>14.4</v>
      </c>
      <c r="L64" s="695">
        <f t="shared" si="11"/>
        <v>0</v>
      </c>
      <c r="M64" s="1196"/>
      <c r="N64" s="301"/>
      <c r="O64" s="320"/>
      <c r="P64" s="115"/>
      <c r="Q64" s="408"/>
    </row>
    <row r="65" spans="1:24" s="1" customFormat="1" ht="30.75" customHeight="1" x14ac:dyDescent="0.2">
      <c r="A65" s="153" t="s">
        <v>14</v>
      </c>
      <c r="B65" s="23" t="s">
        <v>33</v>
      </c>
      <c r="C65" s="45" t="s">
        <v>51</v>
      </c>
      <c r="D65" s="198"/>
      <c r="E65" s="137" t="s">
        <v>143</v>
      </c>
      <c r="F65" s="66"/>
      <c r="G65" s="193"/>
      <c r="H65" s="943" t="s">
        <v>20</v>
      </c>
      <c r="I65" s="717"/>
      <c r="J65" s="461"/>
      <c r="K65" s="728"/>
      <c r="L65" s="700"/>
      <c r="M65" s="176"/>
      <c r="N65" s="297"/>
      <c r="O65" s="979"/>
      <c r="P65" s="133"/>
      <c r="Q65" s="682"/>
      <c r="S65" s="7"/>
      <c r="T65" s="7"/>
    </row>
    <row r="66" spans="1:24" s="1" customFormat="1" ht="69" customHeight="1" x14ac:dyDescent="0.2">
      <c r="A66" s="154"/>
      <c r="B66" s="25"/>
      <c r="C66" s="105"/>
      <c r="D66" s="927" t="s">
        <v>14</v>
      </c>
      <c r="E66" s="138" t="s">
        <v>142</v>
      </c>
      <c r="F66" s="67"/>
      <c r="G66" s="200">
        <v>13010113</v>
      </c>
      <c r="H66" s="134"/>
      <c r="I66" s="173" t="s">
        <v>21</v>
      </c>
      <c r="J66" s="715">
        <v>8</v>
      </c>
      <c r="K66" s="729">
        <v>8</v>
      </c>
      <c r="L66" s="701">
        <v>8</v>
      </c>
      <c r="M66" s="177" t="s">
        <v>128</v>
      </c>
      <c r="N66" s="302">
        <v>200</v>
      </c>
      <c r="O66" s="321">
        <v>200</v>
      </c>
      <c r="P66" s="135" t="s">
        <v>129</v>
      </c>
      <c r="Q66" s="682"/>
      <c r="S66" s="7"/>
      <c r="T66" s="7"/>
    </row>
    <row r="67" spans="1:24" s="1" customFormat="1" ht="17.25" customHeight="1" x14ac:dyDescent="0.2">
      <c r="A67" s="154"/>
      <c r="B67" s="25"/>
      <c r="C67" s="105"/>
      <c r="D67" s="977" t="s">
        <v>33</v>
      </c>
      <c r="E67" s="1197" t="s">
        <v>88</v>
      </c>
      <c r="F67" s="67"/>
      <c r="G67" s="1199">
        <v>13010112</v>
      </c>
      <c r="H67" s="1200"/>
      <c r="I67" s="716" t="s">
        <v>35</v>
      </c>
      <c r="J67" s="716">
        <v>4.5999999999999996</v>
      </c>
      <c r="K67" s="730">
        <v>4.5999999999999996</v>
      </c>
      <c r="L67" s="702">
        <v>4.5999999999999996</v>
      </c>
      <c r="M67" s="1202" t="s">
        <v>126</v>
      </c>
      <c r="N67" s="302">
        <v>100</v>
      </c>
      <c r="O67" s="321">
        <v>100</v>
      </c>
      <c r="P67" s="135" t="s">
        <v>237</v>
      </c>
      <c r="Q67" s="682"/>
      <c r="S67" s="7"/>
      <c r="T67" s="7"/>
    </row>
    <row r="68" spans="1:24" s="1" customFormat="1" ht="16.5" customHeight="1" thickBot="1" x14ac:dyDescent="0.25">
      <c r="A68" s="155"/>
      <c r="B68" s="18"/>
      <c r="C68" s="46"/>
      <c r="D68" s="199"/>
      <c r="E68" s="1198"/>
      <c r="F68" s="88"/>
      <c r="G68" s="1178"/>
      <c r="H68" s="1201"/>
      <c r="I68" s="858" t="s">
        <v>32</v>
      </c>
      <c r="J68" s="11">
        <f t="shared" ref="J68:K68" si="12">SUM(J66:J67)</f>
        <v>12.6</v>
      </c>
      <c r="K68" s="212">
        <f t="shared" si="12"/>
        <v>12.6</v>
      </c>
      <c r="L68" s="210">
        <f>SUM(L66:L67)</f>
        <v>12.6</v>
      </c>
      <c r="M68" s="1203"/>
      <c r="N68" s="303"/>
      <c r="O68" s="322"/>
      <c r="P68" s="115"/>
      <c r="Q68" s="408"/>
      <c r="T68" s="7"/>
    </row>
    <row r="69" spans="1:24" s="1" customFormat="1" ht="30" customHeight="1" x14ac:dyDescent="0.2">
      <c r="A69" s="153" t="s">
        <v>14</v>
      </c>
      <c r="B69" s="23" t="s">
        <v>33</v>
      </c>
      <c r="C69" s="45" t="s">
        <v>52</v>
      </c>
      <c r="D69" s="198"/>
      <c r="E69" s="1169" t="s">
        <v>90</v>
      </c>
      <c r="F69" s="66"/>
      <c r="G69" s="1171">
        <v>13020101</v>
      </c>
      <c r="H69" s="122" t="s">
        <v>20</v>
      </c>
      <c r="I69" s="717" t="s">
        <v>21</v>
      </c>
      <c r="J69" s="717">
        <v>10.199999999999999</v>
      </c>
      <c r="K69" s="731">
        <v>60.2</v>
      </c>
      <c r="L69" s="703">
        <v>60.2</v>
      </c>
      <c r="M69" s="29" t="s">
        <v>238</v>
      </c>
      <c r="N69" s="299">
        <v>1</v>
      </c>
      <c r="O69" s="316">
        <v>1</v>
      </c>
      <c r="P69" s="129" t="s">
        <v>46</v>
      </c>
      <c r="Q69" s="682"/>
      <c r="S69" s="7"/>
    </row>
    <row r="70" spans="1:24" s="1" customFormat="1" ht="27.75" customHeight="1" x14ac:dyDescent="0.2">
      <c r="A70" s="154"/>
      <c r="B70" s="25"/>
      <c r="C70" s="105"/>
      <c r="D70" s="197"/>
      <c r="E70" s="1170"/>
      <c r="F70" s="67"/>
      <c r="G70" s="1172"/>
      <c r="H70" s="1029"/>
      <c r="I70" s="859" t="s">
        <v>106</v>
      </c>
      <c r="J70" s="1055">
        <v>50</v>
      </c>
      <c r="K70" s="933"/>
      <c r="L70" s="934"/>
      <c r="M70" s="1188" t="s">
        <v>101</v>
      </c>
      <c r="N70" s="304">
        <v>125</v>
      </c>
      <c r="O70" s="318"/>
      <c r="P70" s="118"/>
      <c r="Q70" s="682"/>
      <c r="S70" s="7"/>
    </row>
    <row r="71" spans="1:24" s="1" customFormat="1" ht="15.75" customHeight="1" x14ac:dyDescent="0.2">
      <c r="A71" s="154"/>
      <c r="B71" s="25"/>
      <c r="C71" s="75"/>
      <c r="D71" s="197"/>
      <c r="E71" s="1170"/>
      <c r="F71" s="67"/>
      <c r="G71" s="1187"/>
      <c r="H71" s="959"/>
      <c r="I71" s="860" t="s">
        <v>32</v>
      </c>
      <c r="J71" s="540">
        <f>SUM(J69:J70)</f>
        <v>60.2</v>
      </c>
      <c r="K71" s="541">
        <f>K69</f>
        <v>60.2</v>
      </c>
      <c r="L71" s="544">
        <f>L69</f>
        <v>60.2</v>
      </c>
      <c r="M71" s="1189"/>
      <c r="N71" s="300"/>
      <c r="O71" s="323"/>
      <c r="P71" s="114"/>
      <c r="Q71" s="408"/>
    </row>
    <row r="72" spans="1:24" s="1" customFormat="1" ht="15.75" customHeight="1" thickBot="1" x14ac:dyDescent="0.25">
      <c r="A72" s="156" t="s">
        <v>14</v>
      </c>
      <c r="B72" s="95" t="s">
        <v>33</v>
      </c>
      <c r="C72" s="1190" t="s">
        <v>41</v>
      </c>
      <c r="D72" s="1191"/>
      <c r="E72" s="1191"/>
      <c r="F72" s="1191"/>
      <c r="G72" s="1191"/>
      <c r="H72" s="1191"/>
      <c r="I72" s="1192"/>
      <c r="J72" s="547">
        <f>+J71+J60+J58+J56+J68+J64</f>
        <v>1015.5</v>
      </c>
      <c r="K72" s="548">
        <f>+K71+K60+K58+K56+K68+K64</f>
        <v>1003.8000000000001</v>
      </c>
      <c r="L72" s="551">
        <f>+L71+L60+L58+L56+L68+L64</f>
        <v>990.40000000000009</v>
      </c>
      <c r="M72" s="1193"/>
      <c r="N72" s="1193"/>
      <c r="O72" s="1193"/>
      <c r="P72" s="1194"/>
      <c r="Q72" s="682"/>
      <c r="R72" s="86"/>
      <c r="S72" s="86"/>
    </row>
    <row r="73" spans="1:24" s="1" customFormat="1" ht="13.5" thickBot="1" x14ac:dyDescent="0.25">
      <c r="A73" s="157" t="s">
        <v>14</v>
      </c>
      <c r="B73" s="22" t="s">
        <v>37</v>
      </c>
      <c r="C73" s="1204" t="s">
        <v>48</v>
      </c>
      <c r="D73" s="1205"/>
      <c r="E73" s="1205"/>
      <c r="F73" s="1205"/>
      <c r="G73" s="1205"/>
      <c r="H73" s="1205"/>
      <c r="I73" s="1205"/>
      <c r="J73" s="1205"/>
      <c r="K73" s="1205"/>
      <c r="L73" s="1205"/>
      <c r="M73" s="1205"/>
      <c r="N73" s="1205"/>
      <c r="O73" s="1205"/>
      <c r="P73" s="1206"/>
      <c r="Q73" s="682"/>
      <c r="R73" s="86"/>
    </row>
    <row r="74" spans="1:24" s="1" customFormat="1" ht="30" customHeight="1" x14ac:dyDescent="0.2">
      <c r="A74" s="1207" t="s">
        <v>14</v>
      </c>
      <c r="B74" s="1210" t="s">
        <v>37</v>
      </c>
      <c r="C74" s="1213" t="s">
        <v>14</v>
      </c>
      <c r="D74" s="1216"/>
      <c r="E74" s="1219" t="s">
        <v>272</v>
      </c>
      <c r="F74" s="1222" t="s">
        <v>82</v>
      </c>
      <c r="G74" s="1224">
        <v>13020421</v>
      </c>
      <c r="H74" s="1227" t="s">
        <v>47</v>
      </c>
      <c r="I74" s="266" t="s">
        <v>106</v>
      </c>
      <c r="J74" s="570">
        <v>50</v>
      </c>
      <c r="K74" s="998"/>
      <c r="L74" s="999"/>
      <c r="M74" s="1004" t="s">
        <v>111</v>
      </c>
      <c r="N74" s="356">
        <v>100</v>
      </c>
      <c r="O74" s="324"/>
      <c r="P74" s="379"/>
      <c r="Q74" s="1229"/>
      <c r="R74" s="7"/>
    </row>
    <row r="75" spans="1:24" s="1" customFormat="1" ht="16.5" customHeight="1" x14ac:dyDescent="0.2">
      <c r="A75" s="1208"/>
      <c r="B75" s="1211"/>
      <c r="C75" s="1214"/>
      <c r="D75" s="1217"/>
      <c r="E75" s="1220"/>
      <c r="F75" s="1223"/>
      <c r="G75" s="1225"/>
      <c r="H75" s="1120"/>
      <c r="I75" s="267" t="s">
        <v>21</v>
      </c>
      <c r="J75" s="132">
        <v>166.9</v>
      </c>
      <c r="K75" s="339">
        <v>566.9</v>
      </c>
      <c r="L75" s="388"/>
      <c r="M75" s="970" t="s">
        <v>92</v>
      </c>
      <c r="N75" s="357">
        <v>50</v>
      </c>
      <c r="O75" s="291">
        <v>100</v>
      </c>
      <c r="P75" s="380"/>
      <c r="Q75" s="1229"/>
      <c r="R75" s="7"/>
      <c r="V75" s="7"/>
      <c r="W75" s="7"/>
      <c r="X75" s="7"/>
    </row>
    <row r="76" spans="1:24" s="1" customFormat="1" ht="15.75" customHeight="1" thickBot="1" x14ac:dyDescent="0.25">
      <c r="A76" s="1209"/>
      <c r="B76" s="1212"/>
      <c r="C76" s="1215"/>
      <c r="D76" s="1218"/>
      <c r="E76" s="1221"/>
      <c r="F76" s="183" t="s">
        <v>49</v>
      </c>
      <c r="G76" s="1226"/>
      <c r="H76" s="1228"/>
      <c r="I76" s="871" t="s">
        <v>32</v>
      </c>
      <c r="J76" s="11">
        <f>SUM(J74:J75)</f>
        <v>216.9</v>
      </c>
      <c r="K76" s="212">
        <f>SUM(K74:K75)</f>
        <v>566.9</v>
      </c>
      <c r="L76" s="210"/>
      <c r="M76" s="786"/>
      <c r="N76" s="1008"/>
      <c r="O76" s="326"/>
      <c r="P76" s="382"/>
      <c r="Q76" s="408"/>
      <c r="V76" s="7"/>
      <c r="W76" s="1230"/>
      <c r="X76" s="7"/>
    </row>
    <row r="77" spans="1:24" s="1" customFormat="1" ht="28.5" customHeight="1" x14ac:dyDescent="0.2">
      <c r="A77" s="1207" t="s">
        <v>14</v>
      </c>
      <c r="B77" s="1210" t="s">
        <v>37</v>
      </c>
      <c r="C77" s="1213" t="s">
        <v>33</v>
      </c>
      <c r="D77" s="1216"/>
      <c r="E77" s="1232" t="s">
        <v>245</v>
      </c>
      <c r="F77" s="1222" t="s">
        <v>82</v>
      </c>
      <c r="G77" s="1235" t="s">
        <v>153</v>
      </c>
      <c r="H77" s="1238" t="s">
        <v>47</v>
      </c>
      <c r="I77" s="872" t="s">
        <v>106</v>
      </c>
      <c r="J77" s="872">
        <v>26.9</v>
      </c>
      <c r="K77" s="341"/>
      <c r="L77" s="1000"/>
      <c r="M77" s="1005" t="s">
        <v>93</v>
      </c>
      <c r="N77" s="1009">
        <v>1</v>
      </c>
      <c r="O77" s="789"/>
      <c r="P77" s="948"/>
      <c r="Q77" s="1240"/>
      <c r="V77" s="7"/>
      <c r="W77" s="1230"/>
      <c r="X77" s="7"/>
    </row>
    <row r="78" spans="1:24" s="1" customFormat="1" ht="24.75" customHeight="1" x14ac:dyDescent="0.2">
      <c r="A78" s="1208"/>
      <c r="B78" s="1211"/>
      <c r="C78" s="1214"/>
      <c r="D78" s="1217"/>
      <c r="E78" s="1233"/>
      <c r="F78" s="1223"/>
      <c r="G78" s="1236"/>
      <c r="H78" s="1200"/>
      <c r="I78" s="872" t="s">
        <v>50</v>
      </c>
      <c r="J78" s="1001">
        <v>250</v>
      </c>
      <c r="K78" s="341"/>
      <c r="L78" s="1000"/>
      <c r="M78" s="1241" t="s">
        <v>260</v>
      </c>
      <c r="N78" s="1010">
        <v>65</v>
      </c>
      <c r="O78" s="792">
        <v>100</v>
      </c>
      <c r="P78" s="790"/>
      <c r="Q78" s="1240"/>
      <c r="V78" s="7"/>
      <c r="W78" s="1231"/>
      <c r="X78" s="7"/>
    </row>
    <row r="79" spans="1:24" s="1" customFormat="1" ht="16.5" customHeight="1" x14ac:dyDescent="0.2">
      <c r="A79" s="1208"/>
      <c r="B79" s="1211"/>
      <c r="C79" s="1214"/>
      <c r="D79" s="1217"/>
      <c r="E79" s="1233"/>
      <c r="F79" s="946"/>
      <c r="G79" s="1236"/>
      <c r="H79" s="1200"/>
      <c r="I79" s="870" t="s">
        <v>21</v>
      </c>
      <c r="J79" s="132">
        <v>400</v>
      </c>
      <c r="K79" s="226">
        <v>409</v>
      </c>
      <c r="L79" s="936"/>
      <c r="M79" s="1242"/>
      <c r="N79" s="1011"/>
      <c r="O79" s="796"/>
      <c r="P79" s="949"/>
      <c r="Q79" s="686"/>
      <c r="V79" s="7"/>
      <c r="W79" s="329"/>
      <c r="X79" s="7"/>
    </row>
    <row r="80" spans="1:24" s="1" customFormat="1" ht="15.75" customHeight="1" thickBot="1" x14ac:dyDescent="0.25">
      <c r="A80" s="1209"/>
      <c r="B80" s="1212"/>
      <c r="C80" s="1215"/>
      <c r="D80" s="1218"/>
      <c r="E80" s="1234"/>
      <c r="F80" s="184"/>
      <c r="G80" s="1237"/>
      <c r="H80" s="1239"/>
      <c r="I80" s="972" t="s">
        <v>32</v>
      </c>
      <c r="J80" s="73">
        <f>SUM(J77:J79)</f>
        <v>676.9</v>
      </c>
      <c r="K80" s="225">
        <f>SUM(K77:K79)</f>
        <v>409</v>
      </c>
      <c r="L80" s="397"/>
      <c r="M80" s="1243"/>
      <c r="N80" s="1012"/>
      <c r="O80" s="799"/>
      <c r="P80" s="685"/>
      <c r="Q80" s="687"/>
    </row>
    <row r="81" spans="1:22" s="1" customFormat="1" ht="40.5" customHeight="1" x14ac:dyDescent="0.2">
      <c r="A81" s="161" t="s">
        <v>14</v>
      </c>
      <c r="B81" s="110" t="s">
        <v>37</v>
      </c>
      <c r="C81" s="142" t="s">
        <v>37</v>
      </c>
      <c r="D81" s="198"/>
      <c r="E81" s="1271" t="s">
        <v>273</v>
      </c>
      <c r="F81" s="945" t="s">
        <v>81</v>
      </c>
      <c r="G81" s="969"/>
      <c r="H81" s="958" t="s">
        <v>85</v>
      </c>
      <c r="I81" s="267" t="s">
        <v>21</v>
      </c>
      <c r="J81" s="267">
        <v>160</v>
      </c>
      <c r="K81" s="339"/>
      <c r="L81" s="387"/>
      <c r="M81" s="1023" t="s">
        <v>171</v>
      </c>
      <c r="N81" s="1024">
        <v>1</v>
      </c>
      <c r="O81" s="287"/>
      <c r="P81" s="240"/>
      <c r="Q81" s="690"/>
      <c r="T81" s="7"/>
    </row>
    <row r="82" spans="1:22" s="1" customFormat="1" ht="17.25" customHeight="1" thickBot="1" x14ac:dyDescent="0.25">
      <c r="A82" s="162"/>
      <c r="B82" s="111"/>
      <c r="C82" s="112"/>
      <c r="D82" s="199"/>
      <c r="E82" s="1272"/>
      <c r="F82" s="976"/>
      <c r="G82" s="947"/>
      <c r="H82" s="960"/>
      <c r="I82" s="269" t="s">
        <v>32</v>
      </c>
      <c r="J82" s="11">
        <f>SUM(J81:J81)</f>
        <v>160</v>
      </c>
      <c r="K82" s="212"/>
      <c r="L82" s="210"/>
      <c r="M82" s="942"/>
      <c r="N82" s="359"/>
      <c r="O82" s="289"/>
      <c r="P82" s="242"/>
      <c r="Q82" s="368"/>
    </row>
    <row r="83" spans="1:22" s="1" customFormat="1" ht="12.75" customHeight="1" x14ac:dyDescent="0.2">
      <c r="A83" s="1207" t="s">
        <v>14</v>
      </c>
      <c r="B83" s="1210" t="s">
        <v>37</v>
      </c>
      <c r="C83" s="1247" t="s">
        <v>40</v>
      </c>
      <c r="D83" s="1216"/>
      <c r="E83" s="1219" t="s">
        <v>274</v>
      </c>
      <c r="F83" s="185" t="s">
        <v>49</v>
      </c>
      <c r="G83" s="1250">
        <v>13020418</v>
      </c>
      <c r="H83" s="1253" t="s">
        <v>46</v>
      </c>
      <c r="I83" s="870" t="s">
        <v>21</v>
      </c>
      <c r="J83" s="773">
        <v>150</v>
      </c>
      <c r="K83" s="776"/>
      <c r="L83" s="777"/>
      <c r="M83" s="1314" t="s">
        <v>249</v>
      </c>
      <c r="N83" s="954">
        <v>100</v>
      </c>
      <c r="O83" s="979"/>
      <c r="P83" s="829"/>
      <c r="Q83" s="995"/>
    </row>
    <row r="84" spans="1:22" s="1" customFormat="1" ht="27" customHeight="1" x14ac:dyDescent="0.2">
      <c r="A84" s="1208"/>
      <c r="B84" s="1211"/>
      <c r="C84" s="1248"/>
      <c r="D84" s="1217"/>
      <c r="E84" s="1220"/>
      <c r="F84" s="1316" t="s">
        <v>81</v>
      </c>
      <c r="G84" s="1251"/>
      <c r="H84" s="1254"/>
      <c r="I84" s="265"/>
      <c r="J84" s="778"/>
      <c r="K84" s="775"/>
      <c r="L84" s="779"/>
      <c r="M84" s="1315"/>
      <c r="N84" s="951"/>
      <c r="O84" s="919"/>
      <c r="P84" s="920"/>
      <c r="Q84" s="7"/>
      <c r="S84" s="7"/>
    </row>
    <row r="85" spans="1:22" s="1" customFormat="1" ht="18" customHeight="1" thickBot="1" x14ac:dyDescent="0.25">
      <c r="A85" s="1209"/>
      <c r="B85" s="1212"/>
      <c r="C85" s="1249"/>
      <c r="D85" s="1218"/>
      <c r="E85" s="1221"/>
      <c r="F85" s="1317"/>
      <c r="G85" s="1252"/>
      <c r="H85" s="1255"/>
      <c r="I85" s="972" t="s">
        <v>32</v>
      </c>
      <c r="J85" s="780">
        <f>J83</f>
        <v>150</v>
      </c>
      <c r="K85" s="781"/>
      <c r="L85" s="782"/>
      <c r="M85" s="1007"/>
      <c r="N85" s="831"/>
      <c r="O85" s="831"/>
      <c r="P85" s="832"/>
      <c r="S85" s="7"/>
    </row>
    <row r="86" spans="1:22" s="1" customFormat="1" ht="17.25" customHeight="1" x14ac:dyDescent="0.2">
      <c r="A86" s="1207" t="s">
        <v>14</v>
      </c>
      <c r="B86" s="1210" t="s">
        <v>37</v>
      </c>
      <c r="C86" s="1213" t="s">
        <v>51</v>
      </c>
      <c r="D86" s="1216"/>
      <c r="E86" s="1232" t="s">
        <v>240</v>
      </c>
      <c r="F86" s="1259"/>
      <c r="G86" s="1262">
        <v>13020433</v>
      </c>
      <c r="H86" s="1253" t="s">
        <v>85</v>
      </c>
      <c r="I86" s="869" t="s">
        <v>21</v>
      </c>
      <c r="J86" s="20">
        <v>19.399999999999999</v>
      </c>
      <c r="K86" s="221"/>
      <c r="L86" s="1002"/>
      <c r="M86" s="814" t="s">
        <v>239</v>
      </c>
      <c r="N86" s="1015">
        <v>100</v>
      </c>
      <c r="O86" s="817"/>
      <c r="P86" s="818"/>
      <c r="Q86" s="1258"/>
      <c r="T86" s="7"/>
      <c r="U86" s="7"/>
    </row>
    <row r="87" spans="1:22" s="1" customFormat="1" ht="13.5" customHeight="1" x14ac:dyDescent="0.2">
      <c r="A87" s="1208"/>
      <c r="B87" s="1211"/>
      <c r="C87" s="1214"/>
      <c r="D87" s="1217"/>
      <c r="E87" s="1233"/>
      <c r="F87" s="1260"/>
      <c r="G87" s="1263"/>
      <c r="H87" s="1254"/>
      <c r="I87" s="14"/>
      <c r="J87" s="90"/>
      <c r="K87" s="214"/>
      <c r="L87" s="92"/>
      <c r="M87" s="819"/>
      <c r="N87" s="1016"/>
      <c r="O87" s="822"/>
      <c r="P87" s="823"/>
      <c r="Q87" s="1258"/>
      <c r="R87" s="7"/>
      <c r="T87" s="7"/>
      <c r="U87" s="7"/>
    </row>
    <row r="88" spans="1:22" s="1" customFormat="1" ht="15.75" customHeight="1" thickBot="1" x14ac:dyDescent="0.25">
      <c r="A88" s="1209"/>
      <c r="B88" s="1212"/>
      <c r="C88" s="1215"/>
      <c r="D88" s="1218"/>
      <c r="E88" s="1234"/>
      <c r="F88" s="1261"/>
      <c r="G88" s="1264"/>
      <c r="H88" s="1255"/>
      <c r="I88" s="19" t="s">
        <v>32</v>
      </c>
      <c r="J88" s="11">
        <f t="shared" ref="J88" si="13">SUM(J86:J86)</f>
        <v>19.399999999999999</v>
      </c>
      <c r="K88" s="212"/>
      <c r="L88" s="210"/>
      <c r="M88" s="824"/>
      <c r="N88" s="1017"/>
      <c r="O88" s="827"/>
      <c r="P88" s="828"/>
      <c r="Q88" s="1258"/>
      <c r="S88" s="7"/>
    </row>
    <row r="89" spans="1:22" s="1" customFormat="1" ht="30" customHeight="1" x14ac:dyDescent="0.2">
      <c r="A89" s="161" t="s">
        <v>14</v>
      </c>
      <c r="B89" s="110" t="s">
        <v>37</v>
      </c>
      <c r="C89" s="142" t="s">
        <v>52</v>
      </c>
      <c r="D89" s="950"/>
      <c r="E89" s="1265" t="s">
        <v>246</v>
      </c>
      <c r="F89" s="1267" t="s">
        <v>49</v>
      </c>
      <c r="G89" s="969"/>
      <c r="H89" s="959" t="s">
        <v>85</v>
      </c>
      <c r="I89" s="870" t="s">
        <v>21</v>
      </c>
      <c r="J89" s="268">
        <v>4.5</v>
      </c>
      <c r="K89" s="344">
        <v>37.9</v>
      </c>
      <c r="L89" s="334"/>
      <c r="M89" s="126" t="s">
        <v>242</v>
      </c>
      <c r="N89" s="270">
        <v>1</v>
      </c>
      <c r="O89" s="310"/>
      <c r="P89" s="13"/>
      <c r="T89" s="7"/>
    </row>
    <row r="90" spans="1:22" s="1" customFormat="1" ht="22.5" customHeight="1" thickBot="1" x14ac:dyDescent="0.25">
      <c r="A90" s="162"/>
      <c r="B90" s="111"/>
      <c r="C90" s="112"/>
      <c r="D90" s="199"/>
      <c r="E90" s="1266"/>
      <c r="F90" s="1268"/>
      <c r="G90" s="969"/>
      <c r="H90" s="959"/>
      <c r="I90" s="871" t="s">
        <v>32</v>
      </c>
      <c r="J90" s="11">
        <f>J89</f>
        <v>4.5</v>
      </c>
      <c r="K90" s="212">
        <f t="shared" ref="K90" si="14">K89</f>
        <v>37.9</v>
      </c>
      <c r="L90" s="210"/>
      <c r="M90" s="786" t="s">
        <v>241</v>
      </c>
      <c r="N90" s="1008"/>
      <c r="O90" s="326">
        <v>100</v>
      </c>
      <c r="P90" s="382"/>
    </row>
    <row r="91" spans="1:22" s="1" customFormat="1" ht="27" customHeight="1" x14ac:dyDescent="0.2">
      <c r="A91" s="1207" t="s">
        <v>14</v>
      </c>
      <c r="B91" s="1210" t="s">
        <v>37</v>
      </c>
      <c r="C91" s="1213" t="s">
        <v>19</v>
      </c>
      <c r="D91" s="1216"/>
      <c r="E91" s="1232" t="s">
        <v>139</v>
      </c>
      <c r="F91" s="1259" t="s">
        <v>49</v>
      </c>
      <c r="G91" s="1262">
        <v>13020433</v>
      </c>
      <c r="H91" s="1253" t="s">
        <v>47</v>
      </c>
      <c r="I91" s="869" t="s">
        <v>21</v>
      </c>
      <c r="J91" s="910">
        <v>47</v>
      </c>
      <c r="K91" s="908">
        <v>81.08</v>
      </c>
      <c r="L91" s="909"/>
      <c r="M91" s="913" t="s">
        <v>144</v>
      </c>
      <c r="N91" s="1018">
        <v>1</v>
      </c>
      <c r="O91" s="802"/>
      <c r="P91" s="803"/>
      <c r="Q91" s="1258"/>
      <c r="T91" s="7"/>
      <c r="U91" s="7"/>
    </row>
    <row r="92" spans="1:22" s="1" customFormat="1" ht="28.5" customHeight="1" x14ac:dyDescent="0.2">
      <c r="A92" s="1208"/>
      <c r="B92" s="1211"/>
      <c r="C92" s="1214"/>
      <c r="D92" s="1217"/>
      <c r="E92" s="1233"/>
      <c r="F92" s="1260"/>
      <c r="G92" s="1263"/>
      <c r="H92" s="1254"/>
      <c r="I92" s="872" t="s">
        <v>106</v>
      </c>
      <c r="J92" s="910">
        <v>26</v>
      </c>
      <c r="K92" s="911"/>
      <c r="L92" s="912"/>
      <c r="M92" s="804" t="s">
        <v>93</v>
      </c>
      <c r="N92" s="1019"/>
      <c r="O92" s="807">
        <v>1</v>
      </c>
      <c r="P92" s="808"/>
      <c r="Q92" s="1258"/>
      <c r="T92" s="7"/>
      <c r="U92" s="7"/>
    </row>
    <row r="93" spans="1:22" s="1" customFormat="1" ht="18" customHeight="1" thickBot="1" x14ac:dyDescent="0.25">
      <c r="A93" s="1209"/>
      <c r="B93" s="1212"/>
      <c r="C93" s="1215"/>
      <c r="D93" s="1218"/>
      <c r="E93" s="1234"/>
      <c r="F93" s="1261"/>
      <c r="G93" s="1264"/>
      <c r="H93" s="1255"/>
      <c r="I93" s="19" t="s">
        <v>32</v>
      </c>
      <c r="J93" s="711">
        <f>SUM(J91:J92)</f>
        <v>73</v>
      </c>
      <c r="K93" s="725">
        <f t="shared" ref="K93" si="15">SUM(K91:K91)</f>
        <v>81.08</v>
      </c>
      <c r="L93" s="697"/>
      <c r="M93" s="809" t="s">
        <v>169</v>
      </c>
      <c r="N93" s="1020"/>
      <c r="O93" s="812"/>
      <c r="P93" s="813">
        <v>40</v>
      </c>
      <c r="Q93" s="1258"/>
      <c r="S93" s="7"/>
    </row>
    <row r="94" spans="1:22" s="1" customFormat="1" ht="27" customHeight="1" x14ac:dyDescent="0.2">
      <c r="A94" s="1207" t="s">
        <v>14</v>
      </c>
      <c r="B94" s="1210" t="s">
        <v>37</v>
      </c>
      <c r="C94" s="1213" t="s">
        <v>53</v>
      </c>
      <c r="D94" s="1216"/>
      <c r="E94" s="1219" t="s">
        <v>136</v>
      </c>
      <c r="F94" s="186" t="s">
        <v>49</v>
      </c>
      <c r="G94" s="1244">
        <v>13020413</v>
      </c>
      <c r="H94" s="1238" t="s">
        <v>47</v>
      </c>
      <c r="I94" s="268" t="s">
        <v>50</v>
      </c>
      <c r="J94" s="20"/>
      <c r="K94" s="221">
        <v>118.9</v>
      </c>
      <c r="L94" s="861">
        <v>476.1</v>
      </c>
      <c r="M94" s="1006" t="s">
        <v>93</v>
      </c>
      <c r="N94" s="363">
        <v>1</v>
      </c>
      <c r="O94" s="328"/>
      <c r="P94" s="688"/>
      <c r="Q94" s="682"/>
      <c r="T94" s="7"/>
      <c r="V94" s="7"/>
    </row>
    <row r="95" spans="1:22" s="1" customFormat="1" ht="15" customHeight="1" x14ac:dyDescent="0.2">
      <c r="A95" s="1208"/>
      <c r="B95" s="1211"/>
      <c r="C95" s="1214"/>
      <c r="D95" s="1217"/>
      <c r="E95" s="1220"/>
      <c r="F95" s="1256" t="s">
        <v>81</v>
      </c>
      <c r="G95" s="1245"/>
      <c r="H95" s="1200"/>
      <c r="I95" s="1021"/>
      <c r="J95" s="372"/>
      <c r="K95" s="327"/>
      <c r="L95" s="1022"/>
      <c r="M95" s="1269" t="s">
        <v>167</v>
      </c>
      <c r="N95" s="272"/>
      <c r="O95" s="353">
        <v>20</v>
      </c>
      <c r="P95" s="689">
        <v>100</v>
      </c>
      <c r="Q95" s="686"/>
      <c r="T95" s="7"/>
      <c r="V95" s="7"/>
    </row>
    <row r="96" spans="1:22" s="1" customFormat="1" ht="15" customHeight="1" thickBot="1" x14ac:dyDescent="0.25">
      <c r="A96" s="1209"/>
      <c r="B96" s="1212"/>
      <c r="C96" s="1215"/>
      <c r="D96" s="1218"/>
      <c r="E96" s="1221"/>
      <c r="F96" s="1257"/>
      <c r="G96" s="1246"/>
      <c r="H96" s="1239"/>
      <c r="I96" s="871" t="s">
        <v>32</v>
      </c>
      <c r="J96" s="11"/>
      <c r="K96" s="212">
        <f>SUM(K94:K95)</f>
        <v>118.9</v>
      </c>
      <c r="L96" s="210">
        <f>SUM(L94:L95)</f>
        <v>476.1</v>
      </c>
      <c r="M96" s="1270"/>
      <c r="N96" s="1013"/>
      <c r="O96" s="384"/>
      <c r="P96" s="692"/>
      <c r="Q96" s="408"/>
      <c r="R96" s="7"/>
    </row>
    <row r="97" spans="1:17" s="1" customFormat="1" ht="27" customHeight="1" x14ac:dyDescent="0.2">
      <c r="A97" s="953" t="s">
        <v>14</v>
      </c>
      <c r="B97" s="955" t="s">
        <v>37</v>
      </c>
      <c r="C97" s="952" t="s">
        <v>54</v>
      </c>
      <c r="D97" s="197"/>
      <c r="E97" s="1318" t="s">
        <v>259</v>
      </c>
      <c r="F97" s="1259" t="s">
        <v>49</v>
      </c>
      <c r="G97" s="1319">
        <v>13020422</v>
      </c>
      <c r="H97" s="959" t="s">
        <v>46</v>
      </c>
      <c r="I97" s="389" t="s">
        <v>21</v>
      </c>
      <c r="J97" s="773"/>
      <c r="K97" s="918"/>
      <c r="L97" s="1025">
        <v>45</v>
      </c>
      <c r="M97" s="924" t="s">
        <v>239</v>
      </c>
      <c r="N97" s="1014"/>
      <c r="O97" s="979"/>
      <c r="P97" s="552">
        <v>20</v>
      </c>
      <c r="Q97" s="408"/>
    </row>
    <row r="98" spans="1:17" s="1" customFormat="1" ht="17.25" customHeight="1" thickBot="1" x14ac:dyDescent="0.25">
      <c r="A98" s="162"/>
      <c r="B98" s="111"/>
      <c r="C98" s="112"/>
      <c r="D98" s="199"/>
      <c r="E98" s="1272"/>
      <c r="F98" s="1260"/>
      <c r="G98" s="1320"/>
      <c r="H98" s="960"/>
      <c r="I98" s="269" t="s">
        <v>32</v>
      </c>
      <c r="J98" s="11"/>
      <c r="K98" s="212"/>
      <c r="L98" s="210">
        <f>SUM(L97:L97)</f>
        <v>45</v>
      </c>
      <c r="M98" s="921"/>
      <c r="N98" s="923"/>
      <c r="O98" s="923"/>
      <c r="P98" s="242"/>
      <c r="Q98" s="290"/>
    </row>
    <row r="99" spans="1:17" s="1" customFormat="1" ht="16.5" customHeight="1" thickBot="1" x14ac:dyDescent="0.25">
      <c r="A99" s="158" t="s">
        <v>14</v>
      </c>
      <c r="B99" s="21" t="s">
        <v>37</v>
      </c>
      <c r="C99" s="1309" t="s">
        <v>41</v>
      </c>
      <c r="D99" s="1310"/>
      <c r="E99" s="1310"/>
      <c r="F99" s="1310"/>
      <c r="G99" s="1310"/>
      <c r="H99" s="1310"/>
      <c r="I99" s="1310"/>
      <c r="J99" s="1003">
        <f>J82+J96+J80+J76+J93+J98+J88+J90+J85</f>
        <v>1300.7</v>
      </c>
      <c r="K99" s="886">
        <f>K82+K96+K80+K76+K93+K98+K88+K90+K85</f>
        <v>1213.78</v>
      </c>
      <c r="L99" s="884">
        <f>L82+L96+L80+L76+L93+L98+L88+L90+L85</f>
        <v>521.1</v>
      </c>
      <c r="M99" s="1311"/>
      <c r="N99" s="1312"/>
      <c r="O99" s="1312"/>
      <c r="P99" s="1313"/>
      <c r="Q99" s="680"/>
    </row>
    <row r="100" spans="1:17" s="1" customFormat="1" ht="16.5" customHeight="1" thickBot="1" x14ac:dyDescent="0.25">
      <c r="A100" s="159" t="s">
        <v>14</v>
      </c>
      <c r="B100" s="1297" t="s">
        <v>56</v>
      </c>
      <c r="C100" s="1298"/>
      <c r="D100" s="1298"/>
      <c r="E100" s="1298"/>
      <c r="F100" s="1298"/>
      <c r="G100" s="1298"/>
      <c r="H100" s="1298"/>
      <c r="I100" s="1298"/>
      <c r="J100" s="652">
        <f>J99+J72+J49</f>
        <v>4336.6000000000004</v>
      </c>
      <c r="K100" s="227">
        <f>K99+K72+K49</f>
        <v>3934.1800000000003</v>
      </c>
      <c r="L100" s="390">
        <f>L99+L72+L49</f>
        <v>3167.1</v>
      </c>
      <c r="M100" s="1299"/>
      <c r="N100" s="1300"/>
      <c r="O100" s="1300"/>
      <c r="P100" s="1301"/>
      <c r="Q100" s="408"/>
    </row>
    <row r="101" spans="1:17" s="1" customFormat="1" ht="16.5" customHeight="1" thickBot="1" x14ac:dyDescent="0.25">
      <c r="A101" s="160" t="s">
        <v>57</v>
      </c>
      <c r="B101" s="1302" t="s">
        <v>58</v>
      </c>
      <c r="C101" s="1303"/>
      <c r="D101" s="1303"/>
      <c r="E101" s="1303"/>
      <c r="F101" s="1303"/>
      <c r="G101" s="1303"/>
      <c r="H101" s="1303"/>
      <c r="I101" s="1303"/>
      <c r="J101" s="655">
        <f t="shared" ref="J101:L101" si="16">J100</f>
        <v>4336.6000000000004</v>
      </c>
      <c r="K101" s="228">
        <f t="shared" si="16"/>
        <v>3934.1800000000003</v>
      </c>
      <c r="L101" s="391">
        <f t="shared" si="16"/>
        <v>3167.1</v>
      </c>
      <c r="M101" s="1304"/>
      <c r="N101" s="1305"/>
      <c r="O101" s="1305"/>
      <c r="P101" s="1306"/>
      <c r="Q101" s="408"/>
    </row>
    <row r="102" spans="1:17" s="37" customFormat="1" ht="16.5" customHeight="1" x14ac:dyDescent="0.2">
      <c r="A102" s="1307"/>
      <c r="B102" s="1307"/>
      <c r="C102" s="1307"/>
      <c r="D102" s="1307"/>
      <c r="E102" s="1307"/>
      <c r="F102" s="1307"/>
      <c r="G102" s="1307"/>
      <c r="H102" s="1307"/>
      <c r="I102" s="1307"/>
      <c r="J102" s="1307"/>
      <c r="K102" s="1307"/>
      <c r="L102" s="1307"/>
      <c r="M102" s="1307"/>
      <c r="N102" s="1307"/>
      <c r="O102" s="1307"/>
      <c r="P102" s="1307"/>
      <c r="Q102" s="683"/>
    </row>
    <row r="103" spans="1:17" s="1" customFormat="1" ht="15" customHeight="1" thickBot="1" x14ac:dyDescent="0.25">
      <c r="A103" s="31"/>
      <c r="B103" s="1308" t="s">
        <v>59</v>
      </c>
      <c r="C103" s="1308"/>
      <c r="D103" s="1308"/>
      <c r="E103" s="1308"/>
      <c r="F103" s="1308"/>
      <c r="G103" s="1308"/>
      <c r="H103" s="1308"/>
      <c r="I103" s="1308"/>
      <c r="J103" s="1308"/>
      <c r="K103" s="1308"/>
      <c r="L103" s="1308"/>
      <c r="M103" s="32"/>
      <c r="N103" s="87"/>
      <c r="O103" s="87"/>
      <c r="P103" s="87"/>
      <c r="Q103" s="408"/>
    </row>
    <row r="104" spans="1:17" s="1" customFormat="1" ht="39.75" customHeight="1" x14ac:dyDescent="0.2">
      <c r="A104" s="33"/>
      <c r="B104" s="1078" t="s">
        <v>60</v>
      </c>
      <c r="C104" s="1284"/>
      <c r="D104" s="1284"/>
      <c r="E104" s="1284"/>
      <c r="F104" s="1284"/>
      <c r="G104" s="1284"/>
      <c r="H104" s="1284"/>
      <c r="I104" s="1285"/>
      <c r="J104" s="405" t="s">
        <v>158</v>
      </c>
      <c r="K104" s="407" t="s">
        <v>177</v>
      </c>
      <c r="L104" s="406" t="s">
        <v>178</v>
      </c>
      <c r="M104" s="169"/>
      <c r="N104" s="169"/>
      <c r="O104" s="169"/>
      <c r="P104" s="169"/>
      <c r="Q104" s="408"/>
    </row>
    <row r="105" spans="1:17" s="1" customFormat="1" ht="17.25" customHeight="1" x14ac:dyDescent="0.2">
      <c r="A105" s="33"/>
      <c r="B105" s="1281" t="s">
        <v>62</v>
      </c>
      <c r="C105" s="1282"/>
      <c r="D105" s="1282"/>
      <c r="E105" s="1282"/>
      <c r="F105" s="1282"/>
      <c r="G105" s="1282"/>
      <c r="H105" s="1282"/>
      <c r="I105" s="1283"/>
      <c r="J105" s="231">
        <f>SUM(J106:J113)</f>
        <v>3922.4000000000005</v>
      </c>
      <c r="K105" s="235">
        <f>SUM(K106:K113)</f>
        <v>3665.98</v>
      </c>
      <c r="L105" s="878">
        <f>SUM(L106:L113)</f>
        <v>2554.6999999999998</v>
      </c>
      <c r="M105" s="167"/>
      <c r="N105" s="167"/>
      <c r="O105" s="167"/>
      <c r="P105" s="167"/>
      <c r="Q105" s="408"/>
    </row>
    <row r="106" spans="1:17" s="1" customFormat="1" ht="15.75" customHeight="1" x14ac:dyDescent="0.2">
      <c r="A106" s="33"/>
      <c r="B106" s="1276" t="s">
        <v>63</v>
      </c>
      <c r="C106" s="1277"/>
      <c r="D106" s="1277"/>
      <c r="E106" s="1277"/>
      <c r="F106" s="1277"/>
      <c r="G106" s="1277"/>
      <c r="H106" s="1277"/>
      <c r="I106" s="1278"/>
      <c r="J106" s="232">
        <f>SUMIF(I13:I98,"sb",J13:J98)</f>
        <v>2186.7000000000003</v>
      </c>
      <c r="K106" s="236">
        <f>SUMIF(I13:I98,"sb",K13:K98)</f>
        <v>2388.7800000000002</v>
      </c>
      <c r="L106" s="229">
        <f>SUMIF(I13:I98,"sb",L13:L98)</f>
        <v>1334.7</v>
      </c>
      <c r="M106" s="168"/>
      <c r="N106" s="168"/>
      <c r="O106" s="168"/>
      <c r="P106" s="168"/>
      <c r="Q106" s="408"/>
    </row>
    <row r="107" spans="1:17" s="1" customFormat="1" ht="15" customHeight="1" x14ac:dyDescent="0.2">
      <c r="A107" s="33"/>
      <c r="B107" s="1279" t="s">
        <v>107</v>
      </c>
      <c r="C107" s="1280"/>
      <c r="D107" s="1280"/>
      <c r="E107" s="1280"/>
      <c r="F107" s="1280"/>
      <c r="G107" s="1280"/>
      <c r="H107" s="1280"/>
      <c r="I107" s="1280"/>
      <c r="J107" s="207">
        <f>SUMIF(I16:I98,"sb(L)",J16:J98)</f>
        <v>152.9</v>
      </c>
      <c r="K107" s="218">
        <f>SUMIF(I16:I98,"sb(L)",K16:K98)</f>
        <v>0</v>
      </c>
      <c r="L107" s="211">
        <f>SUMIF(I13:I98,"sb(L)",L13:L98)</f>
        <v>0</v>
      </c>
      <c r="M107" s="168"/>
      <c r="N107" s="168"/>
      <c r="O107" s="168"/>
      <c r="P107" s="168"/>
      <c r="Q107" s="408"/>
    </row>
    <row r="108" spans="1:17" s="1" customFormat="1" ht="17.25" customHeight="1" x14ac:dyDescent="0.2">
      <c r="A108" s="33"/>
      <c r="B108" s="1279" t="s">
        <v>256</v>
      </c>
      <c r="C108" s="1280"/>
      <c r="D108" s="1280"/>
      <c r="E108" s="1280"/>
      <c r="F108" s="1280"/>
      <c r="G108" s="1280"/>
      <c r="H108" s="1280"/>
      <c r="I108" s="1280"/>
      <c r="J108" s="232">
        <f>SUMIF(I13:I98,"sb(aa)",J13:J98)</f>
        <v>105</v>
      </c>
      <c r="K108" s="236">
        <f>SUMIF(I13:I98,"sb(aa)",K13:K98)</f>
        <v>105</v>
      </c>
      <c r="L108" s="229">
        <f>SUMIF(I13:I98,"sb(aa)",L13:L98)</f>
        <v>105</v>
      </c>
      <c r="M108" s="168"/>
      <c r="N108" s="168"/>
      <c r="O108" s="168"/>
      <c r="P108" s="168"/>
      <c r="Q108" s="408"/>
    </row>
    <row r="109" spans="1:17" s="1" customFormat="1" ht="30.75" customHeight="1" x14ac:dyDescent="0.2">
      <c r="A109" s="33"/>
      <c r="B109" s="1279" t="s">
        <v>105</v>
      </c>
      <c r="C109" s="1280"/>
      <c r="D109" s="1280"/>
      <c r="E109" s="1280"/>
      <c r="F109" s="1280"/>
      <c r="G109" s="1280"/>
      <c r="H109" s="1280"/>
      <c r="I109" s="1280"/>
      <c r="J109" s="232">
        <f>SUMIF(I14:I92,"sb(aal)",J14:J92)</f>
        <v>17</v>
      </c>
      <c r="K109" s="236">
        <f>SUMIF(I14:I92,"sb(aal)",K14:K92)</f>
        <v>0</v>
      </c>
      <c r="L109" s="229">
        <f>SUMIF(I14:I92,"sb(aal)",L14:L92)</f>
        <v>0</v>
      </c>
      <c r="M109" s="168"/>
      <c r="N109" s="168"/>
      <c r="O109" s="168"/>
      <c r="P109" s="168"/>
      <c r="Q109" s="408"/>
    </row>
    <row r="110" spans="1:17" s="1" customFormat="1" ht="15" customHeight="1" x14ac:dyDescent="0.2">
      <c r="A110" s="33"/>
      <c r="B110" s="1276" t="s">
        <v>65</v>
      </c>
      <c r="C110" s="1277"/>
      <c r="D110" s="1277"/>
      <c r="E110" s="1277"/>
      <c r="F110" s="1277"/>
      <c r="G110" s="1277"/>
      <c r="H110" s="1277"/>
      <c r="I110" s="1278"/>
      <c r="J110" s="232">
        <f>SUMIF(I13:I98,"sb(sp)",J13:J98)</f>
        <v>22.5</v>
      </c>
      <c r="K110" s="236">
        <f>SUMIF(I13:I98,"sb(sp)",K13:K98)</f>
        <v>22.5</v>
      </c>
      <c r="L110" s="229">
        <f>SUMIF(I13:I98,"sb(sp)",L13:L98)</f>
        <v>22.5</v>
      </c>
      <c r="M110" s="168"/>
      <c r="N110" s="168"/>
      <c r="O110" s="168"/>
      <c r="P110" s="168"/>
      <c r="Q110" s="408"/>
    </row>
    <row r="111" spans="1:17" s="37" customFormat="1" ht="15" customHeight="1" x14ac:dyDescent="0.2">
      <c r="A111" s="33"/>
      <c r="B111" s="1276" t="s">
        <v>66</v>
      </c>
      <c r="C111" s="1277"/>
      <c r="D111" s="1277"/>
      <c r="E111" s="1277"/>
      <c r="F111" s="1277"/>
      <c r="G111" s="1277"/>
      <c r="H111" s="1277"/>
      <c r="I111" s="1278"/>
      <c r="J111" s="232">
        <f>SUMIF(I13:I98,"sb(vb)",J13:J98)</f>
        <v>1093.9999999999998</v>
      </c>
      <c r="K111" s="236">
        <f>SUMIF(I13:I98,"sb(vb)",K13:K98)</f>
        <v>1070.6999999999998</v>
      </c>
      <c r="L111" s="229">
        <f>SUMIF(I13:I98,"sb(vb)",L13:L98)</f>
        <v>1070.6999999999998</v>
      </c>
      <c r="M111" s="168"/>
      <c r="N111" s="168"/>
      <c r="O111" s="168"/>
      <c r="P111" s="168"/>
      <c r="Q111" s="683"/>
    </row>
    <row r="112" spans="1:17" s="37" customFormat="1" ht="31.5" customHeight="1" x14ac:dyDescent="0.2">
      <c r="A112" s="33"/>
      <c r="B112" s="1279" t="s">
        <v>217</v>
      </c>
      <c r="C112" s="1280"/>
      <c r="D112" s="1280"/>
      <c r="E112" s="1280"/>
      <c r="F112" s="1280"/>
      <c r="G112" s="1280"/>
      <c r="H112" s="1280"/>
      <c r="I112" s="1280"/>
      <c r="J112" s="232">
        <f>SUMIF(I13:I98,"sb(es)",J13:J98)</f>
        <v>265</v>
      </c>
      <c r="K112" s="236">
        <f>SUMIF(I13:I98,"sb(es)",K13:K98)</f>
        <v>0</v>
      </c>
      <c r="L112" s="229">
        <f>SUMIF(I13:I98,"sb(es)",L13:L98)</f>
        <v>0</v>
      </c>
      <c r="M112" s="168"/>
      <c r="N112" s="168"/>
      <c r="O112" s="168"/>
      <c r="P112" s="168"/>
      <c r="Q112" s="683"/>
    </row>
    <row r="113" spans="1:17" s="37" customFormat="1" ht="28.5" customHeight="1" x14ac:dyDescent="0.2">
      <c r="A113" s="33"/>
      <c r="B113" s="1279" t="s">
        <v>141</v>
      </c>
      <c r="C113" s="1280"/>
      <c r="D113" s="1280"/>
      <c r="E113" s="1280"/>
      <c r="F113" s="1280"/>
      <c r="G113" s="1280"/>
      <c r="H113" s="1280"/>
      <c r="I113" s="1280"/>
      <c r="J113" s="232">
        <f>SUMIF(I17:I98,"sb(esa)",J17:J98)</f>
        <v>79.3</v>
      </c>
      <c r="K113" s="236">
        <f>SUMIF(I17:I98,"sb(esa)",K17:K98)</f>
        <v>79</v>
      </c>
      <c r="L113" s="229">
        <f>SUMIF(I13:I98,"sb(esa)",L13:L98)</f>
        <v>21.8</v>
      </c>
      <c r="M113" s="168"/>
      <c r="N113" s="168"/>
      <c r="O113" s="168"/>
      <c r="P113" s="168"/>
      <c r="Q113" s="683"/>
    </row>
    <row r="114" spans="1:17" s="1" customFormat="1" ht="15" customHeight="1" x14ac:dyDescent="0.2">
      <c r="A114" s="33"/>
      <c r="B114" s="1281" t="s">
        <v>67</v>
      </c>
      <c r="C114" s="1282"/>
      <c r="D114" s="1282"/>
      <c r="E114" s="1282"/>
      <c r="F114" s="1282"/>
      <c r="G114" s="1282"/>
      <c r="H114" s="1282"/>
      <c r="I114" s="1283"/>
      <c r="J114" s="233">
        <f t="shared" ref="J114:L114" si="17">SUM(J115:J118)</f>
        <v>414.19999999999993</v>
      </c>
      <c r="K114" s="237">
        <f t="shared" si="17"/>
        <v>268.20000000000005</v>
      </c>
      <c r="L114" s="879">
        <f t="shared" si="17"/>
        <v>612.40000000000009</v>
      </c>
      <c r="M114" s="167"/>
      <c r="N114" s="167"/>
      <c r="O114" s="167"/>
      <c r="P114" s="167"/>
      <c r="Q114" s="408"/>
    </row>
    <row r="115" spans="1:17" s="1" customFormat="1" ht="15" customHeight="1" x14ac:dyDescent="0.2">
      <c r="A115" s="33"/>
      <c r="B115" s="1279" t="s">
        <v>69</v>
      </c>
      <c r="C115" s="1280"/>
      <c r="D115" s="1280"/>
      <c r="E115" s="1280"/>
      <c r="F115" s="1280"/>
      <c r="G115" s="1280"/>
      <c r="H115" s="1280"/>
      <c r="I115" s="1280"/>
      <c r="J115" s="234">
        <f>SUMIF(I13:I98,"es",J13:J98)</f>
        <v>25.7</v>
      </c>
      <c r="K115" s="238">
        <f>SUMIF(I13:I98,"es",K13:K98)</f>
        <v>15.3</v>
      </c>
      <c r="L115" s="230">
        <f>SUMIF(I13:I98,"es",L13:L98)</f>
        <v>5.3</v>
      </c>
      <c r="M115" s="168"/>
      <c r="N115" s="168"/>
      <c r="O115" s="168"/>
      <c r="P115" s="168"/>
      <c r="Q115" s="408"/>
    </row>
    <row r="116" spans="1:17" s="1" customFormat="1" ht="12.75" x14ac:dyDescent="0.2">
      <c r="A116" s="34"/>
      <c r="B116" s="1294" t="s">
        <v>68</v>
      </c>
      <c r="C116" s="1295"/>
      <c r="D116" s="1295"/>
      <c r="E116" s="1295"/>
      <c r="F116" s="1295"/>
      <c r="G116" s="1295"/>
      <c r="H116" s="1295"/>
      <c r="I116" s="1295"/>
      <c r="J116" s="207">
        <f>SUMIF(I13:I98,"PSDF",J13:J98)</f>
        <v>129.9</v>
      </c>
      <c r="K116" s="218">
        <f>SUMIF(I13:I98,"PSDF",K13:K98)</f>
        <v>130</v>
      </c>
      <c r="L116" s="211">
        <f>SUMIF(I13:I98,"PSDF",L13:L98)</f>
        <v>131</v>
      </c>
      <c r="M116" s="35"/>
      <c r="N116" s="305"/>
      <c r="O116" s="305"/>
      <c r="P116" s="36"/>
      <c r="Q116" s="408"/>
    </row>
    <row r="117" spans="1:17" s="1" customFormat="1" ht="12.75" x14ac:dyDescent="0.2">
      <c r="A117" s="34"/>
      <c r="B117" s="1294" t="s">
        <v>131</v>
      </c>
      <c r="C117" s="1296"/>
      <c r="D117" s="1296"/>
      <c r="E117" s="1296"/>
      <c r="F117" s="1296"/>
      <c r="G117" s="1296"/>
      <c r="H117" s="1296"/>
      <c r="I117" s="1296"/>
      <c r="J117" s="207">
        <f>SUMIF(I13:I98,"lrvb",J13:J98)</f>
        <v>0.7</v>
      </c>
      <c r="K117" s="218">
        <f>SUMIF(I13:I98,"lrvb",K13:K98)</f>
        <v>0</v>
      </c>
      <c r="L117" s="211">
        <f>SUMIF(I13:I98,"lrvb",L13:L98)</f>
        <v>0</v>
      </c>
      <c r="M117" s="35"/>
      <c r="N117" s="305"/>
      <c r="O117" s="305"/>
      <c r="P117" s="36"/>
      <c r="Q117" s="408"/>
    </row>
    <row r="118" spans="1:17" s="1" customFormat="1" ht="12.75" x14ac:dyDescent="0.2">
      <c r="A118" s="33"/>
      <c r="B118" s="1276" t="s">
        <v>70</v>
      </c>
      <c r="C118" s="1277"/>
      <c r="D118" s="1277"/>
      <c r="E118" s="1277"/>
      <c r="F118" s="1277"/>
      <c r="G118" s="1277"/>
      <c r="H118" s="1277"/>
      <c r="I118" s="1278"/>
      <c r="J118" s="232">
        <f>SUMIF(I13:I98,"kt",J13:J98)</f>
        <v>257.89999999999998</v>
      </c>
      <c r="K118" s="236">
        <f>SUMIF(I13:I98,"kt",K13:K98)</f>
        <v>122.9</v>
      </c>
      <c r="L118" s="229">
        <f>SUMIF(I13:I98,"kt",L13:L98)</f>
        <v>476.1</v>
      </c>
      <c r="M118" s="168"/>
      <c r="N118" s="168"/>
      <c r="O118" s="168"/>
      <c r="P118" s="168"/>
      <c r="Q118" s="408"/>
    </row>
    <row r="119" spans="1:17" s="1" customFormat="1" ht="13.5" thickBot="1" x14ac:dyDescent="0.25">
      <c r="A119" s="38"/>
      <c r="B119" s="1273" t="s">
        <v>71</v>
      </c>
      <c r="C119" s="1274"/>
      <c r="D119" s="1274"/>
      <c r="E119" s="1274"/>
      <c r="F119" s="1274"/>
      <c r="G119" s="1274"/>
      <c r="H119" s="1274"/>
      <c r="I119" s="1274"/>
      <c r="J119" s="73">
        <f>J114+J105</f>
        <v>4336.6000000000004</v>
      </c>
      <c r="K119" s="225">
        <f>K114+K105</f>
        <v>3934.1800000000003</v>
      </c>
      <c r="L119" s="397">
        <f>L114+L105</f>
        <v>3167.1</v>
      </c>
      <c r="M119" s="167"/>
      <c r="N119" s="167"/>
      <c r="O119" s="167"/>
      <c r="P119" s="167"/>
      <c r="Q119" s="408"/>
    </row>
    <row r="120" spans="1:17" x14ac:dyDescent="0.25">
      <c r="A120" s="39"/>
      <c r="B120" s="40"/>
      <c r="C120" s="40"/>
      <c r="D120" s="63"/>
      <c r="E120" s="40"/>
      <c r="F120" s="63"/>
      <c r="G120" s="202"/>
      <c r="H120" s="978"/>
      <c r="I120" s="41"/>
      <c r="J120" s="732"/>
      <c r="K120" s="732"/>
      <c r="L120" s="732"/>
      <c r="M120" s="33"/>
      <c r="N120" s="971"/>
      <c r="O120" s="971"/>
      <c r="P120" s="971"/>
    </row>
    <row r="121" spans="1:17" x14ac:dyDescent="0.25">
      <c r="A121" s="33"/>
      <c r="B121" s="33"/>
      <c r="C121" s="33"/>
      <c r="D121" s="971"/>
      <c r="E121" s="43"/>
      <c r="F121" s="1275" t="s">
        <v>156</v>
      </c>
      <c r="G121" s="1275"/>
      <c r="H121" s="1275"/>
      <c r="I121" s="1275"/>
      <c r="J121" s="1275"/>
      <c r="K121" s="1275"/>
      <c r="L121" s="1275"/>
      <c r="M121" s="43"/>
      <c r="N121" s="41"/>
      <c r="O121" s="41"/>
      <c r="P121" s="971"/>
    </row>
    <row r="122" spans="1:17" x14ac:dyDescent="0.25">
      <c r="A122" s="33"/>
      <c r="B122" s="33"/>
      <c r="C122" s="33"/>
      <c r="D122" s="971"/>
      <c r="E122" s="43"/>
      <c r="F122" s="971"/>
      <c r="G122" s="203"/>
      <c r="H122" s="978"/>
      <c r="I122" s="41"/>
      <c r="J122" s="732"/>
      <c r="K122" s="41"/>
      <c r="L122" s="41"/>
      <c r="M122" s="182"/>
      <c r="N122" s="306"/>
      <c r="O122" s="306"/>
      <c r="P122" s="971"/>
    </row>
    <row r="124" spans="1:17" x14ac:dyDescent="0.25">
      <c r="I124" s="85"/>
      <c r="J124" s="785"/>
      <c r="K124" s="785"/>
      <c r="L124" s="785"/>
    </row>
  </sheetData>
  <mergeCells count="192">
    <mergeCell ref="P26:P27"/>
    <mergeCell ref="E20:E21"/>
    <mergeCell ref="L1:P1"/>
    <mergeCell ref="N7:P7"/>
    <mergeCell ref="M55:M56"/>
    <mergeCell ref="B115:I115"/>
    <mergeCell ref="B116:I116"/>
    <mergeCell ref="B117:I117"/>
    <mergeCell ref="B118:I118"/>
    <mergeCell ref="B100:I100"/>
    <mergeCell ref="M100:P100"/>
    <mergeCell ref="B101:I101"/>
    <mergeCell ref="M101:P101"/>
    <mergeCell ref="A102:P102"/>
    <mergeCell ref="B103:L103"/>
    <mergeCell ref="C99:I99"/>
    <mergeCell ref="M99:P99"/>
    <mergeCell ref="G91:G93"/>
    <mergeCell ref="H91:H93"/>
    <mergeCell ref="M83:M84"/>
    <mergeCell ref="F84:F85"/>
    <mergeCell ref="E97:E98"/>
    <mergeCell ref="F97:F98"/>
    <mergeCell ref="G97:G98"/>
    <mergeCell ref="M95:M96"/>
    <mergeCell ref="E81:E82"/>
    <mergeCell ref="B119:I119"/>
    <mergeCell ref="F121:L121"/>
    <mergeCell ref="B110:I110"/>
    <mergeCell ref="B111:I111"/>
    <mergeCell ref="B112:I112"/>
    <mergeCell ref="B113:I113"/>
    <mergeCell ref="B114:I114"/>
    <mergeCell ref="B104:I104"/>
    <mergeCell ref="B105:I105"/>
    <mergeCell ref="B106:I106"/>
    <mergeCell ref="B107:I107"/>
    <mergeCell ref="B108:I108"/>
    <mergeCell ref="B109:I109"/>
    <mergeCell ref="Q91:Q93"/>
    <mergeCell ref="A91:A93"/>
    <mergeCell ref="B91:B93"/>
    <mergeCell ref="C91:C93"/>
    <mergeCell ref="D91:D93"/>
    <mergeCell ref="E91:E93"/>
    <mergeCell ref="F91:F93"/>
    <mergeCell ref="G86:G88"/>
    <mergeCell ref="H86:H88"/>
    <mergeCell ref="Q86:Q88"/>
    <mergeCell ref="E89:E90"/>
    <mergeCell ref="F89:F90"/>
    <mergeCell ref="A86:A88"/>
    <mergeCell ref="B86:B88"/>
    <mergeCell ref="C86:C88"/>
    <mergeCell ref="D86:D88"/>
    <mergeCell ref="E86:E88"/>
    <mergeCell ref="F86:F88"/>
    <mergeCell ref="A94:A96"/>
    <mergeCell ref="B94:B96"/>
    <mergeCell ref="C94:C96"/>
    <mergeCell ref="D94:D96"/>
    <mergeCell ref="E94:E96"/>
    <mergeCell ref="G94:G96"/>
    <mergeCell ref="H94:H96"/>
    <mergeCell ref="A83:A85"/>
    <mergeCell ref="B83:B85"/>
    <mergeCell ref="C83:C85"/>
    <mergeCell ref="D83:D85"/>
    <mergeCell ref="E83:E85"/>
    <mergeCell ref="G83:G85"/>
    <mergeCell ref="H83:H85"/>
    <mergeCell ref="F95:F96"/>
    <mergeCell ref="Q74:Q75"/>
    <mergeCell ref="W76:W78"/>
    <mergeCell ref="A77:A80"/>
    <mergeCell ref="B77:B80"/>
    <mergeCell ref="C77:C80"/>
    <mergeCell ref="D77:D80"/>
    <mergeCell ref="E77:E80"/>
    <mergeCell ref="F77:F78"/>
    <mergeCell ref="G77:G80"/>
    <mergeCell ref="H77:H80"/>
    <mergeCell ref="Q77:Q78"/>
    <mergeCell ref="M78:M80"/>
    <mergeCell ref="C73:P73"/>
    <mergeCell ref="A74:A76"/>
    <mergeCell ref="B74:B76"/>
    <mergeCell ref="C74:C76"/>
    <mergeCell ref="D74:D76"/>
    <mergeCell ref="E74:E76"/>
    <mergeCell ref="F74:F75"/>
    <mergeCell ref="G74:G76"/>
    <mergeCell ref="H74:H76"/>
    <mergeCell ref="E69:E71"/>
    <mergeCell ref="G69:G71"/>
    <mergeCell ref="M70:M71"/>
    <mergeCell ref="C72:I72"/>
    <mergeCell ref="M72:P72"/>
    <mergeCell ref="M62:M64"/>
    <mergeCell ref="E67:E68"/>
    <mergeCell ref="G67:G68"/>
    <mergeCell ref="H67:H68"/>
    <mergeCell ref="M67:M68"/>
    <mergeCell ref="E59:E60"/>
    <mergeCell ref="G59:G60"/>
    <mergeCell ref="H59:H60"/>
    <mergeCell ref="E61:E64"/>
    <mergeCell ref="G61:G64"/>
    <mergeCell ref="H61:H64"/>
    <mergeCell ref="E57:E58"/>
    <mergeCell ref="F57:F58"/>
    <mergeCell ref="G57:G58"/>
    <mergeCell ref="H57:H58"/>
    <mergeCell ref="C49:I49"/>
    <mergeCell ref="M49:P49"/>
    <mergeCell ref="C50:P50"/>
    <mergeCell ref="E51:E53"/>
    <mergeCell ref="G51:G53"/>
    <mergeCell ref="H51:H52"/>
    <mergeCell ref="M52:M53"/>
    <mergeCell ref="M44:M45"/>
    <mergeCell ref="C46:C48"/>
    <mergeCell ref="E46:E48"/>
    <mergeCell ref="F46:F48"/>
    <mergeCell ref="G46:G48"/>
    <mergeCell ref="H46:H48"/>
    <mergeCell ref="C42:C45"/>
    <mergeCell ref="E42:E45"/>
    <mergeCell ref="F42:F45"/>
    <mergeCell ref="G42:G45"/>
    <mergeCell ref="H42:H45"/>
    <mergeCell ref="M37:M38"/>
    <mergeCell ref="C39:C41"/>
    <mergeCell ref="E39:E41"/>
    <mergeCell ref="F39:F41"/>
    <mergeCell ref="G39:G41"/>
    <mergeCell ref="H39:H41"/>
    <mergeCell ref="C37:C38"/>
    <mergeCell ref="E37:E38"/>
    <mergeCell ref="F37:F38"/>
    <mergeCell ref="G37:G38"/>
    <mergeCell ref="H37:H38"/>
    <mergeCell ref="N26:N27"/>
    <mergeCell ref="O26:O27"/>
    <mergeCell ref="M31:M32"/>
    <mergeCell ref="C33:C36"/>
    <mergeCell ref="E33:E36"/>
    <mergeCell ref="F33:F36"/>
    <mergeCell ref="G33:G36"/>
    <mergeCell ref="H33:H36"/>
    <mergeCell ref="M33:M36"/>
    <mergeCell ref="H22:H24"/>
    <mergeCell ref="M22:M24"/>
    <mergeCell ref="E25:E26"/>
    <mergeCell ref="M26:M27"/>
    <mergeCell ref="G16:G17"/>
    <mergeCell ref="F18:F19"/>
    <mergeCell ref="F20:F21"/>
    <mergeCell ref="C22:C24"/>
    <mergeCell ref="E22:E24"/>
    <mergeCell ref="F22:F24"/>
    <mergeCell ref="G22:G24"/>
    <mergeCell ref="A9:P9"/>
    <mergeCell ref="A10:P10"/>
    <mergeCell ref="B11:P11"/>
    <mergeCell ref="C12:P12"/>
    <mergeCell ref="A13:A21"/>
    <mergeCell ref="B13:B21"/>
    <mergeCell ref="C13:C21"/>
    <mergeCell ref="H13:H21"/>
    <mergeCell ref="M13:M21"/>
    <mergeCell ref="F16:F17"/>
    <mergeCell ref="F13:F15"/>
    <mergeCell ref="E13:E15"/>
    <mergeCell ref="A2:P2"/>
    <mergeCell ref="A3:P3"/>
    <mergeCell ref="A4:P4"/>
    <mergeCell ref="A5:P5"/>
    <mergeCell ref="A6:A8"/>
    <mergeCell ref="B6:B8"/>
    <mergeCell ref="C6:C8"/>
    <mergeCell ref="D6:D8"/>
    <mergeCell ref="E6:E8"/>
    <mergeCell ref="J6:J8"/>
    <mergeCell ref="K6:K8"/>
    <mergeCell ref="L6:L8"/>
    <mergeCell ref="M6:P6"/>
    <mergeCell ref="M7:M8"/>
    <mergeCell ref="F6:F8"/>
    <mergeCell ref="G6:G8"/>
    <mergeCell ref="H6:H8"/>
    <mergeCell ref="I6:I8"/>
  </mergeCells>
  <printOptions horizontalCentered="1"/>
  <pageMargins left="0.70866141732283472" right="0" top="0" bottom="0" header="0.31496062992125984" footer="0.31496062992125984"/>
  <pageSetup paperSize="9" scale="76" orientation="portrait" r:id="rId1"/>
  <rowBreaks count="2" manualBreakCount="2">
    <brk id="45" max="15" man="1"/>
    <brk id="88" max="15" man="1"/>
  </rowBreaks>
  <colBreaks count="1" manualBreakCount="1">
    <brk id="16"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44"/>
  <sheetViews>
    <sheetView zoomScaleNormal="100" workbookViewId="0">
      <selection activeCell="L6" sqref="L6:L8"/>
    </sheetView>
  </sheetViews>
  <sheetFormatPr defaultColWidth="9.140625" defaultRowHeight="15" x14ac:dyDescent="0.25"/>
  <cols>
    <col min="1" max="3" width="3" style="59" customWidth="1"/>
    <col min="4" max="4" width="3" style="65" customWidth="1"/>
    <col min="5" max="5" width="32.85546875" style="59" customWidth="1"/>
    <col min="6" max="6" width="3.7109375" style="65" customWidth="1"/>
    <col min="7" max="7" width="3.7109375" style="204" hidden="1" customWidth="1"/>
    <col min="8" max="8" width="3.7109375" style="65" customWidth="1"/>
    <col min="9" max="9" width="13.5703125" style="120" customWidth="1"/>
    <col min="10" max="10" width="8.140625" style="59" customWidth="1"/>
    <col min="11" max="11" width="10.42578125" style="59" customWidth="1"/>
    <col min="12" max="14" width="8.140625" style="65" customWidth="1"/>
    <col min="15" max="15" width="25.28515625" style="74" customWidth="1"/>
    <col min="16" max="16" width="4.5703125" style="65" customWidth="1"/>
    <col min="17" max="17" width="5.140625" style="307" customWidth="1"/>
    <col min="18" max="18" width="4.28515625" style="307" customWidth="1"/>
    <col min="19" max="19" width="4.28515625" style="65" customWidth="1"/>
    <col min="20" max="20" width="48" style="684" customWidth="1"/>
    <col min="21" max="16384" width="9.140625" style="59"/>
  </cols>
  <sheetData>
    <row r="1" spans="1:24" s="40" customFormat="1" ht="35.25" customHeight="1" x14ac:dyDescent="0.25">
      <c r="A1" s="43"/>
      <c r="B1" s="43"/>
      <c r="C1" s="43"/>
      <c r="D1" s="41"/>
      <c r="E1" s="43"/>
      <c r="F1" s="98"/>
      <c r="G1" s="201"/>
      <c r="H1" s="99"/>
      <c r="I1" s="1334" t="s">
        <v>157</v>
      </c>
      <c r="J1" s="1334"/>
      <c r="K1" s="1334"/>
      <c r="L1" s="1334"/>
      <c r="M1" s="1334"/>
      <c r="N1" s="1334"/>
      <c r="O1" s="1334"/>
      <c r="P1" s="1334"/>
      <c r="Q1" s="1334"/>
      <c r="R1" s="1334"/>
      <c r="S1" s="1334"/>
      <c r="T1" s="408"/>
      <c r="U1" s="100"/>
      <c r="V1" s="100"/>
    </row>
    <row r="2" spans="1:24" s="47" customFormat="1" ht="16.5" customHeight="1" x14ac:dyDescent="0.2">
      <c r="A2" s="1056" t="s">
        <v>179</v>
      </c>
      <c r="B2" s="1056"/>
      <c r="C2" s="1056"/>
      <c r="D2" s="1056"/>
      <c r="E2" s="1056"/>
      <c r="F2" s="1056"/>
      <c r="G2" s="1056"/>
      <c r="H2" s="1056"/>
      <c r="I2" s="1056"/>
      <c r="J2" s="1056"/>
      <c r="K2" s="1056"/>
      <c r="L2" s="1056"/>
      <c r="M2" s="1056"/>
      <c r="N2" s="1056"/>
      <c r="O2" s="1056"/>
      <c r="P2" s="1056"/>
      <c r="Q2" s="1056"/>
      <c r="R2" s="1056"/>
      <c r="S2" s="1056"/>
      <c r="T2" s="681"/>
    </row>
    <row r="3" spans="1:24" s="47" customFormat="1" ht="16.5" customHeight="1" x14ac:dyDescent="0.2">
      <c r="A3" s="1057" t="s">
        <v>0</v>
      </c>
      <c r="B3" s="1057"/>
      <c r="C3" s="1057"/>
      <c r="D3" s="1057"/>
      <c r="E3" s="1057"/>
      <c r="F3" s="1057"/>
      <c r="G3" s="1057"/>
      <c r="H3" s="1057"/>
      <c r="I3" s="1057"/>
      <c r="J3" s="1057"/>
      <c r="K3" s="1057"/>
      <c r="L3" s="1057"/>
      <c r="M3" s="1057"/>
      <c r="N3" s="1057"/>
      <c r="O3" s="1057"/>
      <c r="P3" s="1057"/>
      <c r="Q3" s="1057"/>
      <c r="R3" s="1057"/>
      <c r="S3" s="1057"/>
      <c r="T3" s="681"/>
    </row>
    <row r="4" spans="1:24" s="47" customFormat="1" ht="16.5" customHeight="1" x14ac:dyDescent="0.2">
      <c r="A4" s="1058" t="s">
        <v>1</v>
      </c>
      <c r="B4" s="1058"/>
      <c r="C4" s="1058"/>
      <c r="D4" s="1058"/>
      <c r="E4" s="1058"/>
      <c r="F4" s="1058"/>
      <c r="G4" s="1058"/>
      <c r="H4" s="1058"/>
      <c r="I4" s="1058"/>
      <c r="J4" s="1058"/>
      <c r="K4" s="1058"/>
      <c r="L4" s="1058"/>
      <c r="M4" s="1058"/>
      <c r="N4" s="1058"/>
      <c r="O4" s="1058"/>
      <c r="P4" s="1058"/>
      <c r="Q4" s="1058"/>
      <c r="R4" s="1058"/>
      <c r="S4" s="1058"/>
      <c r="T4" s="681"/>
    </row>
    <row r="5" spans="1:24" s="1" customFormat="1" ht="19.5" customHeight="1" thickBot="1" x14ac:dyDescent="0.25">
      <c r="A5" s="1059" t="s">
        <v>2</v>
      </c>
      <c r="B5" s="1059"/>
      <c r="C5" s="1059"/>
      <c r="D5" s="1059"/>
      <c r="E5" s="1059"/>
      <c r="F5" s="1059"/>
      <c r="G5" s="1059"/>
      <c r="H5" s="1059"/>
      <c r="I5" s="1059"/>
      <c r="J5" s="1059"/>
      <c r="K5" s="1059"/>
      <c r="L5" s="1059"/>
      <c r="M5" s="1059"/>
      <c r="N5" s="1059"/>
      <c r="O5" s="1059"/>
      <c r="P5" s="1059"/>
      <c r="Q5" s="1059"/>
      <c r="R5" s="1059"/>
      <c r="S5" s="1059"/>
      <c r="T5" s="408"/>
    </row>
    <row r="6" spans="1:24" s="1" customFormat="1" ht="22.5" customHeight="1" x14ac:dyDescent="0.2">
      <c r="A6" s="1060" t="s">
        <v>3</v>
      </c>
      <c r="B6" s="1063" t="s">
        <v>4</v>
      </c>
      <c r="C6" s="1063" t="s">
        <v>5</v>
      </c>
      <c r="D6" s="1063" t="s">
        <v>252</v>
      </c>
      <c r="E6" s="1066" t="s">
        <v>6</v>
      </c>
      <c r="F6" s="1083" t="s">
        <v>7</v>
      </c>
      <c r="G6" s="1086" t="s">
        <v>152</v>
      </c>
      <c r="H6" s="1089" t="s">
        <v>8</v>
      </c>
      <c r="I6" s="1338" t="s">
        <v>77</v>
      </c>
      <c r="J6" s="1092" t="s">
        <v>9</v>
      </c>
      <c r="K6" s="1341" t="s">
        <v>248</v>
      </c>
      <c r="L6" s="1069" t="s">
        <v>158</v>
      </c>
      <c r="M6" s="1072" t="s">
        <v>159</v>
      </c>
      <c r="N6" s="1075" t="s">
        <v>160</v>
      </c>
      <c r="O6" s="1078" t="s">
        <v>10</v>
      </c>
      <c r="P6" s="1335"/>
      <c r="Q6" s="1079"/>
      <c r="R6" s="1079"/>
      <c r="S6" s="1080"/>
      <c r="T6" s="408"/>
    </row>
    <row r="7" spans="1:24" s="1" customFormat="1" ht="18" customHeight="1" x14ac:dyDescent="0.2">
      <c r="A7" s="1061"/>
      <c r="B7" s="1064"/>
      <c r="C7" s="1064"/>
      <c r="D7" s="1064"/>
      <c r="E7" s="1067"/>
      <c r="F7" s="1084"/>
      <c r="G7" s="1087"/>
      <c r="H7" s="1090"/>
      <c r="I7" s="1339"/>
      <c r="J7" s="1093"/>
      <c r="K7" s="1342"/>
      <c r="L7" s="1070"/>
      <c r="M7" s="1073"/>
      <c r="N7" s="1076"/>
      <c r="O7" s="1336" t="s">
        <v>6</v>
      </c>
      <c r="P7" s="1344" t="s">
        <v>257</v>
      </c>
      <c r="Q7" s="1345"/>
      <c r="R7" s="1345"/>
      <c r="S7" s="1346"/>
      <c r="T7" s="408"/>
    </row>
    <row r="8" spans="1:24" s="1" customFormat="1" ht="88.5" customHeight="1" thickBot="1" x14ac:dyDescent="0.25">
      <c r="A8" s="1062"/>
      <c r="B8" s="1065"/>
      <c r="C8" s="1065"/>
      <c r="D8" s="1065"/>
      <c r="E8" s="1068"/>
      <c r="F8" s="1085"/>
      <c r="G8" s="1088"/>
      <c r="H8" s="1091"/>
      <c r="I8" s="1340"/>
      <c r="J8" s="1094"/>
      <c r="K8" s="1343"/>
      <c r="L8" s="1071"/>
      <c r="M8" s="1074"/>
      <c r="N8" s="1077"/>
      <c r="O8" s="1337"/>
      <c r="P8" s="985" t="s">
        <v>11</v>
      </c>
      <c r="Q8" s="988" t="s">
        <v>161</v>
      </c>
      <c r="R8" s="986" t="s">
        <v>162</v>
      </c>
      <c r="S8" s="987" t="s">
        <v>163</v>
      </c>
      <c r="T8" s="408"/>
    </row>
    <row r="9" spans="1:24" s="1" customFormat="1" ht="16.5" customHeight="1" thickBot="1" x14ac:dyDescent="0.25">
      <c r="A9" s="1364" t="s">
        <v>12</v>
      </c>
      <c r="B9" s="1365"/>
      <c r="C9" s="1365"/>
      <c r="D9" s="1365"/>
      <c r="E9" s="1365"/>
      <c r="F9" s="1365"/>
      <c r="G9" s="1365"/>
      <c r="H9" s="1365"/>
      <c r="I9" s="1365"/>
      <c r="J9" s="1365"/>
      <c r="K9" s="1365"/>
      <c r="L9" s="1365"/>
      <c r="M9" s="1365"/>
      <c r="N9" s="1365"/>
      <c r="O9" s="1365"/>
      <c r="P9" s="1365"/>
      <c r="Q9" s="1365"/>
      <c r="R9" s="1365"/>
      <c r="S9" s="1366"/>
      <c r="T9" s="408"/>
    </row>
    <row r="10" spans="1:24" s="1" customFormat="1" ht="13.5" thickBot="1" x14ac:dyDescent="0.25">
      <c r="A10" s="1374" t="s">
        <v>13</v>
      </c>
      <c r="B10" s="1375"/>
      <c r="C10" s="1375"/>
      <c r="D10" s="1375"/>
      <c r="E10" s="1375"/>
      <c r="F10" s="1375"/>
      <c r="G10" s="1375"/>
      <c r="H10" s="1375"/>
      <c r="I10" s="1375"/>
      <c r="J10" s="1375"/>
      <c r="K10" s="1375"/>
      <c r="L10" s="1375"/>
      <c r="M10" s="1375"/>
      <c r="N10" s="1375"/>
      <c r="O10" s="1375"/>
      <c r="P10" s="1375"/>
      <c r="Q10" s="1375"/>
      <c r="R10" s="1375"/>
      <c r="S10" s="1376"/>
      <c r="T10" s="408"/>
    </row>
    <row r="11" spans="1:24" s="1" customFormat="1" ht="13.5" customHeight="1" thickBot="1" x14ac:dyDescent="0.25">
      <c r="A11" s="145" t="s">
        <v>14</v>
      </c>
      <c r="B11" s="1368" t="s">
        <v>15</v>
      </c>
      <c r="C11" s="1369"/>
      <c r="D11" s="1369"/>
      <c r="E11" s="1369"/>
      <c r="F11" s="1369"/>
      <c r="G11" s="1369"/>
      <c r="H11" s="1369"/>
      <c r="I11" s="1369"/>
      <c r="J11" s="1369"/>
      <c r="K11" s="1369"/>
      <c r="L11" s="1369"/>
      <c r="M11" s="1369"/>
      <c r="N11" s="1369"/>
      <c r="O11" s="1369"/>
      <c r="P11" s="1369"/>
      <c r="Q11" s="1369"/>
      <c r="R11" s="1369"/>
      <c r="S11" s="1370"/>
      <c r="T11" s="408"/>
    </row>
    <row r="12" spans="1:24" s="1" customFormat="1" ht="13.5" thickBot="1" x14ac:dyDescent="0.25">
      <c r="A12" s="146" t="s">
        <v>14</v>
      </c>
      <c r="B12" s="48" t="s">
        <v>14</v>
      </c>
      <c r="C12" s="1371" t="s">
        <v>16</v>
      </c>
      <c r="D12" s="1372"/>
      <c r="E12" s="1372"/>
      <c r="F12" s="1372"/>
      <c r="G12" s="1372"/>
      <c r="H12" s="1372"/>
      <c r="I12" s="1372"/>
      <c r="J12" s="1372"/>
      <c r="K12" s="1372"/>
      <c r="L12" s="1372"/>
      <c r="M12" s="1372"/>
      <c r="N12" s="1372"/>
      <c r="O12" s="1372"/>
      <c r="P12" s="1372"/>
      <c r="Q12" s="1372"/>
      <c r="R12" s="1372"/>
      <c r="S12" s="1373"/>
      <c r="T12" s="408"/>
    </row>
    <row r="13" spans="1:24" s="1" customFormat="1" ht="48.75" customHeight="1" x14ac:dyDescent="0.2">
      <c r="A13" s="1107" t="s">
        <v>14</v>
      </c>
      <c r="B13" s="1111" t="s">
        <v>14</v>
      </c>
      <c r="C13" s="1115" t="s">
        <v>14</v>
      </c>
      <c r="D13" s="194"/>
      <c r="E13" s="2" t="s">
        <v>17</v>
      </c>
      <c r="F13" s="752" t="s">
        <v>18</v>
      </c>
      <c r="G13" s="188">
        <v>13010101</v>
      </c>
      <c r="H13" s="1119" t="s">
        <v>20</v>
      </c>
      <c r="I13" s="101" t="s">
        <v>132</v>
      </c>
      <c r="J13" s="172" t="s">
        <v>21</v>
      </c>
      <c r="K13" s="843">
        <v>27</v>
      </c>
      <c r="L13" s="837">
        <v>30</v>
      </c>
      <c r="M13" s="838">
        <v>30</v>
      </c>
      <c r="N13" s="839">
        <v>30</v>
      </c>
      <c r="O13" s="1122" t="s">
        <v>22</v>
      </c>
      <c r="P13" s="3">
        <v>100</v>
      </c>
      <c r="Q13" s="275">
        <v>100</v>
      </c>
      <c r="R13" s="276">
        <v>100</v>
      </c>
      <c r="S13" s="3">
        <v>100</v>
      </c>
      <c r="T13" s="680"/>
      <c r="V13" s="7"/>
    </row>
    <row r="14" spans="1:24" s="1" customFormat="1" ht="18" customHeight="1" x14ac:dyDescent="0.2">
      <c r="A14" s="1108"/>
      <c r="B14" s="1112"/>
      <c r="C14" s="1116"/>
      <c r="D14" s="195" t="s">
        <v>14</v>
      </c>
      <c r="E14" s="4" t="s">
        <v>23</v>
      </c>
      <c r="F14" s="1125" t="s">
        <v>24</v>
      </c>
      <c r="G14" s="1138"/>
      <c r="H14" s="1120"/>
      <c r="I14" s="102"/>
      <c r="J14" s="173" t="s">
        <v>25</v>
      </c>
      <c r="K14" s="844">
        <v>105</v>
      </c>
      <c r="L14" s="715">
        <v>105</v>
      </c>
      <c r="M14" s="729">
        <v>105</v>
      </c>
      <c r="N14" s="840">
        <v>105</v>
      </c>
      <c r="O14" s="1123"/>
      <c r="P14" s="6"/>
      <c r="Q14" s="277"/>
      <c r="R14" s="278"/>
      <c r="S14" s="6"/>
      <c r="T14" s="408"/>
      <c r="U14" s="7"/>
    </row>
    <row r="15" spans="1:24" s="1" customFormat="1" ht="18" customHeight="1" x14ac:dyDescent="0.2">
      <c r="A15" s="1109"/>
      <c r="B15" s="1113"/>
      <c r="C15" s="1117"/>
      <c r="D15" s="195" t="s">
        <v>33</v>
      </c>
      <c r="E15" s="8" t="s">
        <v>26</v>
      </c>
      <c r="F15" s="1126"/>
      <c r="G15" s="1138"/>
      <c r="H15" s="1120"/>
      <c r="I15" s="102"/>
      <c r="J15" s="173" t="s">
        <v>78</v>
      </c>
      <c r="K15" s="844">
        <v>16.8</v>
      </c>
      <c r="L15" s="715">
        <v>17</v>
      </c>
      <c r="M15" s="729"/>
      <c r="N15" s="840"/>
      <c r="O15" s="1123"/>
      <c r="P15" s="6"/>
      <c r="Q15" s="277"/>
      <c r="R15" s="278"/>
      <c r="S15" s="6"/>
      <c r="T15" s="408"/>
    </row>
    <row r="16" spans="1:24" s="1" customFormat="1" ht="27.75" customHeight="1" x14ac:dyDescent="0.2">
      <c r="A16" s="1109"/>
      <c r="B16" s="1113"/>
      <c r="C16" s="1117"/>
      <c r="D16" s="195" t="s">
        <v>37</v>
      </c>
      <c r="E16" s="8" t="s">
        <v>27</v>
      </c>
      <c r="F16" s="1125" t="s">
        <v>28</v>
      </c>
      <c r="G16" s="755"/>
      <c r="H16" s="1120"/>
      <c r="I16" s="102"/>
      <c r="J16" s="174"/>
      <c r="K16" s="845"/>
      <c r="L16" s="174"/>
      <c r="M16" s="403"/>
      <c r="N16" s="400"/>
      <c r="O16" s="1123"/>
      <c r="P16" s="6"/>
      <c r="Q16" s="277"/>
      <c r="R16" s="278"/>
      <c r="S16" s="6"/>
      <c r="T16" s="408"/>
      <c r="X16" s="1" t="s">
        <v>255</v>
      </c>
    </row>
    <row r="17" spans="1:26" s="1" customFormat="1" ht="29.25" customHeight="1" x14ac:dyDescent="0.2">
      <c r="A17" s="1109"/>
      <c r="B17" s="1113"/>
      <c r="C17" s="1117"/>
      <c r="D17" s="195" t="s">
        <v>40</v>
      </c>
      <c r="E17" s="8" t="s">
        <v>29</v>
      </c>
      <c r="F17" s="1139"/>
      <c r="G17" s="755"/>
      <c r="H17" s="1120"/>
      <c r="I17" s="102"/>
      <c r="J17" s="174"/>
      <c r="K17" s="845"/>
      <c r="L17" s="174"/>
      <c r="M17" s="403"/>
      <c r="N17" s="400"/>
      <c r="O17" s="1123"/>
      <c r="P17" s="6"/>
      <c r="Q17" s="277"/>
      <c r="R17" s="278"/>
      <c r="S17" s="6"/>
      <c r="T17" s="408"/>
    </row>
    <row r="18" spans="1:26" s="1" customFormat="1" ht="17.25" customHeight="1" x14ac:dyDescent="0.2">
      <c r="A18" s="1109"/>
      <c r="B18" s="1113"/>
      <c r="C18" s="1117"/>
      <c r="D18" s="195" t="s">
        <v>51</v>
      </c>
      <c r="E18" s="1288" t="s">
        <v>30</v>
      </c>
      <c r="F18" s="1139"/>
      <c r="G18" s="755"/>
      <c r="H18" s="1120"/>
      <c r="I18" s="102"/>
      <c r="J18" s="165"/>
      <c r="K18" s="845"/>
      <c r="L18" s="165"/>
      <c r="M18" s="282"/>
      <c r="N18" s="281"/>
      <c r="O18" s="1123"/>
      <c r="P18" s="9"/>
      <c r="Q18" s="277"/>
      <c r="R18" s="278"/>
      <c r="S18" s="9"/>
      <c r="T18" s="408"/>
    </row>
    <row r="19" spans="1:26" s="1" customFormat="1" ht="18.75" customHeight="1" thickBot="1" x14ac:dyDescent="0.25">
      <c r="A19" s="1110"/>
      <c r="B19" s="1114"/>
      <c r="C19" s="1118"/>
      <c r="D19" s="195"/>
      <c r="E19" s="1289"/>
      <c r="F19" s="1140"/>
      <c r="G19" s="757"/>
      <c r="H19" s="1121"/>
      <c r="I19" s="103"/>
      <c r="J19" s="19" t="s">
        <v>32</v>
      </c>
      <c r="K19" s="432">
        <f>SUM(K13:K18)</f>
        <v>148.80000000000001</v>
      </c>
      <c r="L19" s="11">
        <f>SUM(L13:L18)</f>
        <v>152</v>
      </c>
      <c r="M19" s="212">
        <f>SUM(M13:M18)</f>
        <v>135</v>
      </c>
      <c r="N19" s="210">
        <f>SUM(N13:N18)</f>
        <v>135</v>
      </c>
      <c r="O19" s="1124"/>
      <c r="P19" s="10"/>
      <c r="Q19" s="279"/>
      <c r="R19" s="280"/>
      <c r="S19" s="10"/>
      <c r="T19" s="408"/>
      <c r="W19" s="7"/>
    </row>
    <row r="20" spans="1:26" s="1" customFormat="1" ht="26.25" customHeight="1" x14ac:dyDescent="0.2">
      <c r="A20" s="147" t="s">
        <v>14</v>
      </c>
      <c r="B20" s="49" t="s">
        <v>14</v>
      </c>
      <c r="C20" s="1141" t="s">
        <v>33</v>
      </c>
      <c r="D20" s="194"/>
      <c r="E20" s="1143" t="s">
        <v>34</v>
      </c>
      <c r="F20" s="1146" t="s">
        <v>28</v>
      </c>
      <c r="G20" s="1147">
        <v>13010102</v>
      </c>
      <c r="H20" s="1119" t="s">
        <v>20</v>
      </c>
      <c r="I20" s="1323" t="s">
        <v>132</v>
      </c>
      <c r="J20" s="60" t="s">
        <v>35</v>
      </c>
      <c r="K20" s="846">
        <v>372.6</v>
      </c>
      <c r="L20" s="205">
        <v>795.4</v>
      </c>
      <c r="M20" s="213">
        <v>795.4</v>
      </c>
      <c r="N20" s="213">
        <v>795.4</v>
      </c>
      <c r="O20" s="1132" t="s">
        <v>36</v>
      </c>
      <c r="P20" s="241">
        <v>102</v>
      </c>
      <c r="Q20" s="281">
        <v>102</v>
      </c>
      <c r="R20" s="282">
        <v>102</v>
      </c>
      <c r="S20" s="241">
        <v>102</v>
      </c>
      <c r="T20" s="680"/>
      <c r="U20" s="7"/>
    </row>
    <row r="21" spans="1:26" s="1" customFormat="1" ht="30" customHeight="1" x14ac:dyDescent="0.2">
      <c r="A21" s="754"/>
      <c r="B21" s="758"/>
      <c r="C21" s="1116"/>
      <c r="D21" s="195"/>
      <c r="E21" s="1144"/>
      <c r="F21" s="1139"/>
      <c r="G21" s="1138"/>
      <c r="H21" s="1120"/>
      <c r="I21" s="1324"/>
      <c r="J21" s="109" t="s">
        <v>21</v>
      </c>
      <c r="K21" s="847">
        <v>348.4</v>
      </c>
      <c r="L21" s="106">
        <f>315.6-0.5</f>
        <v>315.10000000000002</v>
      </c>
      <c r="M21" s="215">
        <f t="shared" ref="M21" si="0">348.4-5</f>
        <v>343.4</v>
      </c>
      <c r="N21" s="63">
        <v>343.4</v>
      </c>
      <c r="O21" s="1133"/>
      <c r="P21" s="241"/>
      <c r="Q21" s="281"/>
      <c r="R21" s="282"/>
      <c r="S21" s="241"/>
      <c r="T21" s="408"/>
    </row>
    <row r="22" spans="1:26" s="1" customFormat="1" ht="14.25" customHeight="1" thickBot="1" x14ac:dyDescent="0.25">
      <c r="A22" s="148"/>
      <c r="B22" s="48"/>
      <c r="C22" s="1142"/>
      <c r="D22" s="196"/>
      <c r="E22" s="1145"/>
      <c r="F22" s="1140"/>
      <c r="G22" s="1148"/>
      <c r="H22" s="1121"/>
      <c r="I22" s="103"/>
      <c r="J22" s="19" t="s">
        <v>32</v>
      </c>
      <c r="K22" s="432">
        <f>SUM(K20:K21)</f>
        <v>721</v>
      </c>
      <c r="L22" s="11">
        <f>SUM(L20:L21)</f>
        <v>1110.5</v>
      </c>
      <c r="M22" s="212">
        <f t="shared" ref="M22" si="1">SUM(M20:M21)</f>
        <v>1138.8</v>
      </c>
      <c r="N22" s="210">
        <f>SUM(N20:N21)</f>
        <v>1138.8</v>
      </c>
      <c r="O22" s="1133"/>
      <c r="P22" s="241"/>
      <c r="Q22" s="281"/>
      <c r="R22" s="282"/>
      <c r="S22" s="241"/>
      <c r="T22" s="408"/>
    </row>
    <row r="23" spans="1:26" s="1" customFormat="1" ht="55.5" customHeight="1" x14ac:dyDescent="0.2">
      <c r="A23" s="147" t="s">
        <v>14</v>
      </c>
      <c r="B23" s="82" t="s">
        <v>14</v>
      </c>
      <c r="C23" s="83" t="s">
        <v>37</v>
      </c>
      <c r="D23" s="194"/>
      <c r="E23" s="1039" t="s">
        <v>263</v>
      </c>
      <c r="F23" s="752"/>
      <c r="G23" s="756">
        <v>13010104</v>
      </c>
      <c r="H23" s="745" t="s">
        <v>20</v>
      </c>
      <c r="I23" s="170" t="s">
        <v>132</v>
      </c>
      <c r="J23" s="12" t="s">
        <v>35</v>
      </c>
      <c r="K23" s="846">
        <v>118.2</v>
      </c>
      <c r="L23" s="205">
        <f>270.7-63.3</f>
        <v>207.39999999999998</v>
      </c>
      <c r="M23" s="213">
        <f t="shared" ref="M23:N23" si="2">270.7-63.3</f>
        <v>207.39999999999998</v>
      </c>
      <c r="N23" s="1040">
        <f t="shared" si="2"/>
        <v>207.39999999999998</v>
      </c>
      <c r="O23" s="30" t="s">
        <v>112</v>
      </c>
      <c r="P23" s="13">
        <v>4100</v>
      </c>
      <c r="Q23" s="60">
        <v>4100</v>
      </c>
      <c r="R23" s="270">
        <v>4200</v>
      </c>
      <c r="S23" s="13">
        <v>4200</v>
      </c>
      <c r="T23" s="408"/>
    </row>
    <row r="24" spans="1:26" s="1" customFormat="1" ht="54.75" customHeight="1" x14ac:dyDescent="0.2">
      <c r="A24" s="1035"/>
      <c r="B24" s="96"/>
      <c r="C24" s="1031"/>
      <c r="D24" s="195" t="s">
        <v>14</v>
      </c>
      <c r="E24" s="61" t="s">
        <v>262</v>
      </c>
      <c r="F24" s="1032"/>
      <c r="G24" s="1034"/>
      <c r="H24" s="1030"/>
      <c r="I24" s="171"/>
      <c r="J24" s="1036" t="s">
        <v>35</v>
      </c>
      <c r="K24" s="1037"/>
      <c r="L24" s="1038">
        <v>63.3</v>
      </c>
      <c r="M24" s="218">
        <v>63.3</v>
      </c>
      <c r="N24" s="590">
        <v>63.3</v>
      </c>
      <c r="O24" s="1033"/>
      <c r="P24" s="241"/>
      <c r="Q24" s="165"/>
      <c r="R24" s="441"/>
      <c r="S24" s="241"/>
      <c r="T24" s="408"/>
    </row>
    <row r="25" spans="1:26" s="1" customFormat="1" ht="50.25" customHeight="1" x14ac:dyDescent="0.2">
      <c r="A25" s="149"/>
      <c r="B25" s="79"/>
      <c r="C25" s="58"/>
      <c r="D25" s="195"/>
      <c r="E25" s="61"/>
      <c r="F25" s="80"/>
      <c r="G25" s="189"/>
      <c r="H25" s="746"/>
      <c r="I25" s="171"/>
      <c r="J25" s="84" t="s">
        <v>39</v>
      </c>
      <c r="K25" s="848">
        <v>4</v>
      </c>
      <c r="L25" s="106">
        <v>4</v>
      </c>
      <c r="M25" s="215">
        <v>4</v>
      </c>
      <c r="N25" s="215">
        <v>4</v>
      </c>
      <c r="O25" s="1136" t="s">
        <v>113</v>
      </c>
      <c r="P25" s="1286">
        <v>110425</v>
      </c>
      <c r="Q25" s="1367">
        <v>120000</v>
      </c>
      <c r="R25" s="1151">
        <v>121000</v>
      </c>
      <c r="S25" s="1286">
        <v>121001</v>
      </c>
      <c r="T25" s="408"/>
      <c r="Y25" s="7"/>
      <c r="Z25" s="7"/>
    </row>
    <row r="26" spans="1:26" s="1" customFormat="1" ht="17.25" customHeight="1" x14ac:dyDescent="0.2">
      <c r="A26" s="149"/>
      <c r="B26" s="79"/>
      <c r="C26" s="58"/>
      <c r="D26" s="195"/>
      <c r="E26" s="749"/>
      <c r="F26" s="80"/>
      <c r="G26" s="189"/>
      <c r="H26" s="746"/>
      <c r="I26" s="102"/>
      <c r="J26" s="84" t="s">
        <v>80</v>
      </c>
      <c r="K26" s="849">
        <v>0.7</v>
      </c>
      <c r="L26" s="90"/>
      <c r="M26" s="214"/>
      <c r="N26" s="401"/>
      <c r="O26" s="1137"/>
      <c r="P26" s="1287"/>
      <c r="Q26" s="1129"/>
      <c r="R26" s="1152"/>
      <c r="S26" s="1287"/>
      <c r="T26" s="408"/>
      <c r="U26" s="86"/>
      <c r="Z26" s="7"/>
    </row>
    <row r="27" spans="1:26" s="1" customFormat="1" ht="30" customHeight="1" x14ac:dyDescent="0.2">
      <c r="A27" s="754"/>
      <c r="B27" s="96"/>
      <c r="C27" s="759"/>
      <c r="D27" s="195"/>
      <c r="E27" s="61"/>
      <c r="F27" s="80"/>
      <c r="G27" s="189"/>
      <c r="H27" s="746"/>
      <c r="I27" s="171"/>
      <c r="J27" s="16" t="s">
        <v>21</v>
      </c>
      <c r="K27" s="850">
        <v>68.7</v>
      </c>
      <c r="L27" s="670">
        <f>75.1-0.1</f>
        <v>75</v>
      </c>
      <c r="M27" s="672">
        <f t="shared" ref="M27:N27" si="3">75.1-0.1</f>
        <v>75</v>
      </c>
      <c r="N27" s="936">
        <f t="shared" si="3"/>
        <v>75</v>
      </c>
      <c r="O27" s="354" t="s">
        <v>95</v>
      </c>
      <c r="P27" s="451">
        <v>6</v>
      </c>
      <c r="Q27" s="371">
        <v>6</v>
      </c>
      <c r="R27" s="271">
        <v>6</v>
      </c>
      <c r="S27" s="451">
        <v>6</v>
      </c>
      <c r="T27" s="680"/>
      <c r="U27" s="7"/>
      <c r="V27" s="7"/>
    </row>
    <row r="28" spans="1:26" s="1" customFormat="1" ht="19.5" customHeight="1" x14ac:dyDescent="0.2">
      <c r="A28" s="754"/>
      <c r="B28" s="96"/>
      <c r="C28" s="759"/>
      <c r="D28" s="195"/>
      <c r="E28" s="61"/>
      <c r="F28" s="80"/>
      <c r="G28" s="189"/>
      <c r="H28" s="746"/>
      <c r="I28" s="171"/>
      <c r="J28" s="14"/>
      <c r="K28" s="855"/>
      <c r="L28" s="14"/>
      <c r="M28" s="338"/>
      <c r="N28" s="779"/>
      <c r="O28" s="354" t="s">
        <v>219</v>
      </c>
      <c r="P28" s="451"/>
      <c r="Q28" s="371">
        <v>3</v>
      </c>
      <c r="R28" s="271">
        <v>3</v>
      </c>
      <c r="S28" s="451">
        <v>2</v>
      </c>
      <c r="T28" s="1042"/>
      <c r="U28" s="7"/>
      <c r="V28" s="7"/>
    </row>
    <row r="29" spans="1:26" s="1" customFormat="1" ht="43.5" customHeight="1" x14ac:dyDescent="0.2">
      <c r="A29" s="754"/>
      <c r="B29" s="96"/>
      <c r="C29" s="759"/>
      <c r="D29" s="195"/>
      <c r="E29" s="61"/>
      <c r="F29" s="80"/>
      <c r="G29" s="189"/>
      <c r="H29" s="746"/>
      <c r="I29" s="171"/>
      <c r="J29" s="14"/>
      <c r="K29" s="855"/>
      <c r="L29" s="778"/>
      <c r="M29" s="775"/>
      <c r="N29" s="779"/>
      <c r="O29" s="354" t="s">
        <v>220</v>
      </c>
      <c r="P29" s="451"/>
      <c r="Q29" s="371">
        <v>1</v>
      </c>
      <c r="R29" s="271"/>
      <c r="S29" s="451"/>
      <c r="T29" s="680"/>
      <c r="U29" s="7"/>
      <c r="V29" s="7"/>
    </row>
    <row r="30" spans="1:26" s="1" customFormat="1" ht="15" customHeight="1" x14ac:dyDescent="0.2">
      <c r="A30" s="754"/>
      <c r="B30" s="96"/>
      <c r="C30" s="759"/>
      <c r="D30" s="195"/>
      <c r="E30" s="61"/>
      <c r="F30" s="80"/>
      <c r="G30" s="189"/>
      <c r="H30" s="746"/>
      <c r="I30" s="171"/>
      <c r="J30" s="14"/>
      <c r="K30" s="855"/>
      <c r="L30" s="14"/>
      <c r="M30" s="937"/>
      <c r="N30" s="935"/>
      <c r="O30" s="1173" t="s">
        <v>247</v>
      </c>
      <c r="P30" s="64"/>
      <c r="Q30" s="368">
        <v>3</v>
      </c>
      <c r="R30" s="357">
        <v>2</v>
      </c>
      <c r="S30" s="64">
        <v>2</v>
      </c>
      <c r="T30" s="408"/>
      <c r="U30" s="7"/>
      <c r="V30" s="7"/>
      <c r="W30" s="7"/>
      <c r="X30" s="7"/>
    </row>
    <row r="31" spans="1:26" s="1" customFormat="1" ht="15" customHeight="1" thickBot="1" x14ac:dyDescent="0.25">
      <c r="A31" s="150"/>
      <c r="B31" s="51"/>
      <c r="C31" s="52"/>
      <c r="D31" s="196"/>
      <c r="E31" s="62"/>
      <c r="F31" s="81"/>
      <c r="G31" s="190"/>
      <c r="H31" s="747"/>
      <c r="I31" s="104"/>
      <c r="J31" s="19" t="s">
        <v>32</v>
      </c>
      <c r="K31" s="432">
        <f>SUM(K23:K30)</f>
        <v>191.60000000000002</v>
      </c>
      <c r="L31" s="11">
        <f>SUM(L23:L30)</f>
        <v>349.7</v>
      </c>
      <c r="M31" s="212">
        <f t="shared" ref="M31" si="4">SUM(M23:M30)</f>
        <v>349.7</v>
      </c>
      <c r="N31" s="210">
        <f>SUM(N23:N30)</f>
        <v>349.7</v>
      </c>
      <c r="O31" s="1175"/>
      <c r="P31" s="116"/>
      <c r="Q31" s="1043"/>
      <c r="R31" s="283"/>
      <c r="S31" s="116"/>
      <c r="T31" s="408"/>
      <c r="W31" s="7"/>
    </row>
    <row r="32" spans="1:26" s="1" customFormat="1" ht="18" customHeight="1" x14ac:dyDescent="0.2">
      <c r="A32" s="147" t="s">
        <v>14</v>
      </c>
      <c r="B32" s="49" t="s">
        <v>14</v>
      </c>
      <c r="C32" s="1141" t="s">
        <v>40</v>
      </c>
      <c r="D32" s="194"/>
      <c r="E32" s="1143" t="s">
        <v>118</v>
      </c>
      <c r="F32" s="1146"/>
      <c r="G32" s="1155">
        <v>13010114</v>
      </c>
      <c r="H32" s="1119" t="s">
        <v>20</v>
      </c>
      <c r="I32" s="1323" t="s">
        <v>132</v>
      </c>
      <c r="J32" s="60" t="s">
        <v>114</v>
      </c>
      <c r="K32" s="846">
        <v>88.3</v>
      </c>
      <c r="L32" s="208">
        <v>265</v>
      </c>
      <c r="M32" s="219"/>
      <c r="N32" s="293"/>
      <c r="O32" s="1132" t="s">
        <v>116</v>
      </c>
      <c r="P32" s="240">
        <v>2244</v>
      </c>
      <c r="Q32" s="239">
        <v>3400</v>
      </c>
      <c r="R32" s="274"/>
      <c r="S32" s="240"/>
      <c r="T32" s="136"/>
      <c r="U32" s="136"/>
      <c r="V32" s="136"/>
      <c r="W32" s="136"/>
      <c r="X32" s="7"/>
    </row>
    <row r="33" spans="1:28" s="1" customFormat="1" ht="18" customHeight="1" x14ac:dyDescent="0.2">
      <c r="A33" s="754"/>
      <c r="B33" s="758"/>
      <c r="C33" s="1116"/>
      <c r="D33" s="195"/>
      <c r="E33" s="1144"/>
      <c r="F33" s="1139"/>
      <c r="G33" s="1156"/>
      <c r="H33" s="1120"/>
      <c r="I33" s="1324"/>
      <c r="J33" s="109" t="s">
        <v>21</v>
      </c>
      <c r="K33" s="852">
        <v>7.8</v>
      </c>
      <c r="L33" s="273">
        <v>23.3</v>
      </c>
      <c r="M33" s="404"/>
      <c r="N33" s="402"/>
      <c r="O33" s="1133"/>
      <c r="P33" s="241"/>
      <c r="Q33" s="281"/>
      <c r="R33" s="282"/>
      <c r="S33" s="241"/>
      <c r="T33" s="136"/>
      <c r="U33" s="136"/>
      <c r="V33" s="136"/>
      <c r="W33" s="136"/>
    </row>
    <row r="34" spans="1:28" s="1" customFormat="1" ht="16.5" customHeight="1" x14ac:dyDescent="0.2">
      <c r="A34" s="754"/>
      <c r="B34" s="758"/>
      <c r="C34" s="1116"/>
      <c r="D34" s="195"/>
      <c r="E34" s="1144"/>
      <c r="F34" s="1139"/>
      <c r="G34" s="1156"/>
      <c r="H34" s="1120"/>
      <c r="I34" s="1324"/>
      <c r="J34" s="109" t="s">
        <v>35</v>
      </c>
      <c r="K34" s="847">
        <v>7.8</v>
      </c>
      <c r="L34" s="90">
        <v>23.3</v>
      </c>
      <c r="M34" s="214"/>
      <c r="N34" s="63"/>
      <c r="O34" s="1133"/>
      <c r="P34" s="241"/>
      <c r="Q34" s="281"/>
      <c r="R34" s="282"/>
      <c r="S34" s="241"/>
      <c r="T34" s="136"/>
      <c r="U34" s="97"/>
      <c r="V34" s="97"/>
      <c r="W34" s="97"/>
    </row>
    <row r="35" spans="1:28" s="1" customFormat="1" ht="18" customHeight="1" thickBot="1" x14ac:dyDescent="0.25">
      <c r="A35" s="148"/>
      <c r="B35" s="48"/>
      <c r="C35" s="1142"/>
      <c r="D35" s="196"/>
      <c r="E35" s="1145"/>
      <c r="F35" s="1140"/>
      <c r="G35" s="1157"/>
      <c r="H35" s="1121"/>
      <c r="I35" s="103"/>
      <c r="J35" s="19" t="s">
        <v>32</v>
      </c>
      <c r="K35" s="432">
        <f>SUM(K32:K34)</f>
        <v>103.89999999999999</v>
      </c>
      <c r="L35" s="11">
        <f>SUM(L32:L34)</f>
        <v>311.60000000000002</v>
      </c>
      <c r="M35" s="212">
        <f t="shared" ref="M35:N35" si="5">SUM(M32:M34)</f>
        <v>0</v>
      </c>
      <c r="N35" s="210">
        <f t="shared" si="5"/>
        <v>0</v>
      </c>
      <c r="O35" s="1160"/>
      <c r="P35" s="242"/>
      <c r="Q35" s="288"/>
      <c r="R35" s="289"/>
      <c r="S35" s="242"/>
      <c r="T35" s="408"/>
    </row>
    <row r="36" spans="1:28" s="1" customFormat="1" ht="30.75" customHeight="1" x14ac:dyDescent="0.2">
      <c r="A36" s="147" t="s">
        <v>14</v>
      </c>
      <c r="B36" s="49" t="s">
        <v>14</v>
      </c>
      <c r="C36" s="1141" t="s">
        <v>51</v>
      </c>
      <c r="D36" s="194"/>
      <c r="E36" s="1143" t="s">
        <v>117</v>
      </c>
      <c r="F36" s="1146"/>
      <c r="G36" s="1155">
        <v>13010115</v>
      </c>
      <c r="H36" s="1119" t="s">
        <v>20</v>
      </c>
      <c r="I36" s="1323" t="s">
        <v>132</v>
      </c>
      <c r="J36" s="109" t="s">
        <v>21</v>
      </c>
      <c r="K36" s="853">
        <v>5</v>
      </c>
      <c r="L36" s="877">
        <v>5</v>
      </c>
      <c r="M36" s="734">
        <v>5</v>
      </c>
      <c r="N36" s="735">
        <v>5</v>
      </c>
      <c r="O36" s="1132" t="s">
        <v>119</v>
      </c>
      <c r="P36" s="240">
        <v>1</v>
      </c>
      <c r="Q36" s="286">
        <v>1</v>
      </c>
      <c r="R36" s="287">
        <v>1</v>
      </c>
      <c r="S36" s="240">
        <v>1</v>
      </c>
      <c r="T36" s="680"/>
      <c r="U36" s="7"/>
    </row>
    <row r="37" spans="1:28" s="1" customFormat="1" ht="14.25" customHeight="1" thickBot="1" x14ac:dyDescent="0.25">
      <c r="A37" s="148"/>
      <c r="B37" s="48"/>
      <c r="C37" s="1142"/>
      <c r="D37" s="196"/>
      <c r="E37" s="1145"/>
      <c r="F37" s="1140"/>
      <c r="G37" s="1157"/>
      <c r="H37" s="1121"/>
      <c r="I37" s="1333"/>
      <c r="J37" s="19" t="s">
        <v>32</v>
      </c>
      <c r="K37" s="432">
        <f t="shared" ref="K37:N37" si="6">SUM(K36:K36)</f>
        <v>5</v>
      </c>
      <c r="L37" s="11">
        <f t="shared" si="6"/>
        <v>5</v>
      </c>
      <c r="M37" s="212">
        <f t="shared" si="6"/>
        <v>5</v>
      </c>
      <c r="N37" s="210">
        <f t="shared" si="6"/>
        <v>5</v>
      </c>
      <c r="O37" s="1160"/>
      <c r="P37" s="242"/>
      <c r="Q37" s="288"/>
      <c r="R37" s="289"/>
      <c r="S37" s="242"/>
      <c r="T37" s="408"/>
    </row>
    <row r="38" spans="1:28" s="1" customFormat="1" ht="15.75" customHeight="1" x14ac:dyDescent="0.2">
      <c r="A38" s="147" t="s">
        <v>14</v>
      </c>
      <c r="B38" s="49" t="s">
        <v>14</v>
      </c>
      <c r="C38" s="1141" t="s">
        <v>52</v>
      </c>
      <c r="D38" s="194"/>
      <c r="E38" s="1143" t="s">
        <v>149</v>
      </c>
      <c r="F38" s="1146"/>
      <c r="G38" s="1155">
        <v>13010118</v>
      </c>
      <c r="H38" s="1119" t="s">
        <v>20</v>
      </c>
      <c r="I38" s="1323" t="s">
        <v>132</v>
      </c>
      <c r="J38" s="60" t="s">
        <v>21</v>
      </c>
      <c r="K38" s="846"/>
      <c r="L38" s="676">
        <v>5.8</v>
      </c>
      <c r="M38" s="564">
        <v>4.2</v>
      </c>
      <c r="N38" s="15"/>
      <c r="O38" s="606" t="s">
        <v>151</v>
      </c>
      <c r="P38" s="13">
        <v>2</v>
      </c>
      <c r="Q38" s="674"/>
      <c r="R38" s="328"/>
      <c r="S38" s="240"/>
      <c r="T38" s="680"/>
      <c r="U38" s="7"/>
    </row>
    <row r="39" spans="1:28" s="1" customFormat="1" ht="15.75" customHeight="1" x14ac:dyDescent="0.2">
      <c r="A39" s="754"/>
      <c r="B39" s="758"/>
      <c r="C39" s="1116"/>
      <c r="D39" s="195"/>
      <c r="E39" s="1144"/>
      <c r="F39" s="1139"/>
      <c r="G39" s="1156"/>
      <c r="H39" s="1120"/>
      <c r="I39" s="1324"/>
      <c r="J39" s="165" t="s">
        <v>140</v>
      </c>
      <c r="K39" s="852">
        <v>12.6</v>
      </c>
      <c r="L39" s="371">
        <v>32.799999999999997</v>
      </c>
      <c r="M39" s="675">
        <v>24</v>
      </c>
      <c r="N39" s="15"/>
      <c r="O39" s="673" t="s">
        <v>221</v>
      </c>
      <c r="P39" s="44"/>
      <c r="Q39" s="296">
        <v>1</v>
      </c>
      <c r="R39" s="312"/>
      <c r="S39" s="44"/>
      <c r="T39" s="680"/>
      <c r="U39" s="7"/>
    </row>
    <row r="40" spans="1:28" s="1" customFormat="1" ht="14.25" customHeight="1" thickBot="1" x14ac:dyDescent="0.25">
      <c r="A40" s="148"/>
      <c r="B40" s="48"/>
      <c r="C40" s="1142"/>
      <c r="D40" s="196"/>
      <c r="E40" s="1145"/>
      <c r="F40" s="1140"/>
      <c r="G40" s="1157"/>
      <c r="H40" s="1121"/>
      <c r="I40" s="1333"/>
      <c r="J40" s="19" t="s">
        <v>32</v>
      </c>
      <c r="K40" s="432">
        <f>SUM(K38:K39)</f>
        <v>12.6</v>
      </c>
      <c r="L40" s="11">
        <f>SUM(L38:L39)</f>
        <v>38.599999999999994</v>
      </c>
      <c r="M40" s="212">
        <f>SUM(M38:M39)</f>
        <v>28.2</v>
      </c>
      <c r="N40" s="432">
        <f t="shared" ref="N40" si="7">SUM(N38:N39)</f>
        <v>0</v>
      </c>
      <c r="O40" s="392" t="s">
        <v>222</v>
      </c>
      <c r="P40" s="284"/>
      <c r="Q40" s="285"/>
      <c r="R40" s="289">
        <v>2</v>
      </c>
      <c r="S40" s="242"/>
      <c r="T40" s="408"/>
      <c r="V40" s="7"/>
      <c r="W40" s="7"/>
      <c r="AB40" s="7"/>
    </row>
    <row r="41" spans="1:28" s="1" customFormat="1" ht="15.75" customHeight="1" x14ac:dyDescent="0.2">
      <c r="A41" s="147" t="s">
        <v>14</v>
      </c>
      <c r="B41" s="49" t="s">
        <v>14</v>
      </c>
      <c r="C41" s="1141" t="s">
        <v>19</v>
      </c>
      <c r="D41" s="194"/>
      <c r="E41" s="1143" t="s">
        <v>227</v>
      </c>
      <c r="F41" s="1146"/>
      <c r="G41" s="1155">
        <v>13010118</v>
      </c>
      <c r="H41" s="1119" t="s">
        <v>20</v>
      </c>
      <c r="I41" s="1323" t="s">
        <v>132</v>
      </c>
      <c r="J41" s="165" t="s">
        <v>140</v>
      </c>
      <c r="K41" s="854"/>
      <c r="L41" s="239">
        <v>46.5</v>
      </c>
      <c r="M41" s="287">
        <v>55</v>
      </c>
      <c r="N41" s="679">
        <v>21.8</v>
      </c>
      <c r="O41" s="606" t="s">
        <v>223</v>
      </c>
      <c r="P41" s="13"/>
      <c r="Q41" s="607">
        <v>2</v>
      </c>
      <c r="R41" s="324">
        <v>2</v>
      </c>
      <c r="S41" s="13"/>
      <c r="T41" s="680"/>
      <c r="U41" s="7"/>
    </row>
    <row r="42" spans="1:28" s="1" customFormat="1" ht="15.75" customHeight="1" x14ac:dyDescent="0.2">
      <c r="A42" s="754"/>
      <c r="B42" s="758"/>
      <c r="C42" s="1116"/>
      <c r="D42" s="195"/>
      <c r="E42" s="1144"/>
      <c r="F42" s="1139"/>
      <c r="G42" s="1156"/>
      <c r="H42" s="1120"/>
      <c r="I42" s="1324"/>
      <c r="J42" s="165"/>
      <c r="K42" s="855"/>
      <c r="L42" s="368"/>
      <c r="M42" s="327"/>
      <c r="N42" s="241"/>
      <c r="O42" s="164" t="s">
        <v>224</v>
      </c>
      <c r="P42" s="241"/>
      <c r="Q42" s="281"/>
      <c r="R42" s="282">
        <v>1</v>
      </c>
      <c r="S42" s="385"/>
      <c r="T42" s="680"/>
      <c r="U42" s="7"/>
    </row>
    <row r="43" spans="1:28" s="1" customFormat="1" ht="12.75" customHeight="1" x14ac:dyDescent="0.2">
      <c r="A43" s="754"/>
      <c r="B43" s="758"/>
      <c r="C43" s="1116"/>
      <c r="D43" s="195"/>
      <c r="E43" s="1144"/>
      <c r="F43" s="1139"/>
      <c r="G43" s="1156"/>
      <c r="H43" s="1120"/>
      <c r="I43" s="1324"/>
      <c r="J43" s="165"/>
      <c r="K43" s="855"/>
      <c r="L43" s="368"/>
      <c r="M43" s="340"/>
      <c r="N43" s="241"/>
      <c r="O43" s="1173" t="s">
        <v>225</v>
      </c>
      <c r="P43" s="385"/>
      <c r="Q43" s="294"/>
      <c r="R43" s="311"/>
      <c r="S43" s="385">
        <v>1</v>
      </c>
      <c r="T43" s="680"/>
      <c r="U43" s="7"/>
      <c r="Y43" s="7"/>
    </row>
    <row r="44" spans="1:28" s="1" customFormat="1" ht="18.75" customHeight="1" thickBot="1" x14ac:dyDescent="0.25">
      <c r="A44" s="148"/>
      <c r="B44" s="48"/>
      <c r="C44" s="1142"/>
      <c r="D44" s="196"/>
      <c r="E44" s="1145"/>
      <c r="F44" s="1140"/>
      <c r="G44" s="1157"/>
      <c r="H44" s="1121"/>
      <c r="I44" s="1333"/>
      <c r="J44" s="19" t="s">
        <v>32</v>
      </c>
      <c r="K44" s="432">
        <f>SUM(K41:K42)</f>
        <v>0</v>
      </c>
      <c r="L44" s="11">
        <f t="shared" ref="L44" si="8">SUM(L41:L42)</f>
        <v>46.5</v>
      </c>
      <c r="M44" s="212">
        <f>SUM(M41:M42)</f>
        <v>55</v>
      </c>
      <c r="N44" s="432">
        <f t="shared" ref="N44" si="9">SUM(N41:N42)</f>
        <v>21.8</v>
      </c>
      <c r="O44" s="1175"/>
      <c r="P44" s="242"/>
      <c r="Q44" s="288"/>
      <c r="R44" s="289"/>
      <c r="S44" s="242"/>
      <c r="T44" s="408"/>
      <c r="AB44" s="7"/>
    </row>
    <row r="45" spans="1:28" s="1" customFormat="1" ht="16.5" customHeight="1" x14ac:dyDescent="0.2">
      <c r="A45" s="147" t="s">
        <v>14</v>
      </c>
      <c r="B45" s="49" t="s">
        <v>14</v>
      </c>
      <c r="C45" s="1141" t="s">
        <v>53</v>
      </c>
      <c r="D45" s="194"/>
      <c r="E45" s="1143" t="s">
        <v>226</v>
      </c>
      <c r="F45" s="1146"/>
      <c r="G45" s="1155">
        <v>13010118</v>
      </c>
      <c r="H45" s="1119" t="s">
        <v>20</v>
      </c>
      <c r="I45" s="1323" t="s">
        <v>132</v>
      </c>
      <c r="J45" s="165" t="s">
        <v>79</v>
      </c>
      <c r="K45" s="854"/>
      <c r="L45" s="239">
        <v>6.5</v>
      </c>
      <c r="M45" s="287">
        <v>4.9000000000000004</v>
      </c>
      <c r="N45" s="679">
        <v>5.3</v>
      </c>
      <c r="O45" s="606" t="s">
        <v>228</v>
      </c>
      <c r="P45" s="13"/>
      <c r="Q45" s="607">
        <v>50</v>
      </c>
      <c r="R45" s="324">
        <v>70</v>
      </c>
      <c r="S45" s="13">
        <v>100</v>
      </c>
      <c r="T45" s="680"/>
      <c r="U45" s="7"/>
    </row>
    <row r="46" spans="1:28" s="1" customFormat="1" ht="30" customHeight="1" x14ac:dyDescent="0.2">
      <c r="A46" s="754"/>
      <c r="B46" s="758"/>
      <c r="C46" s="1116"/>
      <c r="D46" s="195"/>
      <c r="E46" s="1144"/>
      <c r="F46" s="1139"/>
      <c r="G46" s="1156"/>
      <c r="H46" s="1120"/>
      <c r="I46" s="1324"/>
      <c r="J46" s="165"/>
      <c r="K46" s="855"/>
      <c r="L46" s="368"/>
      <c r="M46" s="327"/>
      <c r="N46" s="241"/>
      <c r="O46" s="164" t="s">
        <v>229</v>
      </c>
      <c r="P46" s="241"/>
      <c r="Q46" s="281"/>
      <c r="R46" s="282">
        <v>1</v>
      </c>
      <c r="S46" s="385"/>
      <c r="T46" s="680"/>
      <c r="U46" s="7"/>
    </row>
    <row r="47" spans="1:28" s="1" customFormat="1" ht="18.75" customHeight="1" thickBot="1" x14ac:dyDescent="0.25">
      <c r="A47" s="148"/>
      <c r="B47" s="48"/>
      <c r="C47" s="1142"/>
      <c r="D47" s="196"/>
      <c r="E47" s="1145"/>
      <c r="F47" s="1140"/>
      <c r="G47" s="1157"/>
      <c r="H47" s="1121"/>
      <c r="I47" s="1333"/>
      <c r="J47" s="19" t="s">
        <v>32</v>
      </c>
      <c r="K47" s="432">
        <f>SUM(K45:K46)</f>
        <v>0</v>
      </c>
      <c r="L47" s="11">
        <f>SUM(L45:L46)</f>
        <v>6.5</v>
      </c>
      <c r="M47" s="212">
        <f>SUM(M45:M46)</f>
        <v>4.9000000000000004</v>
      </c>
      <c r="N47" s="432">
        <f>SUM(N45:N46)</f>
        <v>5.3</v>
      </c>
      <c r="O47" s="673" t="s">
        <v>230</v>
      </c>
      <c r="P47" s="44"/>
      <c r="Q47" s="296">
        <v>3</v>
      </c>
      <c r="R47" s="312">
        <v>2</v>
      </c>
      <c r="S47" s="44">
        <v>1</v>
      </c>
      <c r="T47" s="408"/>
      <c r="AB47" s="7"/>
    </row>
    <row r="48" spans="1:28" s="1" customFormat="1" ht="32.25" customHeight="1" x14ac:dyDescent="0.2">
      <c r="A48" s="147"/>
      <c r="B48" s="49"/>
      <c r="C48" s="1141"/>
      <c r="D48" s="194"/>
      <c r="E48" s="1143" t="s">
        <v>147</v>
      </c>
      <c r="F48" s="1146"/>
      <c r="G48" s="1155">
        <v>13010116</v>
      </c>
      <c r="H48" s="1119" t="s">
        <v>20</v>
      </c>
      <c r="I48" s="1323"/>
      <c r="J48" s="60" t="s">
        <v>140</v>
      </c>
      <c r="K48" s="851">
        <v>4.0999999999999996</v>
      </c>
      <c r="L48" s="60"/>
      <c r="M48" s="310"/>
      <c r="N48" s="677"/>
      <c r="O48" s="1132" t="s">
        <v>120</v>
      </c>
      <c r="P48" s="240">
        <v>1</v>
      </c>
      <c r="Q48" s="286"/>
      <c r="R48" s="287"/>
      <c r="S48" s="240"/>
      <c r="T48" s="680"/>
      <c r="U48" s="7"/>
    </row>
    <row r="49" spans="1:25" s="1" customFormat="1" ht="14.25" customHeight="1" thickBot="1" x14ac:dyDescent="0.25">
      <c r="A49" s="148"/>
      <c r="B49" s="48"/>
      <c r="C49" s="1142"/>
      <c r="D49" s="196"/>
      <c r="E49" s="1145"/>
      <c r="F49" s="1140"/>
      <c r="G49" s="1157"/>
      <c r="H49" s="1121"/>
      <c r="I49" s="1333"/>
      <c r="J49" s="19" t="s">
        <v>32</v>
      </c>
      <c r="K49" s="432">
        <f t="shared" ref="K49" si="10">SUM(K48:K48)</f>
        <v>4.0999999999999996</v>
      </c>
      <c r="L49" s="19"/>
      <c r="M49" s="345"/>
      <c r="N49" s="678"/>
      <c r="O49" s="1160"/>
      <c r="P49" s="242"/>
      <c r="Q49" s="288"/>
      <c r="R49" s="289"/>
      <c r="S49" s="242"/>
      <c r="T49" s="408"/>
      <c r="Y49" s="7"/>
    </row>
    <row r="50" spans="1:25" s="1" customFormat="1" ht="14.25" customHeight="1" thickBot="1" x14ac:dyDescent="0.25">
      <c r="A50" s="151" t="s">
        <v>14</v>
      </c>
      <c r="B50" s="53" t="s">
        <v>14</v>
      </c>
      <c r="C50" s="1161" t="s">
        <v>41</v>
      </c>
      <c r="D50" s="1162"/>
      <c r="E50" s="1162"/>
      <c r="F50" s="1162"/>
      <c r="G50" s="1162"/>
      <c r="H50" s="1162"/>
      <c r="I50" s="1162"/>
      <c r="J50" s="1162"/>
      <c r="K50" s="856">
        <f>+K31+K22+K19+K35+K37+K49+K40+K44+K47</f>
        <v>1187</v>
      </c>
      <c r="L50" s="940">
        <f t="shared" ref="L50:N50" si="11">+L31+L22+L19+L35+L37+L49+L40+L44+L47</f>
        <v>2020.4</v>
      </c>
      <c r="M50" s="220">
        <f t="shared" si="11"/>
        <v>1716.6000000000001</v>
      </c>
      <c r="N50" s="932">
        <f t="shared" si="11"/>
        <v>1655.6</v>
      </c>
      <c r="O50" s="1163"/>
      <c r="P50" s="1164"/>
      <c r="Q50" s="1164"/>
      <c r="R50" s="1164"/>
      <c r="S50" s="1165"/>
      <c r="T50" s="682"/>
      <c r="W50" s="7"/>
    </row>
    <row r="51" spans="1:25" s="1" customFormat="1" ht="14.25" customHeight="1" thickBot="1" x14ac:dyDescent="0.25">
      <c r="A51" s="146" t="s">
        <v>14</v>
      </c>
      <c r="B51" s="54" t="s">
        <v>33</v>
      </c>
      <c r="C51" s="1166" t="s">
        <v>42</v>
      </c>
      <c r="D51" s="1167"/>
      <c r="E51" s="1167"/>
      <c r="F51" s="1167"/>
      <c r="G51" s="1167"/>
      <c r="H51" s="1167"/>
      <c r="I51" s="1167"/>
      <c r="J51" s="1167"/>
      <c r="K51" s="1167"/>
      <c r="L51" s="1167"/>
      <c r="M51" s="1167"/>
      <c r="N51" s="1167"/>
      <c r="O51" s="1167"/>
      <c r="P51" s="1167"/>
      <c r="Q51" s="1167"/>
      <c r="R51" s="1167"/>
      <c r="S51" s="1168"/>
      <c r="T51" s="408"/>
      <c r="U51" s="7"/>
      <c r="X51" s="7"/>
    </row>
    <row r="52" spans="1:25" s="1" customFormat="1" ht="16.5" customHeight="1" x14ac:dyDescent="0.2">
      <c r="A52" s="152" t="s">
        <v>14</v>
      </c>
      <c r="B52" s="55" t="s">
        <v>33</v>
      </c>
      <c r="C52" s="56" t="s">
        <v>14</v>
      </c>
      <c r="D52" s="194"/>
      <c r="E52" s="1169" t="s">
        <v>43</v>
      </c>
      <c r="F52" s="68"/>
      <c r="G52" s="1171">
        <v>13020201</v>
      </c>
      <c r="H52" s="1119" t="s">
        <v>20</v>
      </c>
      <c r="I52" s="1323" t="s">
        <v>132</v>
      </c>
      <c r="J52" s="857" t="s">
        <v>80</v>
      </c>
      <c r="K52" s="861">
        <v>3.4</v>
      </c>
      <c r="L52" s="704"/>
      <c r="M52" s="718"/>
      <c r="N52" s="929"/>
      <c r="O52" s="482" t="s">
        <v>74</v>
      </c>
      <c r="P52" s="113" t="s">
        <v>121</v>
      </c>
      <c r="Q52" s="293">
        <v>16</v>
      </c>
      <c r="R52" s="310">
        <v>8</v>
      </c>
      <c r="S52" s="113" t="s">
        <v>194</v>
      </c>
      <c r="T52" s="408"/>
      <c r="V52" s="7"/>
    </row>
    <row r="53" spans="1:25" s="1" customFormat="1" ht="15" customHeight="1" x14ac:dyDescent="0.2">
      <c r="A53" s="149"/>
      <c r="B53" s="57"/>
      <c r="C53" s="58"/>
      <c r="D53" s="195"/>
      <c r="E53" s="1170"/>
      <c r="F53" s="69"/>
      <c r="G53" s="1172"/>
      <c r="H53" s="1120"/>
      <c r="I53" s="1324"/>
      <c r="J53" s="109" t="s">
        <v>21</v>
      </c>
      <c r="K53" s="849">
        <v>962.5</v>
      </c>
      <c r="L53" s="17">
        <f>756.1+1.6-3.2</f>
        <v>754.5</v>
      </c>
      <c r="M53" s="216">
        <v>756.1</v>
      </c>
      <c r="N53" s="222">
        <v>756.1</v>
      </c>
      <c r="O53" s="1173" t="s">
        <v>251</v>
      </c>
      <c r="P53" s="118" t="s">
        <v>89</v>
      </c>
      <c r="Q53" s="294">
        <v>60</v>
      </c>
      <c r="R53" s="311">
        <v>70</v>
      </c>
      <c r="S53" s="118" t="s">
        <v>232</v>
      </c>
      <c r="T53" s="408"/>
      <c r="U53" s="7"/>
    </row>
    <row r="54" spans="1:25" s="1" customFormat="1" ht="39" customHeight="1" x14ac:dyDescent="0.2">
      <c r="A54" s="149"/>
      <c r="B54" s="57"/>
      <c r="C54" s="58"/>
      <c r="D54" s="195"/>
      <c r="E54" s="1170"/>
      <c r="F54" s="69"/>
      <c r="G54" s="1172"/>
      <c r="H54" s="746"/>
      <c r="I54" s="1324"/>
      <c r="J54" s="706" t="s">
        <v>45</v>
      </c>
      <c r="K54" s="862">
        <v>129.9</v>
      </c>
      <c r="L54" s="486">
        <v>129.9</v>
      </c>
      <c r="M54" s="485">
        <v>130</v>
      </c>
      <c r="N54" s="930">
        <v>131</v>
      </c>
      <c r="O54" s="1174"/>
      <c r="P54" s="117"/>
      <c r="Q54" s="295"/>
      <c r="R54" s="292"/>
      <c r="S54" s="117"/>
      <c r="T54" s="408"/>
      <c r="U54" s="7"/>
    </row>
    <row r="55" spans="1:25" s="1" customFormat="1" ht="41.25" customHeight="1" x14ac:dyDescent="0.2">
      <c r="A55" s="149"/>
      <c r="B55" s="57"/>
      <c r="C55" s="58"/>
      <c r="D55" s="195"/>
      <c r="E55" s="767"/>
      <c r="F55" s="69"/>
      <c r="G55" s="191"/>
      <c r="H55" s="746"/>
      <c r="I55" s="102"/>
      <c r="J55" s="705" t="s">
        <v>39</v>
      </c>
      <c r="K55" s="863">
        <v>2.5</v>
      </c>
      <c r="L55" s="491">
        <v>2.5</v>
      </c>
      <c r="M55" s="490">
        <v>2.5</v>
      </c>
      <c r="N55" s="931">
        <v>2.5</v>
      </c>
      <c r="O55" s="495" t="s">
        <v>73</v>
      </c>
      <c r="P55" s="70" t="s">
        <v>122</v>
      </c>
      <c r="Q55" s="296">
        <v>220</v>
      </c>
      <c r="R55" s="312">
        <v>230</v>
      </c>
      <c r="S55" s="70" t="s">
        <v>233</v>
      </c>
      <c r="T55" s="408"/>
      <c r="U55" s="7"/>
    </row>
    <row r="56" spans="1:25" s="1" customFormat="1" ht="28.5" customHeight="1" x14ac:dyDescent="0.2">
      <c r="A56" s="149"/>
      <c r="B56" s="57"/>
      <c r="C56" s="58"/>
      <c r="D56" s="195"/>
      <c r="E56" s="76"/>
      <c r="F56" s="69"/>
      <c r="G56" s="191"/>
      <c r="H56" s="746"/>
      <c r="I56" s="102"/>
      <c r="J56" s="705" t="s">
        <v>45</v>
      </c>
      <c r="K56" s="864">
        <v>7</v>
      </c>
      <c r="L56" s="705"/>
      <c r="M56" s="719"/>
      <c r="N56" s="931"/>
      <c r="O56" s="673" t="s">
        <v>250</v>
      </c>
      <c r="P56" s="70" t="s">
        <v>124</v>
      </c>
      <c r="Q56" s="296">
        <v>2</v>
      </c>
      <c r="R56" s="312">
        <v>3</v>
      </c>
      <c r="S56" s="70" t="s">
        <v>234</v>
      </c>
      <c r="T56" s="408"/>
      <c r="V56" s="7"/>
      <c r="Y56" s="7"/>
    </row>
    <row r="57" spans="1:25" s="1" customFormat="1" ht="16.5" customHeight="1" x14ac:dyDescent="0.2">
      <c r="A57" s="149"/>
      <c r="B57" s="57"/>
      <c r="C57" s="58"/>
      <c r="D57" s="195"/>
      <c r="E57" s="76"/>
      <c r="F57" s="69"/>
      <c r="G57" s="191"/>
      <c r="H57" s="746"/>
      <c r="I57" s="102"/>
      <c r="J57" s="706"/>
      <c r="K57" s="862"/>
      <c r="L57" s="706"/>
      <c r="M57" s="720"/>
      <c r="N57" s="930"/>
      <c r="O57" s="1136" t="s">
        <v>231</v>
      </c>
      <c r="P57" s="114"/>
      <c r="Q57" s="281">
        <v>100</v>
      </c>
      <c r="R57" s="282"/>
      <c r="S57" s="114"/>
      <c r="T57" s="408"/>
      <c r="V57" s="7"/>
      <c r="Y57" s="7"/>
    </row>
    <row r="58" spans="1:25" s="1" customFormat="1" ht="16.5" customHeight="1" thickBot="1" x14ac:dyDescent="0.25">
      <c r="A58" s="150"/>
      <c r="B58" s="51"/>
      <c r="C58" s="52"/>
      <c r="D58" s="196"/>
      <c r="E58" s="71"/>
      <c r="F58" s="72"/>
      <c r="G58" s="192"/>
      <c r="H58" s="747"/>
      <c r="I58" s="103"/>
      <c r="J58" s="858" t="s">
        <v>32</v>
      </c>
      <c r="K58" s="432">
        <f>SUM(K52:K56)</f>
        <v>1105.3</v>
      </c>
      <c r="L58" s="11">
        <f>SUM(L52:L57)</f>
        <v>886.9</v>
      </c>
      <c r="M58" s="212">
        <f t="shared" ref="M58" si="12">SUM(M52:M56)</f>
        <v>888.6</v>
      </c>
      <c r="N58" s="223">
        <f>SUM(N52:N56)</f>
        <v>889.6</v>
      </c>
      <c r="O58" s="1160"/>
      <c r="P58" s="115"/>
      <c r="Q58" s="288"/>
      <c r="R58" s="289"/>
      <c r="S58" s="115"/>
      <c r="T58" s="408"/>
      <c r="V58" s="7"/>
      <c r="W58" s="7"/>
    </row>
    <row r="59" spans="1:25" s="1" customFormat="1" ht="30" customHeight="1" x14ac:dyDescent="0.2">
      <c r="A59" s="153" t="s">
        <v>14</v>
      </c>
      <c r="B59" s="23" t="s">
        <v>33</v>
      </c>
      <c r="C59" s="45" t="s">
        <v>33</v>
      </c>
      <c r="D59" s="198"/>
      <c r="E59" s="1179" t="s">
        <v>75</v>
      </c>
      <c r="F59" s="1185" t="s">
        <v>83</v>
      </c>
      <c r="G59" s="1171">
        <v>13010111</v>
      </c>
      <c r="H59" s="1119" t="s">
        <v>20</v>
      </c>
      <c r="I59" s="1323" t="s">
        <v>132</v>
      </c>
      <c r="J59" s="704" t="s">
        <v>39</v>
      </c>
      <c r="K59" s="865">
        <v>16</v>
      </c>
      <c r="L59" s="707">
        <v>16</v>
      </c>
      <c r="M59" s="721">
        <v>16</v>
      </c>
      <c r="N59" s="693">
        <v>16</v>
      </c>
      <c r="O59" s="766" t="s">
        <v>76</v>
      </c>
      <c r="P59" s="129" t="s">
        <v>108</v>
      </c>
      <c r="Q59" s="297">
        <v>8</v>
      </c>
      <c r="R59" s="769">
        <v>8</v>
      </c>
      <c r="S59" s="129" t="s">
        <v>194</v>
      </c>
      <c r="T59" s="408"/>
    </row>
    <row r="60" spans="1:25" s="1" customFormat="1" ht="15" customHeight="1" x14ac:dyDescent="0.2">
      <c r="A60" s="154"/>
      <c r="B60" s="25"/>
      <c r="C60" s="105"/>
      <c r="D60" s="197"/>
      <c r="E60" s="1180"/>
      <c r="F60" s="1353"/>
      <c r="G60" s="1172"/>
      <c r="H60" s="1120"/>
      <c r="I60" s="1324"/>
      <c r="J60" s="705" t="s">
        <v>80</v>
      </c>
      <c r="K60" s="849">
        <v>0.8</v>
      </c>
      <c r="L60" s="708"/>
      <c r="M60" s="722"/>
      <c r="N60" s="694"/>
      <c r="O60" s="768" t="s">
        <v>236</v>
      </c>
      <c r="P60" s="118"/>
      <c r="Q60" s="302">
        <v>800</v>
      </c>
      <c r="R60" s="321">
        <v>820</v>
      </c>
      <c r="S60" s="118" t="s">
        <v>235</v>
      </c>
      <c r="T60" s="408"/>
    </row>
    <row r="61" spans="1:25" s="1" customFormat="1" ht="15" customHeight="1" thickBot="1" x14ac:dyDescent="0.25">
      <c r="A61" s="155"/>
      <c r="B61" s="18"/>
      <c r="C61" s="46"/>
      <c r="D61" s="199"/>
      <c r="E61" s="1181"/>
      <c r="F61" s="1186"/>
      <c r="G61" s="1178"/>
      <c r="H61" s="1121"/>
      <c r="I61" s="103"/>
      <c r="J61" s="858" t="s">
        <v>32</v>
      </c>
      <c r="K61" s="432">
        <f>SUM(K59:K60)</f>
        <v>16.8</v>
      </c>
      <c r="L61" s="709">
        <f t="shared" ref="L61:N61" si="13">SUM(L59:L60)</f>
        <v>16</v>
      </c>
      <c r="M61" s="723">
        <f t="shared" si="13"/>
        <v>16</v>
      </c>
      <c r="N61" s="695">
        <f t="shared" si="13"/>
        <v>16</v>
      </c>
      <c r="O61" s="108"/>
      <c r="P61" s="115"/>
      <c r="Q61" s="298"/>
      <c r="R61" s="315"/>
      <c r="S61" s="115"/>
      <c r="T61" s="408"/>
    </row>
    <row r="62" spans="1:25" s="1" customFormat="1" ht="30" customHeight="1" x14ac:dyDescent="0.2">
      <c r="A62" s="153" t="s">
        <v>14</v>
      </c>
      <c r="B62" s="23" t="s">
        <v>33</v>
      </c>
      <c r="C62" s="45" t="s">
        <v>37</v>
      </c>
      <c r="D62" s="198"/>
      <c r="E62" s="1176" t="s">
        <v>86</v>
      </c>
      <c r="F62" s="66"/>
      <c r="G62" s="1171">
        <v>13010110</v>
      </c>
      <c r="H62" s="1119" t="s">
        <v>20</v>
      </c>
      <c r="I62" s="1323" t="s">
        <v>132</v>
      </c>
      <c r="J62" s="717" t="s">
        <v>21</v>
      </c>
      <c r="K62" s="865">
        <v>9.5</v>
      </c>
      <c r="L62" s="710">
        <v>12</v>
      </c>
      <c r="M62" s="724">
        <v>12</v>
      </c>
      <c r="N62" s="696">
        <v>12</v>
      </c>
      <c r="O62" s="77" t="s">
        <v>87</v>
      </c>
      <c r="P62" s="129" t="s">
        <v>125</v>
      </c>
      <c r="Q62" s="833">
        <v>30</v>
      </c>
      <c r="R62" s="316">
        <v>30</v>
      </c>
      <c r="S62" s="834">
        <v>30</v>
      </c>
      <c r="T62" s="682"/>
      <c r="V62" s="7"/>
    </row>
    <row r="63" spans="1:25" s="1" customFormat="1" ht="16.5" customHeight="1" thickBot="1" x14ac:dyDescent="0.25">
      <c r="A63" s="155"/>
      <c r="B63" s="18"/>
      <c r="C63" s="46"/>
      <c r="D63" s="199"/>
      <c r="E63" s="1177"/>
      <c r="F63" s="88"/>
      <c r="G63" s="1178"/>
      <c r="H63" s="1121"/>
      <c r="I63" s="1333"/>
      <c r="J63" s="858" t="s">
        <v>32</v>
      </c>
      <c r="K63" s="866">
        <f>SUM(K62)</f>
        <v>9.5</v>
      </c>
      <c r="L63" s="711">
        <f t="shared" ref="L63:N63" si="14">SUM(L62)</f>
        <v>12</v>
      </c>
      <c r="M63" s="725">
        <f t="shared" si="14"/>
        <v>12</v>
      </c>
      <c r="N63" s="697">
        <f t="shared" si="14"/>
        <v>12</v>
      </c>
      <c r="O63" s="175" t="s">
        <v>96</v>
      </c>
      <c r="P63" s="130" t="s">
        <v>46</v>
      </c>
      <c r="Q63" s="835">
        <v>1</v>
      </c>
      <c r="R63" s="317">
        <v>1</v>
      </c>
      <c r="S63" s="836">
        <v>1</v>
      </c>
      <c r="T63" s="408"/>
    </row>
    <row r="64" spans="1:25" s="1" customFormat="1" ht="13.5" customHeight="1" x14ac:dyDescent="0.2">
      <c r="A64" s="153" t="s">
        <v>14</v>
      </c>
      <c r="B64" s="23" t="s">
        <v>33</v>
      </c>
      <c r="C64" s="45" t="s">
        <v>40</v>
      </c>
      <c r="D64" s="198"/>
      <c r="E64" s="1179" t="s">
        <v>148</v>
      </c>
      <c r="F64" s="66"/>
      <c r="G64" s="1182">
        <v>13010119</v>
      </c>
      <c r="H64" s="1119" t="s">
        <v>20</v>
      </c>
      <c r="I64" s="1323" t="s">
        <v>132</v>
      </c>
      <c r="J64" s="717" t="s">
        <v>115</v>
      </c>
      <c r="K64" s="415">
        <v>2</v>
      </c>
      <c r="L64" s="712">
        <v>0.7</v>
      </c>
      <c r="M64" s="724"/>
      <c r="N64" s="696"/>
      <c r="O64" s="29" t="s">
        <v>150</v>
      </c>
      <c r="P64" s="129" t="s">
        <v>46</v>
      </c>
      <c r="Q64" s="299"/>
      <c r="R64" s="316"/>
      <c r="S64" s="129"/>
      <c r="T64" s="682"/>
      <c r="V64" s="7"/>
    </row>
    <row r="65" spans="1:26" s="1" customFormat="1" ht="13.5" customHeight="1" x14ac:dyDescent="0.2">
      <c r="A65" s="154"/>
      <c r="B65" s="25"/>
      <c r="C65" s="105"/>
      <c r="D65" s="197"/>
      <c r="E65" s="1180"/>
      <c r="F65" s="67"/>
      <c r="G65" s="1183"/>
      <c r="H65" s="1120"/>
      <c r="I65" s="1324"/>
      <c r="J65" s="859" t="s">
        <v>79</v>
      </c>
      <c r="K65" s="512">
        <v>22</v>
      </c>
      <c r="L65" s="713">
        <v>19.2</v>
      </c>
      <c r="M65" s="726">
        <v>10.4</v>
      </c>
      <c r="N65" s="698"/>
      <c r="O65" s="1188" t="s">
        <v>164</v>
      </c>
      <c r="P65" s="118"/>
      <c r="Q65" s="304">
        <v>30</v>
      </c>
      <c r="R65" s="318">
        <v>30</v>
      </c>
      <c r="S65" s="118"/>
      <c r="T65" s="682"/>
      <c r="V65" s="7"/>
    </row>
    <row r="66" spans="1:26" s="1" customFormat="1" ht="13.5" customHeight="1" x14ac:dyDescent="0.2">
      <c r="A66" s="154"/>
      <c r="B66" s="25"/>
      <c r="C66" s="105"/>
      <c r="D66" s="197"/>
      <c r="E66" s="1180"/>
      <c r="F66" s="67"/>
      <c r="G66" s="1183"/>
      <c r="H66" s="1120"/>
      <c r="I66" s="1324"/>
      <c r="J66" s="461" t="s">
        <v>50</v>
      </c>
      <c r="K66" s="519">
        <v>6.9</v>
      </c>
      <c r="L66" s="714">
        <v>7.9</v>
      </c>
      <c r="M66" s="727">
        <v>4</v>
      </c>
      <c r="N66" s="699"/>
      <c r="O66" s="1195"/>
      <c r="P66" s="114"/>
      <c r="Q66" s="300"/>
      <c r="R66" s="319"/>
      <c r="S66" s="114"/>
      <c r="T66" s="682"/>
      <c r="U66" s="7"/>
      <c r="V66" s="7"/>
    </row>
    <row r="67" spans="1:26" s="1" customFormat="1" ht="13.5" customHeight="1" thickBot="1" x14ac:dyDescent="0.25">
      <c r="A67" s="155"/>
      <c r="B67" s="18"/>
      <c r="C67" s="46"/>
      <c r="D67" s="199"/>
      <c r="E67" s="1181"/>
      <c r="F67" s="88"/>
      <c r="G67" s="1184"/>
      <c r="H67" s="1121"/>
      <c r="I67" s="1333"/>
      <c r="J67" s="858" t="s">
        <v>32</v>
      </c>
      <c r="K67" s="867">
        <f>SUM(K64:K66)</f>
        <v>30.9</v>
      </c>
      <c r="L67" s="709">
        <f>SUM(L64:L66)</f>
        <v>27.799999999999997</v>
      </c>
      <c r="M67" s="723">
        <f t="shared" ref="M67:N67" si="15">SUM(M64:M66)</f>
        <v>14.4</v>
      </c>
      <c r="N67" s="695">
        <f t="shared" si="15"/>
        <v>0</v>
      </c>
      <c r="O67" s="1196"/>
      <c r="P67" s="115"/>
      <c r="Q67" s="301"/>
      <c r="R67" s="320"/>
      <c r="S67" s="115"/>
      <c r="T67" s="408"/>
    </row>
    <row r="68" spans="1:26" s="1" customFormat="1" ht="30.75" customHeight="1" x14ac:dyDescent="0.2">
      <c r="A68" s="153" t="s">
        <v>14</v>
      </c>
      <c r="B68" s="23" t="s">
        <v>33</v>
      </c>
      <c r="C68" s="45" t="s">
        <v>51</v>
      </c>
      <c r="D68" s="198"/>
      <c r="E68" s="137" t="s">
        <v>143</v>
      </c>
      <c r="F68" s="66"/>
      <c r="G68" s="193"/>
      <c r="H68" s="745" t="s">
        <v>20</v>
      </c>
      <c r="I68" s="1323" t="s">
        <v>132</v>
      </c>
      <c r="J68" s="717"/>
      <c r="K68" s="845"/>
      <c r="L68" s="717"/>
      <c r="M68" s="731"/>
      <c r="N68" s="703"/>
      <c r="O68" s="176"/>
      <c r="P68" s="133"/>
      <c r="Q68" s="297"/>
      <c r="R68" s="769"/>
      <c r="S68" s="133"/>
      <c r="T68" s="682"/>
      <c r="V68" s="7"/>
      <c r="W68" s="7"/>
    </row>
    <row r="69" spans="1:26" s="1" customFormat="1" ht="69" customHeight="1" x14ac:dyDescent="0.2">
      <c r="A69" s="154"/>
      <c r="B69" s="25"/>
      <c r="C69" s="105"/>
      <c r="D69" s="927" t="s">
        <v>14</v>
      </c>
      <c r="E69" s="138" t="s">
        <v>142</v>
      </c>
      <c r="F69" s="67"/>
      <c r="G69" s="200">
        <v>13010113</v>
      </c>
      <c r="H69" s="134"/>
      <c r="I69" s="1324"/>
      <c r="J69" s="173" t="s">
        <v>21</v>
      </c>
      <c r="K69" s="868">
        <v>8.1999999999999993</v>
      </c>
      <c r="L69" s="715">
        <v>8</v>
      </c>
      <c r="M69" s="729">
        <v>8</v>
      </c>
      <c r="N69" s="701">
        <v>8</v>
      </c>
      <c r="O69" s="177" t="s">
        <v>128</v>
      </c>
      <c r="P69" s="135" t="s">
        <v>129</v>
      </c>
      <c r="Q69" s="302">
        <v>200</v>
      </c>
      <c r="R69" s="321">
        <v>200</v>
      </c>
      <c r="S69" s="135" t="s">
        <v>129</v>
      </c>
      <c r="T69" s="682"/>
      <c r="V69" s="7"/>
      <c r="W69" s="7"/>
    </row>
    <row r="70" spans="1:26" s="1" customFormat="1" ht="17.25" customHeight="1" x14ac:dyDescent="0.2">
      <c r="A70" s="154"/>
      <c r="B70" s="25"/>
      <c r="C70" s="105"/>
      <c r="D70" s="765" t="s">
        <v>33</v>
      </c>
      <c r="E70" s="1197" t="s">
        <v>88</v>
      </c>
      <c r="F70" s="67"/>
      <c r="G70" s="1199">
        <v>13010112</v>
      </c>
      <c r="H70" s="1200"/>
      <c r="I70" s="738"/>
      <c r="J70" s="716" t="s">
        <v>35</v>
      </c>
      <c r="K70" s="849">
        <v>3</v>
      </c>
      <c r="L70" s="716">
        <v>4.5999999999999996</v>
      </c>
      <c r="M70" s="730">
        <v>4.5999999999999996</v>
      </c>
      <c r="N70" s="702">
        <v>4.5999999999999996</v>
      </c>
      <c r="O70" s="1202" t="s">
        <v>126</v>
      </c>
      <c r="P70" s="135" t="s">
        <v>127</v>
      </c>
      <c r="Q70" s="302">
        <v>100</v>
      </c>
      <c r="R70" s="321">
        <v>100</v>
      </c>
      <c r="S70" s="135" t="s">
        <v>237</v>
      </c>
      <c r="T70" s="682"/>
      <c r="V70" s="7"/>
      <c r="W70" s="7"/>
    </row>
    <row r="71" spans="1:26" s="1" customFormat="1" ht="16.5" customHeight="1" thickBot="1" x14ac:dyDescent="0.25">
      <c r="A71" s="155"/>
      <c r="B71" s="18"/>
      <c r="C71" s="46"/>
      <c r="D71" s="199"/>
      <c r="E71" s="1198"/>
      <c r="F71" s="88"/>
      <c r="G71" s="1178"/>
      <c r="H71" s="1201"/>
      <c r="I71" s="103"/>
      <c r="J71" s="858" t="s">
        <v>32</v>
      </c>
      <c r="K71" s="432">
        <f>SUM(K69:K70)</f>
        <v>11.2</v>
      </c>
      <c r="L71" s="11">
        <f t="shared" ref="L71:M71" si="16">SUM(L69:L70)</f>
        <v>12.6</v>
      </c>
      <c r="M71" s="212">
        <f t="shared" si="16"/>
        <v>12.6</v>
      </c>
      <c r="N71" s="210">
        <f>SUM(N69:N70)</f>
        <v>12.6</v>
      </c>
      <c r="O71" s="1203"/>
      <c r="P71" s="115"/>
      <c r="Q71" s="303"/>
      <c r="R71" s="322"/>
      <c r="S71" s="115"/>
      <c r="T71" s="408"/>
      <c r="W71" s="7"/>
    </row>
    <row r="72" spans="1:26" s="1" customFormat="1" ht="30.75" customHeight="1" x14ac:dyDescent="0.2">
      <c r="A72" s="153" t="s">
        <v>14</v>
      </c>
      <c r="B72" s="23" t="s">
        <v>33</v>
      </c>
      <c r="C72" s="45" t="s">
        <v>52</v>
      </c>
      <c r="D72" s="198"/>
      <c r="E72" s="1169" t="s">
        <v>90</v>
      </c>
      <c r="F72" s="66"/>
      <c r="G72" s="1171">
        <v>13020101</v>
      </c>
      <c r="H72" s="122" t="s">
        <v>20</v>
      </c>
      <c r="I72" s="1323" t="s">
        <v>134</v>
      </c>
      <c r="J72" s="717" t="s">
        <v>21</v>
      </c>
      <c r="K72" s="865">
        <v>55.1</v>
      </c>
      <c r="L72" s="717">
        <v>10.199999999999999</v>
      </c>
      <c r="M72" s="731">
        <v>60.2</v>
      </c>
      <c r="N72" s="703">
        <v>60.2</v>
      </c>
      <c r="O72" s="1045" t="s">
        <v>238</v>
      </c>
      <c r="P72" s="521" t="s">
        <v>46</v>
      </c>
      <c r="Q72" s="1047">
        <v>1</v>
      </c>
      <c r="R72" s="1044">
        <v>1</v>
      </c>
      <c r="S72" s="129" t="s">
        <v>46</v>
      </c>
      <c r="T72" s="682"/>
      <c r="V72" s="7"/>
    </row>
    <row r="73" spans="1:26" s="1" customFormat="1" ht="30.75" customHeight="1" x14ac:dyDescent="0.2">
      <c r="A73" s="154"/>
      <c r="B73" s="25"/>
      <c r="C73" s="105"/>
      <c r="D73" s="197"/>
      <c r="E73" s="1170"/>
      <c r="F73" s="67"/>
      <c r="G73" s="1172"/>
      <c r="H73" s="1029"/>
      <c r="I73" s="1324"/>
      <c r="J73" s="173" t="s">
        <v>106</v>
      </c>
      <c r="K73" s="868"/>
      <c r="L73" s="715">
        <v>50</v>
      </c>
      <c r="M73" s="1052"/>
      <c r="N73" s="1053"/>
      <c r="O73" s="1188" t="s">
        <v>101</v>
      </c>
      <c r="P73" s="304">
        <v>125</v>
      </c>
      <c r="Q73" s="1051">
        <v>125</v>
      </c>
      <c r="R73" s="488"/>
      <c r="S73" s="1054"/>
      <c r="T73" s="682"/>
      <c r="V73" s="7"/>
    </row>
    <row r="74" spans="1:26" s="1" customFormat="1" ht="17.25" customHeight="1" x14ac:dyDescent="0.2">
      <c r="A74" s="154"/>
      <c r="B74" s="25"/>
      <c r="C74" s="75"/>
      <c r="D74" s="197"/>
      <c r="E74" s="1170"/>
      <c r="F74" s="67"/>
      <c r="G74" s="1187"/>
      <c r="H74" s="736"/>
      <c r="I74" s="1349"/>
      <c r="J74" s="860" t="s">
        <v>32</v>
      </c>
      <c r="K74" s="543">
        <f>K72</f>
        <v>55.1</v>
      </c>
      <c r="L74" s="540">
        <f>SUM(L72:L73)</f>
        <v>60.2</v>
      </c>
      <c r="M74" s="541">
        <f>M72</f>
        <v>60.2</v>
      </c>
      <c r="N74" s="544">
        <f>N72</f>
        <v>60.2</v>
      </c>
      <c r="O74" s="1189"/>
      <c r="P74" s="1046"/>
      <c r="Q74" s="1048"/>
      <c r="R74" s="1049"/>
      <c r="S74" s="1050"/>
      <c r="T74" s="408"/>
    </row>
    <row r="75" spans="1:26" s="1" customFormat="1" ht="15.75" customHeight="1" thickBot="1" x14ac:dyDescent="0.25">
      <c r="A75" s="156" t="s">
        <v>14</v>
      </c>
      <c r="B75" s="95" t="s">
        <v>33</v>
      </c>
      <c r="C75" s="1190" t="s">
        <v>41</v>
      </c>
      <c r="D75" s="1191"/>
      <c r="E75" s="1191"/>
      <c r="F75" s="1191"/>
      <c r="G75" s="1191"/>
      <c r="H75" s="1191"/>
      <c r="I75" s="1192"/>
      <c r="J75" s="1192"/>
      <c r="K75" s="550">
        <f>+K74+K63+K61+K58+K71+K67</f>
        <v>1228.8000000000002</v>
      </c>
      <c r="L75" s="547">
        <f>+L74+L63+L61+L58+L71+L67</f>
        <v>1015.5</v>
      </c>
      <c r="M75" s="548">
        <f>+M74+M63+M61+M58+M71+M67</f>
        <v>1003.8000000000001</v>
      </c>
      <c r="N75" s="551">
        <f>+N74+N63+N61+N58+N71+N67</f>
        <v>990.40000000000009</v>
      </c>
      <c r="O75" s="1193"/>
      <c r="P75" s="1193"/>
      <c r="Q75" s="1386"/>
      <c r="R75" s="1386"/>
      <c r="S75" s="1387"/>
      <c r="T75" s="682"/>
      <c r="U75" s="86"/>
      <c r="V75" s="86"/>
    </row>
    <row r="76" spans="1:26" s="1" customFormat="1" ht="13.5" thickBot="1" x14ac:dyDescent="0.25">
      <c r="A76" s="157" t="s">
        <v>14</v>
      </c>
      <c r="B76" s="22" t="s">
        <v>37</v>
      </c>
      <c r="C76" s="1204" t="s">
        <v>48</v>
      </c>
      <c r="D76" s="1205"/>
      <c r="E76" s="1205"/>
      <c r="F76" s="1205"/>
      <c r="G76" s="1205"/>
      <c r="H76" s="1205"/>
      <c r="I76" s="1205"/>
      <c r="J76" s="1205"/>
      <c r="K76" s="1205"/>
      <c r="L76" s="1205"/>
      <c r="M76" s="1205"/>
      <c r="N76" s="1205"/>
      <c r="O76" s="1205"/>
      <c r="P76" s="1205"/>
      <c r="Q76" s="1205"/>
      <c r="R76" s="1205"/>
      <c r="S76" s="1206"/>
      <c r="T76" s="682"/>
      <c r="U76" s="86"/>
    </row>
    <row r="77" spans="1:26" s="1" customFormat="1" ht="30" customHeight="1" x14ac:dyDescent="0.2">
      <c r="A77" s="1207" t="s">
        <v>14</v>
      </c>
      <c r="B77" s="1210" t="s">
        <v>37</v>
      </c>
      <c r="C77" s="1213" t="s">
        <v>14</v>
      </c>
      <c r="D77" s="1216"/>
      <c r="E77" s="1219" t="s">
        <v>244</v>
      </c>
      <c r="F77" s="1222" t="s">
        <v>82</v>
      </c>
      <c r="G77" s="1224">
        <v>13020421</v>
      </c>
      <c r="H77" s="1227" t="s">
        <v>47</v>
      </c>
      <c r="I77" s="1323" t="s">
        <v>109</v>
      </c>
      <c r="J77" s="266" t="s">
        <v>106</v>
      </c>
      <c r="K77" s="861">
        <v>4.8</v>
      </c>
      <c r="L77" s="446">
        <v>50</v>
      </c>
      <c r="M77" s="327"/>
      <c r="N77" s="305"/>
      <c r="O77" s="178" t="s">
        <v>111</v>
      </c>
      <c r="P77" s="356">
        <v>50</v>
      </c>
      <c r="Q77" s="367">
        <v>100</v>
      </c>
      <c r="R77" s="324"/>
      <c r="S77" s="379"/>
      <c r="T77" s="1229"/>
      <c r="U77" s="7"/>
    </row>
    <row r="78" spans="1:26" s="1" customFormat="1" ht="16.5" customHeight="1" x14ac:dyDescent="0.2">
      <c r="A78" s="1208"/>
      <c r="B78" s="1211"/>
      <c r="C78" s="1214"/>
      <c r="D78" s="1217"/>
      <c r="E78" s="1220"/>
      <c r="F78" s="1223"/>
      <c r="G78" s="1225"/>
      <c r="H78" s="1120"/>
      <c r="I78" s="1324"/>
      <c r="J78" s="267" t="s">
        <v>21</v>
      </c>
      <c r="K78" s="849">
        <v>50</v>
      </c>
      <c r="L78" s="224">
        <v>166.9</v>
      </c>
      <c r="M78" s="339">
        <v>566.9</v>
      </c>
      <c r="N78" s="331"/>
      <c r="O78" s="181" t="s">
        <v>92</v>
      </c>
      <c r="P78" s="357"/>
      <c r="Q78" s="368">
        <v>50</v>
      </c>
      <c r="R78" s="291">
        <v>100</v>
      </c>
      <c r="S78" s="380"/>
      <c r="T78" s="1229"/>
      <c r="U78" s="7"/>
    </row>
    <row r="79" spans="1:26" s="1" customFormat="1" ht="14.25" customHeight="1" thickBot="1" x14ac:dyDescent="0.25">
      <c r="A79" s="1208"/>
      <c r="B79" s="1211"/>
      <c r="C79" s="1214"/>
      <c r="D79" s="1217"/>
      <c r="E79" s="1220"/>
      <c r="F79" s="1223"/>
      <c r="G79" s="1225"/>
      <c r="H79" s="1120"/>
      <c r="I79" s="1324"/>
      <c r="J79" s="774" t="s">
        <v>79</v>
      </c>
      <c r="K79" s="848">
        <v>1000</v>
      </c>
      <c r="L79" s="224"/>
      <c r="M79" s="340"/>
      <c r="N79" s="332"/>
      <c r="O79" s="179"/>
      <c r="P79" s="358"/>
      <c r="Q79" s="369"/>
      <c r="R79" s="325"/>
      <c r="S79" s="381"/>
      <c r="T79" s="1229"/>
      <c r="U79" s="7"/>
    </row>
    <row r="80" spans="1:26" s="1" customFormat="1" ht="15.75" customHeight="1" thickBot="1" x14ac:dyDescent="0.25">
      <c r="A80" s="1209"/>
      <c r="B80" s="1212"/>
      <c r="C80" s="1215"/>
      <c r="D80" s="1218"/>
      <c r="E80" s="1221"/>
      <c r="F80" s="183" t="s">
        <v>49</v>
      </c>
      <c r="G80" s="1226"/>
      <c r="H80" s="1228"/>
      <c r="I80" s="1333"/>
      <c r="J80" s="871" t="s">
        <v>32</v>
      </c>
      <c r="K80" s="432">
        <f>SUM(K77:K79)</f>
        <v>1054.8</v>
      </c>
      <c r="L80" s="223">
        <f t="shared" ref="L80:N80" si="17">SUM(L77:L79)</f>
        <v>216.9</v>
      </c>
      <c r="M80" s="212">
        <f t="shared" si="17"/>
        <v>566.9</v>
      </c>
      <c r="N80" s="223">
        <f t="shared" si="17"/>
        <v>0</v>
      </c>
      <c r="O80" s="771"/>
      <c r="P80" s="359"/>
      <c r="Q80" s="370"/>
      <c r="R80" s="326"/>
      <c r="S80" s="382"/>
      <c r="T80" s="408"/>
      <c r="Z80" s="1350"/>
    </row>
    <row r="81" spans="1:26" s="1" customFormat="1" ht="28.5" customHeight="1" x14ac:dyDescent="0.2">
      <c r="A81" s="1207" t="s">
        <v>14</v>
      </c>
      <c r="B81" s="1210" t="s">
        <v>37</v>
      </c>
      <c r="C81" s="1213" t="s">
        <v>33</v>
      </c>
      <c r="D81" s="1216"/>
      <c r="E81" s="1232" t="s">
        <v>245</v>
      </c>
      <c r="F81" s="1222" t="s">
        <v>82</v>
      </c>
      <c r="G81" s="1235" t="s">
        <v>153</v>
      </c>
      <c r="H81" s="1238" t="s">
        <v>47</v>
      </c>
      <c r="I81" s="1347" t="s">
        <v>253</v>
      </c>
      <c r="J81" s="872" t="s">
        <v>106</v>
      </c>
      <c r="K81" s="849">
        <v>41</v>
      </c>
      <c r="L81" s="994">
        <v>26.9</v>
      </c>
      <c r="M81" s="341"/>
      <c r="N81" s="733"/>
      <c r="O81" s="787" t="s">
        <v>93</v>
      </c>
      <c r="P81" s="788">
        <v>0.5</v>
      </c>
      <c r="Q81" s="928">
        <v>1</v>
      </c>
      <c r="R81" s="789"/>
      <c r="S81" s="760"/>
      <c r="T81" s="1240"/>
      <c r="Z81" s="1351"/>
    </row>
    <row r="82" spans="1:26" s="1" customFormat="1" ht="24.75" customHeight="1" thickBot="1" x14ac:dyDescent="0.25">
      <c r="A82" s="1208"/>
      <c r="B82" s="1211"/>
      <c r="C82" s="1214"/>
      <c r="D82" s="1217"/>
      <c r="E82" s="1233"/>
      <c r="F82" s="1223"/>
      <c r="G82" s="1236"/>
      <c r="H82" s="1200"/>
      <c r="I82" s="1348"/>
      <c r="J82" s="872" t="s">
        <v>50</v>
      </c>
      <c r="K82" s="849">
        <v>250</v>
      </c>
      <c r="L82" s="733">
        <v>250</v>
      </c>
      <c r="M82" s="341"/>
      <c r="N82" s="733"/>
      <c r="O82" s="1383" t="s">
        <v>261</v>
      </c>
      <c r="P82" s="790"/>
      <c r="Q82" s="791">
        <v>65</v>
      </c>
      <c r="R82" s="792">
        <v>100</v>
      </c>
      <c r="S82" s="793"/>
      <c r="T82" s="1240"/>
      <c r="Z82" s="1352"/>
    </row>
    <row r="83" spans="1:26" s="1" customFormat="1" ht="16.5" customHeight="1" x14ac:dyDescent="0.2">
      <c r="A83" s="1208"/>
      <c r="B83" s="1211"/>
      <c r="C83" s="1214"/>
      <c r="D83" s="1217"/>
      <c r="E83" s="1233"/>
      <c r="F83" s="753"/>
      <c r="G83" s="1236"/>
      <c r="H83" s="1200"/>
      <c r="I83" s="1348"/>
      <c r="J83" s="870" t="s">
        <v>21</v>
      </c>
      <c r="K83" s="875"/>
      <c r="L83" s="132">
        <v>400</v>
      </c>
      <c r="M83" s="226">
        <v>409</v>
      </c>
      <c r="N83" s="671"/>
      <c r="O83" s="1384"/>
      <c r="P83" s="794"/>
      <c r="Q83" s="795"/>
      <c r="R83" s="796"/>
      <c r="S83" s="761"/>
      <c r="T83" s="686"/>
      <c r="Z83" s="329"/>
    </row>
    <row r="84" spans="1:26" s="1" customFormat="1" ht="15.75" customHeight="1" thickBot="1" x14ac:dyDescent="0.25">
      <c r="A84" s="1209"/>
      <c r="B84" s="1212"/>
      <c r="C84" s="1215"/>
      <c r="D84" s="1218"/>
      <c r="E84" s="1234"/>
      <c r="F84" s="184"/>
      <c r="G84" s="1237"/>
      <c r="H84" s="1239"/>
      <c r="I84" s="1326"/>
      <c r="J84" s="842" t="s">
        <v>32</v>
      </c>
      <c r="K84" s="669">
        <f>SUM(K81:K82)</f>
        <v>291</v>
      </c>
      <c r="L84" s="73">
        <f>SUM(L81:L83)</f>
        <v>676.9</v>
      </c>
      <c r="M84" s="225">
        <f>SUM(M81:M83)</f>
        <v>409</v>
      </c>
      <c r="N84" s="554"/>
      <c r="O84" s="1385"/>
      <c r="P84" s="797"/>
      <c r="Q84" s="798"/>
      <c r="R84" s="799"/>
      <c r="S84" s="685"/>
      <c r="T84" s="687"/>
    </row>
    <row r="85" spans="1:26" s="1" customFormat="1" ht="32.25" customHeight="1" x14ac:dyDescent="0.2">
      <c r="A85" s="161" t="s">
        <v>14</v>
      </c>
      <c r="B85" s="110" t="s">
        <v>37</v>
      </c>
      <c r="C85" s="142" t="s">
        <v>37</v>
      </c>
      <c r="D85" s="198"/>
      <c r="E85" s="883" t="s">
        <v>99</v>
      </c>
      <c r="F85" s="1222" t="s">
        <v>81</v>
      </c>
      <c r="G85" s="751"/>
      <c r="H85" s="746" t="s">
        <v>85</v>
      </c>
      <c r="I85" s="1323" t="s">
        <v>133</v>
      </c>
      <c r="J85" s="268"/>
      <c r="K85" s="865"/>
      <c r="L85" s="335"/>
      <c r="M85" s="344"/>
      <c r="N85" s="335"/>
      <c r="O85" s="126"/>
      <c r="P85" s="270"/>
      <c r="Q85" s="60"/>
      <c r="R85" s="310"/>
      <c r="S85" s="13"/>
      <c r="T85" s="408"/>
      <c r="W85" s="7"/>
    </row>
    <row r="86" spans="1:26" s="1" customFormat="1" ht="16.5" customHeight="1" x14ac:dyDescent="0.2">
      <c r="A86" s="740"/>
      <c r="B86" s="741"/>
      <c r="C86" s="742"/>
      <c r="D86" s="1332" t="s">
        <v>14</v>
      </c>
      <c r="E86" s="1331" t="s">
        <v>103</v>
      </c>
      <c r="F86" s="1223"/>
      <c r="G86" s="1329">
        <v>13020427</v>
      </c>
      <c r="H86" s="736"/>
      <c r="I86" s="1324"/>
      <c r="J86" s="267" t="s">
        <v>106</v>
      </c>
      <c r="K86" s="849">
        <v>20.2</v>
      </c>
      <c r="L86" s="331"/>
      <c r="M86" s="339"/>
      <c r="N86" s="388"/>
      <c r="O86" s="127" t="s">
        <v>93</v>
      </c>
      <c r="P86" s="364">
        <v>1</v>
      </c>
      <c r="Q86" s="375"/>
      <c r="R86" s="312"/>
      <c r="S86" s="44"/>
      <c r="T86" s="690"/>
      <c r="V86" s="7"/>
      <c r="W86" s="7"/>
      <c r="X86" s="7"/>
    </row>
    <row r="87" spans="1:26" s="1" customFormat="1" ht="30" customHeight="1" x14ac:dyDescent="0.2">
      <c r="A87" s="740"/>
      <c r="B87" s="741"/>
      <c r="C87" s="742"/>
      <c r="D87" s="1217"/>
      <c r="E87" s="1318"/>
      <c r="F87" s="753"/>
      <c r="G87" s="1330"/>
      <c r="H87" s="736"/>
      <c r="I87" s="1324"/>
      <c r="J87" s="372" t="s">
        <v>21</v>
      </c>
      <c r="K87" s="847"/>
      <c r="L87" s="305">
        <v>160</v>
      </c>
      <c r="M87" s="346"/>
      <c r="N87" s="387"/>
      <c r="O87" s="355" t="s">
        <v>171</v>
      </c>
      <c r="P87" s="271"/>
      <c r="Q87" s="376">
        <v>1</v>
      </c>
      <c r="R87" s="282"/>
      <c r="S87" s="241"/>
      <c r="T87" s="682"/>
      <c r="V87" s="7"/>
      <c r="W87" s="7"/>
    </row>
    <row r="88" spans="1:26" s="1" customFormat="1" ht="28.5" customHeight="1" x14ac:dyDescent="0.2">
      <c r="A88" s="740"/>
      <c r="B88" s="741"/>
      <c r="C88" s="742"/>
      <c r="D88" s="197" t="s">
        <v>33</v>
      </c>
      <c r="E88" s="764" t="s">
        <v>100</v>
      </c>
      <c r="F88" s="187"/>
      <c r="G88" s="1319">
        <v>13020422</v>
      </c>
      <c r="H88" s="736"/>
      <c r="I88" s="1325" t="s">
        <v>97</v>
      </c>
      <c r="J88" s="389" t="s">
        <v>106</v>
      </c>
      <c r="K88" s="868">
        <v>24</v>
      </c>
      <c r="L88" s="336"/>
      <c r="M88" s="347"/>
      <c r="N88" s="336"/>
      <c r="O88" s="744" t="s">
        <v>98</v>
      </c>
      <c r="P88" s="386">
        <v>100</v>
      </c>
      <c r="Q88" s="374"/>
      <c r="R88" s="311"/>
      <c r="S88" s="385"/>
      <c r="T88" s="408"/>
    </row>
    <row r="89" spans="1:26" s="1" customFormat="1" ht="17.25" customHeight="1" thickBot="1" x14ac:dyDescent="0.25">
      <c r="A89" s="162"/>
      <c r="B89" s="111"/>
      <c r="C89" s="112"/>
      <c r="D89" s="199"/>
      <c r="E89" s="143"/>
      <c r="F89" s="763"/>
      <c r="G89" s="1320"/>
      <c r="H89" s="737"/>
      <c r="I89" s="1326"/>
      <c r="J89" s="269" t="s">
        <v>32</v>
      </c>
      <c r="K89" s="432">
        <f>SUM(K85:K88)</f>
        <v>44.2</v>
      </c>
      <c r="L89" s="223">
        <f>SUM(L85:L88)</f>
        <v>160</v>
      </c>
      <c r="M89" s="212"/>
      <c r="N89" s="210"/>
      <c r="O89" s="748"/>
      <c r="P89" s="359"/>
      <c r="Q89" s="377"/>
      <c r="R89" s="289"/>
      <c r="S89" s="242"/>
      <c r="T89" s="368"/>
    </row>
    <row r="90" spans="1:26" s="1" customFormat="1" ht="12.75" customHeight="1" x14ac:dyDescent="0.2">
      <c r="A90" s="1207" t="s">
        <v>14</v>
      </c>
      <c r="B90" s="1210" t="s">
        <v>37</v>
      </c>
      <c r="C90" s="1247" t="s">
        <v>40</v>
      </c>
      <c r="D90" s="1216"/>
      <c r="E90" s="1219" t="s">
        <v>254</v>
      </c>
      <c r="F90" s="185" t="s">
        <v>49</v>
      </c>
      <c r="G90" s="1250">
        <v>13020418</v>
      </c>
      <c r="H90" s="1253" t="s">
        <v>46</v>
      </c>
      <c r="I90" s="1321" t="s">
        <v>135</v>
      </c>
      <c r="J90" s="870" t="s">
        <v>21</v>
      </c>
      <c r="K90" s="861"/>
      <c r="L90" s="773">
        <v>150</v>
      </c>
      <c r="M90" s="776"/>
      <c r="N90" s="777"/>
      <c r="O90" s="1421" t="s">
        <v>249</v>
      </c>
      <c r="P90" s="552"/>
      <c r="Q90" s="887">
        <v>100</v>
      </c>
      <c r="R90" s="917"/>
      <c r="S90" s="829"/>
      <c r="T90" s="914"/>
    </row>
    <row r="91" spans="1:26" s="1" customFormat="1" ht="27" customHeight="1" x14ac:dyDescent="0.2">
      <c r="A91" s="1208"/>
      <c r="B91" s="1211"/>
      <c r="C91" s="1248"/>
      <c r="D91" s="1217"/>
      <c r="E91" s="1220"/>
      <c r="F91" s="1316" t="s">
        <v>81</v>
      </c>
      <c r="G91" s="1251"/>
      <c r="H91" s="1254"/>
      <c r="I91" s="1322"/>
      <c r="J91" s="265"/>
      <c r="K91" s="847"/>
      <c r="L91" s="778"/>
      <c r="M91" s="775"/>
      <c r="N91" s="779"/>
      <c r="O91" s="1422"/>
      <c r="P91" s="553"/>
      <c r="Q91" s="366"/>
      <c r="R91" s="919"/>
      <c r="S91" s="920"/>
      <c r="T91" s="7"/>
      <c r="V91" s="7"/>
    </row>
    <row r="92" spans="1:26" s="1" customFormat="1" ht="18" customHeight="1" thickBot="1" x14ac:dyDescent="0.25">
      <c r="A92" s="1209"/>
      <c r="B92" s="1212"/>
      <c r="C92" s="1249"/>
      <c r="D92" s="1218"/>
      <c r="E92" s="1221"/>
      <c r="F92" s="1317"/>
      <c r="G92" s="1252"/>
      <c r="H92" s="1255"/>
      <c r="I92" s="750"/>
      <c r="J92" s="842" t="s">
        <v>32</v>
      </c>
      <c r="K92" s="669"/>
      <c r="L92" s="780">
        <f>L90</f>
        <v>150</v>
      </c>
      <c r="M92" s="781"/>
      <c r="N92" s="782"/>
      <c r="O92" s="916"/>
      <c r="P92" s="555"/>
      <c r="Q92" s="830"/>
      <c r="R92" s="831"/>
      <c r="S92" s="832"/>
      <c r="V92" s="7"/>
    </row>
    <row r="93" spans="1:26" s="1" customFormat="1" ht="17.25" customHeight="1" x14ac:dyDescent="0.2">
      <c r="A93" s="1207" t="s">
        <v>14</v>
      </c>
      <c r="B93" s="1210" t="s">
        <v>37</v>
      </c>
      <c r="C93" s="1213" t="s">
        <v>51</v>
      </c>
      <c r="D93" s="1216"/>
      <c r="E93" s="1232" t="s">
        <v>240</v>
      </c>
      <c r="F93" s="1259"/>
      <c r="G93" s="1262">
        <v>13020433</v>
      </c>
      <c r="H93" s="1253" t="s">
        <v>85</v>
      </c>
      <c r="I93" s="1321" t="s">
        <v>133</v>
      </c>
      <c r="J93" s="869" t="s">
        <v>21</v>
      </c>
      <c r="K93" s="861"/>
      <c r="L93" s="20">
        <v>19.399999999999999</v>
      </c>
      <c r="M93" s="221"/>
      <c r="N93" s="330"/>
      <c r="O93" s="814" t="s">
        <v>239</v>
      </c>
      <c r="P93" s="815"/>
      <c r="Q93" s="816">
        <v>100</v>
      </c>
      <c r="R93" s="817"/>
      <c r="S93" s="818"/>
      <c r="T93" s="1258"/>
      <c r="W93" s="7"/>
      <c r="X93" s="7"/>
    </row>
    <row r="94" spans="1:26" s="1" customFormat="1" ht="23.25" customHeight="1" x14ac:dyDescent="0.2">
      <c r="A94" s="1208"/>
      <c r="B94" s="1211"/>
      <c r="C94" s="1214"/>
      <c r="D94" s="1217"/>
      <c r="E94" s="1233"/>
      <c r="F94" s="1260"/>
      <c r="G94" s="1263"/>
      <c r="H94" s="1254"/>
      <c r="I94" s="1327"/>
      <c r="J94" s="14"/>
      <c r="K94" s="847"/>
      <c r="L94" s="90"/>
      <c r="M94" s="214"/>
      <c r="N94" s="265"/>
      <c r="O94" s="819"/>
      <c r="P94" s="820"/>
      <c r="Q94" s="821"/>
      <c r="R94" s="822"/>
      <c r="S94" s="823"/>
      <c r="T94" s="1258"/>
      <c r="U94" s="7"/>
      <c r="W94" s="7"/>
      <c r="X94" s="7"/>
    </row>
    <row r="95" spans="1:26" s="1" customFormat="1" ht="15.75" customHeight="1" thickBot="1" x14ac:dyDescent="0.25">
      <c r="A95" s="1209"/>
      <c r="B95" s="1212"/>
      <c r="C95" s="1215"/>
      <c r="D95" s="1218"/>
      <c r="E95" s="1234"/>
      <c r="F95" s="1261"/>
      <c r="G95" s="1264"/>
      <c r="H95" s="1255"/>
      <c r="I95" s="1328"/>
      <c r="J95" s="19" t="s">
        <v>32</v>
      </c>
      <c r="K95" s="432"/>
      <c r="L95" s="11">
        <f t="shared" ref="L95" si="18">SUM(L93:L93)</f>
        <v>19.399999999999999</v>
      </c>
      <c r="M95" s="212"/>
      <c r="N95" s="223"/>
      <c r="O95" s="824"/>
      <c r="P95" s="825"/>
      <c r="Q95" s="826"/>
      <c r="R95" s="827"/>
      <c r="S95" s="828"/>
      <c r="T95" s="1258"/>
      <c r="V95" s="7"/>
    </row>
    <row r="96" spans="1:26" s="1" customFormat="1" ht="30" customHeight="1" x14ac:dyDescent="0.2">
      <c r="A96" s="161" t="s">
        <v>14</v>
      </c>
      <c r="B96" s="110" t="s">
        <v>37</v>
      </c>
      <c r="C96" s="142" t="s">
        <v>52</v>
      </c>
      <c r="D96" s="739"/>
      <c r="E96" s="1265" t="s">
        <v>246</v>
      </c>
      <c r="F96" s="1267" t="s">
        <v>49</v>
      </c>
      <c r="G96" s="751"/>
      <c r="H96" s="926" t="s">
        <v>85</v>
      </c>
      <c r="I96" s="1321" t="s">
        <v>133</v>
      </c>
      <c r="J96" s="870" t="s">
        <v>21</v>
      </c>
      <c r="K96" s="865"/>
      <c r="L96" s="335">
        <v>4.5</v>
      </c>
      <c r="M96" s="344">
        <v>37.9</v>
      </c>
      <c r="N96" s="335"/>
      <c r="O96" s="126" t="s">
        <v>242</v>
      </c>
      <c r="P96" s="13"/>
      <c r="Q96" s="60">
        <v>1</v>
      </c>
      <c r="R96" s="310"/>
      <c r="S96" s="13"/>
      <c r="W96" s="7"/>
    </row>
    <row r="97" spans="1:25" s="1" customFormat="1" ht="22.5" customHeight="1" thickBot="1" x14ac:dyDescent="0.25">
      <c r="A97" s="162"/>
      <c r="B97" s="111"/>
      <c r="C97" s="112"/>
      <c r="D97" s="199"/>
      <c r="E97" s="1266"/>
      <c r="F97" s="1268"/>
      <c r="G97" s="751"/>
      <c r="H97" s="926"/>
      <c r="I97" s="1328"/>
      <c r="J97" s="871" t="s">
        <v>32</v>
      </c>
      <c r="K97" s="432"/>
      <c r="L97" s="223">
        <f>L96</f>
        <v>4.5</v>
      </c>
      <c r="M97" s="212">
        <f t="shared" ref="M97" si="19">M96</f>
        <v>37.9</v>
      </c>
      <c r="N97" s="210"/>
      <c r="O97" s="786" t="s">
        <v>241</v>
      </c>
      <c r="P97" s="242"/>
      <c r="Q97" s="370"/>
      <c r="R97" s="326">
        <v>100</v>
      </c>
      <c r="S97" s="382"/>
    </row>
    <row r="98" spans="1:25" s="1" customFormat="1" ht="27" customHeight="1" x14ac:dyDescent="0.2">
      <c r="A98" s="1207" t="s">
        <v>14</v>
      </c>
      <c r="B98" s="1210" t="s">
        <v>37</v>
      </c>
      <c r="C98" s="1213" t="s">
        <v>19</v>
      </c>
      <c r="D98" s="1216"/>
      <c r="E98" s="1232" t="s">
        <v>139</v>
      </c>
      <c r="F98" s="1259" t="s">
        <v>49</v>
      </c>
      <c r="G98" s="1262">
        <v>13020433</v>
      </c>
      <c r="H98" s="1253" t="s">
        <v>47</v>
      </c>
      <c r="I98" s="1321" t="s">
        <v>137</v>
      </c>
      <c r="J98" s="869" t="s">
        <v>21</v>
      </c>
      <c r="K98" s="861">
        <v>33</v>
      </c>
      <c r="L98" s="910">
        <v>47</v>
      </c>
      <c r="M98" s="908">
        <v>81.08</v>
      </c>
      <c r="N98" s="909"/>
      <c r="O98" s="913" t="s">
        <v>144</v>
      </c>
      <c r="P98" s="800">
        <v>1</v>
      </c>
      <c r="Q98" s="801">
        <v>1</v>
      </c>
      <c r="R98" s="802"/>
      <c r="S98" s="803"/>
      <c r="T98" s="1258"/>
      <c r="W98" s="7"/>
      <c r="X98" s="7"/>
    </row>
    <row r="99" spans="1:25" s="1" customFormat="1" ht="28.5" customHeight="1" x14ac:dyDescent="0.2">
      <c r="A99" s="1208"/>
      <c r="B99" s="1211"/>
      <c r="C99" s="1214"/>
      <c r="D99" s="1217"/>
      <c r="E99" s="1233"/>
      <c r="F99" s="1260"/>
      <c r="G99" s="1263"/>
      <c r="H99" s="1254"/>
      <c r="I99" s="1327"/>
      <c r="J99" s="872" t="s">
        <v>106</v>
      </c>
      <c r="K99" s="849"/>
      <c r="L99" s="910">
        <v>26</v>
      </c>
      <c r="M99" s="911"/>
      <c r="N99" s="912"/>
      <c r="O99" s="804" t="s">
        <v>93</v>
      </c>
      <c r="P99" s="805"/>
      <c r="Q99" s="806"/>
      <c r="R99" s="807">
        <v>1</v>
      </c>
      <c r="S99" s="808"/>
      <c r="T99" s="1258"/>
      <c r="W99" s="7"/>
      <c r="X99" s="7"/>
    </row>
    <row r="100" spans="1:25" s="1" customFormat="1" ht="18" customHeight="1" thickBot="1" x14ac:dyDescent="0.25">
      <c r="A100" s="1209"/>
      <c r="B100" s="1212"/>
      <c r="C100" s="1215"/>
      <c r="D100" s="1218"/>
      <c r="E100" s="1234"/>
      <c r="F100" s="1261"/>
      <c r="G100" s="1264"/>
      <c r="H100" s="1255"/>
      <c r="I100" s="1328"/>
      <c r="J100" s="19" t="s">
        <v>32</v>
      </c>
      <c r="K100" s="432">
        <f>SUM(K98:K98)</f>
        <v>33</v>
      </c>
      <c r="L100" s="11">
        <f>SUM(L98:L99)</f>
        <v>73</v>
      </c>
      <c r="M100" s="212">
        <f t="shared" ref="M100" si="20">SUM(M98:M98)</f>
        <v>81.08</v>
      </c>
      <c r="N100" s="223"/>
      <c r="O100" s="809" t="s">
        <v>169</v>
      </c>
      <c r="P100" s="810"/>
      <c r="Q100" s="811"/>
      <c r="R100" s="812"/>
      <c r="S100" s="813">
        <v>40</v>
      </c>
      <c r="T100" s="1258"/>
      <c r="V100" s="7"/>
    </row>
    <row r="101" spans="1:25" s="1" customFormat="1" ht="27" customHeight="1" x14ac:dyDescent="0.2">
      <c r="A101" s="1207" t="s">
        <v>14</v>
      </c>
      <c r="B101" s="1210" t="s">
        <v>37</v>
      </c>
      <c r="C101" s="1213" t="s">
        <v>53</v>
      </c>
      <c r="D101" s="1216"/>
      <c r="E101" s="1219" t="s">
        <v>136</v>
      </c>
      <c r="F101" s="186" t="s">
        <v>49</v>
      </c>
      <c r="G101" s="1244">
        <v>13020413</v>
      </c>
      <c r="H101" s="1238" t="s">
        <v>47</v>
      </c>
      <c r="I101" s="1347" t="s">
        <v>109</v>
      </c>
      <c r="J101" s="268" t="s">
        <v>21</v>
      </c>
      <c r="K101" s="861">
        <v>40</v>
      </c>
      <c r="L101" s="335"/>
      <c r="M101" s="344"/>
      <c r="N101" s="334"/>
      <c r="O101" s="888" t="s">
        <v>93</v>
      </c>
      <c r="P101" s="889">
        <v>1</v>
      </c>
      <c r="Q101" s="373">
        <v>1</v>
      </c>
      <c r="R101" s="328"/>
      <c r="S101" s="688"/>
      <c r="T101" s="682"/>
      <c r="W101" s="7"/>
      <c r="Y101" s="7"/>
    </row>
    <row r="102" spans="1:25" s="1" customFormat="1" ht="15" customHeight="1" x14ac:dyDescent="0.2">
      <c r="A102" s="1208"/>
      <c r="B102" s="1211"/>
      <c r="C102" s="1214"/>
      <c r="D102" s="1217"/>
      <c r="E102" s="1220"/>
      <c r="F102" s="1256" t="s">
        <v>81</v>
      </c>
      <c r="G102" s="1245"/>
      <c r="H102" s="1200"/>
      <c r="I102" s="1348"/>
      <c r="J102" s="389" t="s">
        <v>50</v>
      </c>
      <c r="K102" s="849"/>
      <c r="L102" s="17"/>
      <c r="M102" s="216">
        <v>118.9</v>
      </c>
      <c r="N102" s="216">
        <v>476.1</v>
      </c>
      <c r="O102" s="1269" t="s">
        <v>167</v>
      </c>
      <c r="P102" s="890"/>
      <c r="Q102" s="394"/>
      <c r="R102" s="353">
        <v>20</v>
      </c>
      <c r="S102" s="689">
        <v>100</v>
      </c>
      <c r="T102" s="915"/>
      <c r="W102" s="7"/>
      <c r="Y102" s="7"/>
    </row>
    <row r="103" spans="1:25" s="1" customFormat="1" ht="15" customHeight="1" thickBot="1" x14ac:dyDescent="0.25">
      <c r="A103" s="1209"/>
      <c r="B103" s="1212"/>
      <c r="C103" s="1215"/>
      <c r="D103" s="1218"/>
      <c r="E103" s="1221"/>
      <c r="F103" s="1257"/>
      <c r="G103" s="1246"/>
      <c r="H103" s="1239"/>
      <c r="I103" s="1326"/>
      <c r="J103" s="871" t="s">
        <v>32</v>
      </c>
      <c r="K103" s="432">
        <f>SUM(K101:K102)</f>
        <v>40</v>
      </c>
      <c r="L103" s="11"/>
      <c r="M103" s="212">
        <f>SUM(M101:M102)</f>
        <v>118.9</v>
      </c>
      <c r="N103" s="210">
        <f>SUM(N101:N102)</f>
        <v>476.1</v>
      </c>
      <c r="O103" s="1270"/>
      <c r="P103" s="283"/>
      <c r="Q103" s="691"/>
      <c r="R103" s="384"/>
      <c r="S103" s="692"/>
      <c r="T103" s="408"/>
      <c r="U103" s="7"/>
    </row>
    <row r="104" spans="1:25" s="1" customFormat="1" ht="27" customHeight="1" x14ac:dyDescent="0.2">
      <c r="A104" s="740" t="s">
        <v>14</v>
      </c>
      <c r="B104" s="741" t="s">
        <v>37</v>
      </c>
      <c r="C104" s="742" t="s">
        <v>54</v>
      </c>
      <c r="D104" s="197"/>
      <c r="E104" s="1318" t="s">
        <v>243</v>
      </c>
      <c r="F104" s="1259" t="s">
        <v>49</v>
      </c>
      <c r="G104" s="1319">
        <v>13020422</v>
      </c>
      <c r="H104" s="736" t="s">
        <v>46</v>
      </c>
      <c r="I104" s="1325" t="s">
        <v>135</v>
      </c>
      <c r="J104" s="389" t="s">
        <v>21</v>
      </c>
      <c r="K104" s="868"/>
      <c r="L104" s="941"/>
      <c r="M104" s="1026"/>
      <c r="N104" s="1027">
        <v>45</v>
      </c>
      <c r="O104" s="924" t="s">
        <v>239</v>
      </c>
      <c r="P104" s="925"/>
      <c r="Q104" s="939"/>
      <c r="R104" s="938"/>
      <c r="S104" s="552">
        <v>20</v>
      </c>
      <c r="T104" s="408"/>
    </row>
    <row r="105" spans="1:25" s="1" customFormat="1" ht="17.25" customHeight="1" thickBot="1" x14ac:dyDescent="0.25">
      <c r="A105" s="162"/>
      <c r="B105" s="111"/>
      <c r="C105" s="112"/>
      <c r="D105" s="199"/>
      <c r="E105" s="1272"/>
      <c r="F105" s="1260"/>
      <c r="G105" s="1320"/>
      <c r="H105" s="737"/>
      <c r="I105" s="1326"/>
      <c r="J105" s="269" t="s">
        <v>32</v>
      </c>
      <c r="K105" s="432"/>
      <c r="L105" s="11"/>
      <c r="M105" s="212"/>
      <c r="N105" s="210">
        <f>SUM(N104:N104)</f>
        <v>45</v>
      </c>
      <c r="O105" s="921"/>
      <c r="P105" s="163"/>
      <c r="Q105" s="922"/>
      <c r="R105" s="923"/>
      <c r="S105" s="242"/>
      <c r="T105" s="290"/>
    </row>
    <row r="106" spans="1:25" s="1" customFormat="1" ht="18.75" customHeight="1" x14ac:dyDescent="0.2">
      <c r="A106" s="1207"/>
      <c r="B106" s="1210"/>
      <c r="C106" s="1213"/>
      <c r="D106" s="1216"/>
      <c r="E106" s="1219" t="s">
        <v>138</v>
      </c>
      <c r="F106" s="1354" t="s">
        <v>49</v>
      </c>
      <c r="G106" s="1250">
        <v>13020431</v>
      </c>
      <c r="H106" s="1253" t="s">
        <v>46</v>
      </c>
      <c r="I106" s="1321" t="s">
        <v>135</v>
      </c>
      <c r="J106" s="869" t="s">
        <v>21</v>
      </c>
      <c r="K106" s="861">
        <v>50</v>
      </c>
      <c r="L106" s="330"/>
      <c r="M106" s="337"/>
      <c r="N106" s="330"/>
      <c r="O106" s="1350" t="s">
        <v>84</v>
      </c>
      <c r="P106" s="1411">
        <v>100</v>
      </c>
      <c r="Q106" s="365"/>
      <c r="R106" s="769"/>
      <c r="S106" s="1406"/>
      <c r="T106" s="408"/>
    </row>
    <row r="107" spans="1:25" s="1" customFormat="1" ht="18.75" customHeight="1" x14ac:dyDescent="0.2">
      <c r="A107" s="1208"/>
      <c r="B107" s="1211"/>
      <c r="C107" s="1214"/>
      <c r="D107" s="1217"/>
      <c r="E107" s="1220"/>
      <c r="F107" s="1355"/>
      <c r="G107" s="1251"/>
      <c r="H107" s="1254"/>
      <c r="I107" s="1327"/>
      <c r="J107" s="265"/>
      <c r="K107" s="847"/>
      <c r="L107" s="265"/>
      <c r="M107" s="338"/>
      <c r="N107" s="265"/>
      <c r="O107" s="1351"/>
      <c r="P107" s="1362"/>
      <c r="Q107" s="366"/>
      <c r="R107" s="770"/>
      <c r="S107" s="1393"/>
      <c r="T107" s="682"/>
      <c r="V107" s="7"/>
    </row>
    <row r="108" spans="1:25" s="1" customFormat="1" ht="16.5" customHeight="1" x14ac:dyDescent="0.2">
      <c r="A108" s="1382"/>
      <c r="B108" s="1380"/>
      <c r="C108" s="1356"/>
      <c r="D108" s="1217"/>
      <c r="E108" s="1357"/>
      <c r="F108" s="1355"/>
      <c r="G108" s="1251"/>
      <c r="H108" s="1413"/>
      <c r="I108" s="1327"/>
      <c r="J108" s="899" t="s">
        <v>32</v>
      </c>
      <c r="K108" s="900">
        <f t="shared" ref="K108" si="21">SUM(K106:K106)</f>
        <v>50</v>
      </c>
      <c r="L108" s="841"/>
      <c r="M108" s="901"/>
      <c r="N108" s="841"/>
      <c r="O108" s="1416"/>
      <c r="P108" s="1412"/>
      <c r="Q108" s="902"/>
      <c r="R108" s="903"/>
      <c r="S108" s="1407"/>
      <c r="T108" s="408"/>
      <c r="V108" s="7"/>
    </row>
    <row r="109" spans="1:25" s="1" customFormat="1" ht="34.5" customHeight="1" x14ac:dyDescent="0.2">
      <c r="A109" s="1388"/>
      <c r="B109" s="1381"/>
      <c r="C109" s="1389"/>
      <c r="D109" s="1217"/>
      <c r="E109" s="1390" t="s">
        <v>145</v>
      </c>
      <c r="F109" s="1391" t="s">
        <v>49</v>
      </c>
      <c r="G109" s="1419">
        <v>13020430</v>
      </c>
      <c r="H109" s="1377" t="s">
        <v>20</v>
      </c>
      <c r="I109" s="1399" t="s">
        <v>132</v>
      </c>
      <c r="J109" s="16" t="s">
        <v>21</v>
      </c>
      <c r="K109" s="875">
        <v>110</v>
      </c>
      <c r="L109" s="870"/>
      <c r="M109" s="342"/>
      <c r="N109" s="870"/>
      <c r="O109" s="1378" t="s">
        <v>110</v>
      </c>
      <c r="P109" s="1361">
        <v>1</v>
      </c>
      <c r="Q109" s="887"/>
      <c r="R109" s="321"/>
      <c r="S109" s="1392"/>
      <c r="T109" s="690"/>
      <c r="X109" s="7"/>
    </row>
    <row r="110" spans="1:25" s="1" customFormat="1" ht="15.75" customHeight="1" x14ac:dyDescent="0.2">
      <c r="A110" s="1382"/>
      <c r="B110" s="1380"/>
      <c r="C110" s="1356"/>
      <c r="D110" s="1217"/>
      <c r="E110" s="1390"/>
      <c r="F110" s="1391"/>
      <c r="G110" s="1420"/>
      <c r="H110" s="1377"/>
      <c r="I110" s="1400"/>
      <c r="J110" s="893" t="s">
        <v>32</v>
      </c>
      <c r="K110" s="894">
        <f>SUM(K109:K109)</f>
        <v>110</v>
      </c>
      <c r="L110" s="895"/>
      <c r="M110" s="896"/>
      <c r="N110" s="895"/>
      <c r="O110" s="1379"/>
      <c r="P110" s="1363"/>
      <c r="Q110" s="897"/>
      <c r="R110" s="898"/>
      <c r="S110" s="1394"/>
      <c r="T110" s="408"/>
    </row>
    <row r="111" spans="1:25" s="1" customFormat="1" ht="14.25" customHeight="1" x14ac:dyDescent="0.2">
      <c r="A111" s="1388"/>
      <c r="B111" s="1381"/>
      <c r="C111" s="1403"/>
      <c r="D111" s="1217"/>
      <c r="E111" s="1405" t="s">
        <v>146</v>
      </c>
      <c r="F111" s="905" t="s">
        <v>49</v>
      </c>
      <c r="G111" s="1401">
        <v>13020418</v>
      </c>
      <c r="H111" s="1377" t="s">
        <v>47</v>
      </c>
      <c r="I111" s="1399" t="s">
        <v>154</v>
      </c>
      <c r="J111" s="16" t="s">
        <v>106</v>
      </c>
      <c r="K111" s="875">
        <v>6</v>
      </c>
      <c r="L111" s="870"/>
      <c r="M111" s="342"/>
      <c r="N111" s="870"/>
      <c r="O111" s="1414" t="s">
        <v>55</v>
      </c>
      <c r="P111" s="1361">
        <v>100</v>
      </c>
      <c r="Q111" s="887"/>
      <c r="R111" s="321"/>
      <c r="S111" s="1392"/>
      <c r="T111" s="408"/>
    </row>
    <row r="112" spans="1:25" s="1" customFormat="1" ht="22.5" customHeight="1" x14ac:dyDescent="0.2">
      <c r="A112" s="1208"/>
      <c r="B112" s="1211"/>
      <c r="C112" s="1248"/>
      <c r="D112" s="1217"/>
      <c r="E112" s="1220"/>
      <c r="F112" s="1316" t="s">
        <v>81</v>
      </c>
      <c r="G112" s="1251"/>
      <c r="H112" s="1254"/>
      <c r="I112" s="1327"/>
      <c r="J112" s="265"/>
      <c r="K112" s="847"/>
      <c r="L112" s="265"/>
      <c r="M112" s="338"/>
      <c r="N112" s="265"/>
      <c r="O112" s="1351"/>
      <c r="P112" s="1362"/>
      <c r="Q112" s="366"/>
      <c r="R112" s="892"/>
      <c r="S112" s="1393"/>
      <c r="T112" s="682"/>
      <c r="V112" s="7"/>
    </row>
    <row r="113" spans="1:28" s="1" customFormat="1" ht="18" customHeight="1" x14ac:dyDescent="0.2">
      <c r="A113" s="1382"/>
      <c r="B113" s="1380"/>
      <c r="C113" s="1404"/>
      <c r="D113" s="1217"/>
      <c r="E113" s="1405"/>
      <c r="F113" s="1398"/>
      <c r="G113" s="1402"/>
      <c r="H113" s="1377"/>
      <c r="I113" s="1400"/>
      <c r="J113" s="893" t="s">
        <v>32</v>
      </c>
      <c r="K113" s="894">
        <f>SUM(K111:K112)</f>
        <v>6</v>
      </c>
      <c r="L113" s="895"/>
      <c r="M113" s="896"/>
      <c r="N113" s="895"/>
      <c r="O113" s="1415"/>
      <c r="P113" s="1363"/>
      <c r="Q113" s="906"/>
      <c r="R113" s="907"/>
      <c r="S113" s="1394"/>
      <c r="T113" s="408"/>
      <c r="V113" s="7"/>
    </row>
    <row r="114" spans="1:28" s="1" customFormat="1" ht="14.25" customHeight="1" x14ac:dyDescent="0.2">
      <c r="A114" s="1388"/>
      <c r="B114" s="1381"/>
      <c r="C114" s="1403"/>
      <c r="D114" s="1217"/>
      <c r="E114" s="1408" t="s">
        <v>102</v>
      </c>
      <c r="F114" s="904" t="s">
        <v>49</v>
      </c>
      <c r="G114" s="1396">
        <v>13020403</v>
      </c>
      <c r="H114" s="1417" t="s">
        <v>47</v>
      </c>
      <c r="I114" s="1324" t="s">
        <v>154</v>
      </c>
      <c r="J114" s="873" t="s">
        <v>50</v>
      </c>
      <c r="K114" s="855">
        <v>11.8</v>
      </c>
      <c r="L114" s="168"/>
      <c r="M114" s="343"/>
      <c r="N114" s="333"/>
      <c r="O114" s="891" t="s">
        <v>94</v>
      </c>
      <c r="P114" s="362">
        <v>1</v>
      </c>
      <c r="Q114" s="372"/>
      <c r="R114" s="327"/>
      <c r="S114" s="383"/>
      <c r="T114" s="680"/>
      <c r="U114" s="7"/>
      <c r="W114" s="7"/>
      <c r="X114" s="7"/>
    </row>
    <row r="115" spans="1:28" s="1" customFormat="1" ht="14.25" customHeight="1" x14ac:dyDescent="0.2">
      <c r="A115" s="1208"/>
      <c r="B115" s="1211"/>
      <c r="C115" s="1248"/>
      <c r="D115" s="1217"/>
      <c r="E115" s="1408"/>
      <c r="F115" s="1358" t="s">
        <v>81</v>
      </c>
      <c r="G115" s="1396"/>
      <c r="H115" s="1417"/>
      <c r="I115" s="1324"/>
      <c r="J115" s="873"/>
      <c r="K115" s="855"/>
      <c r="L115" s="168"/>
      <c r="M115" s="343"/>
      <c r="N115" s="333"/>
      <c r="O115" s="1395"/>
      <c r="P115" s="362"/>
      <c r="Q115" s="372"/>
      <c r="R115" s="327"/>
      <c r="S115" s="383"/>
      <c r="T115" s="408"/>
      <c r="U115" s="7"/>
      <c r="W115" s="7"/>
      <c r="AB115" s="7"/>
    </row>
    <row r="116" spans="1:28" s="1" customFormat="1" ht="14.25" customHeight="1" x14ac:dyDescent="0.2">
      <c r="A116" s="1208"/>
      <c r="B116" s="1211"/>
      <c r="C116" s="1248"/>
      <c r="D116" s="1217"/>
      <c r="E116" s="1409"/>
      <c r="F116" s="1359"/>
      <c r="G116" s="1396"/>
      <c r="H116" s="1418"/>
      <c r="I116" s="1324"/>
      <c r="J116" s="874"/>
      <c r="K116" s="855"/>
      <c r="L116" s="168"/>
      <c r="M116" s="343"/>
      <c r="N116" s="168"/>
      <c r="O116" s="1395"/>
      <c r="P116" s="362"/>
      <c r="Q116" s="372"/>
      <c r="R116" s="327"/>
      <c r="S116" s="383"/>
      <c r="T116" s="690"/>
      <c r="U116" s="86"/>
      <c r="W116" s="7"/>
    </row>
    <row r="117" spans="1:28" s="1" customFormat="1" ht="14.25" customHeight="1" thickBot="1" x14ac:dyDescent="0.25">
      <c r="A117" s="1209"/>
      <c r="B117" s="1212"/>
      <c r="C117" s="1249"/>
      <c r="D117" s="1218"/>
      <c r="E117" s="1410"/>
      <c r="F117" s="1360"/>
      <c r="G117" s="1397"/>
      <c r="H117" s="1228"/>
      <c r="I117" s="1333"/>
      <c r="J117" s="858" t="s">
        <v>32</v>
      </c>
      <c r="K117" s="669">
        <f>SUM(K114:K116)</f>
        <v>11.8</v>
      </c>
      <c r="L117" s="783"/>
      <c r="M117" s="784"/>
      <c r="N117" s="783"/>
      <c r="O117" s="762"/>
      <c r="P117" s="362"/>
      <c r="Q117" s="372"/>
      <c r="R117" s="327"/>
      <c r="S117" s="383"/>
      <c r="T117" s="408"/>
      <c r="U117" s="7"/>
    </row>
    <row r="118" spans="1:28" s="1" customFormat="1" ht="16.5" customHeight="1" thickBot="1" x14ac:dyDescent="0.25">
      <c r="A118" s="158" t="s">
        <v>14</v>
      </c>
      <c r="B118" s="21" t="s">
        <v>37</v>
      </c>
      <c r="C118" s="1309" t="s">
        <v>41</v>
      </c>
      <c r="D118" s="1310"/>
      <c r="E118" s="1310"/>
      <c r="F118" s="1310"/>
      <c r="G118" s="1310"/>
      <c r="H118" s="1310"/>
      <c r="I118" s="1310"/>
      <c r="J118" s="1310"/>
      <c r="K118" s="876">
        <f>K89+K103+K84+K80+K117+K100+K110+K113+K108+K105+K95+K97+K92</f>
        <v>1640.8</v>
      </c>
      <c r="L118" s="885">
        <f>L89+L103+L84+L80+L117+L100+L110+L113+L108+L105+L95+L97+L92</f>
        <v>1300.7</v>
      </c>
      <c r="M118" s="886">
        <f>M89+M103+M84+M80+M117+M100+M110+M113+M108+M105+M95+M97+M92</f>
        <v>1213.78</v>
      </c>
      <c r="N118" s="884">
        <f>N89+N103+N84+N80+N117+N100+N110+N113+N108+N105+N95+N97+N92</f>
        <v>521.1</v>
      </c>
      <c r="O118" s="1311"/>
      <c r="P118" s="1312"/>
      <c r="Q118" s="1312"/>
      <c r="R118" s="1312"/>
      <c r="S118" s="1313"/>
      <c r="T118" s="680"/>
    </row>
    <row r="119" spans="1:28" s="1" customFormat="1" ht="16.5" customHeight="1" thickBot="1" x14ac:dyDescent="0.25">
      <c r="A119" s="159" t="s">
        <v>14</v>
      </c>
      <c r="B119" s="1297" t="s">
        <v>56</v>
      </c>
      <c r="C119" s="1298"/>
      <c r="D119" s="1298"/>
      <c r="E119" s="1298"/>
      <c r="F119" s="1298"/>
      <c r="G119" s="1298"/>
      <c r="H119" s="1298"/>
      <c r="I119" s="1298"/>
      <c r="J119" s="1298"/>
      <c r="K119" s="654">
        <f>K118+K75+K50</f>
        <v>4056.6000000000004</v>
      </c>
      <c r="L119" s="395">
        <f>L118+L75+L50</f>
        <v>4336.6000000000004</v>
      </c>
      <c r="M119" s="227">
        <f>M118+M75+M50</f>
        <v>3934.1800000000003</v>
      </c>
      <c r="N119" s="390">
        <f>N118+N75+N50</f>
        <v>3167.1</v>
      </c>
      <c r="O119" s="1299"/>
      <c r="P119" s="1300"/>
      <c r="Q119" s="1300"/>
      <c r="R119" s="1300"/>
      <c r="S119" s="1301"/>
      <c r="T119" s="408"/>
    </row>
    <row r="120" spans="1:28" s="1" customFormat="1" ht="16.5" customHeight="1" thickBot="1" x14ac:dyDescent="0.25">
      <c r="A120" s="160" t="s">
        <v>57</v>
      </c>
      <c r="B120" s="1302" t="s">
        <v>58</v>
      </c>
      <c r="C120" s="1303"/>
      <c r="D120" s="1303"/>
      <c r="E120" s="1303"/>
      <c r="F120" s="1303"/>
      <c r="G120" s="1303"/>
      <c r="H120" s="1303"/>
      <c r="I120" s="1303"/>
      <c r="J120" s="1303"/>
      <c r="K120" s="657">
        <f t="shared" ref="K120:N120" si="22">K119</f>
        <v>4056.6000000000004</v>
      </c>
      <c r="L120" s="396">
        <f t="shared" si="22"/>
        <v>4336.6000000000004</v>
      </c>
      <c r="M120" s="228">
        <f t="shared" si="22"/>
        <v>3934.1800000000003</v>
      </c>
      <c r="N120" s="391">
        <f t="shared" si="22"/>
        <v>3167.1</v>
      </c>
      <c r="O120" s="1304"/>
      <c r="P120" s="1305"/>
      <c r="Q120" s="1305"/>
      <c r="R120" s="1305"/>
      <c r="S120" s="1306"/>
      <c r="T120" s="408"/>
    </row>
    <row r="121" spans="1:28" s="37" customFormat="1" ht="16.5" customHeight="1" x14ac:dyDescent="0.2">
      <c r="A121" s="1307"/>
      <c r="B121" s="1307"/>
      <c r="C121" s="1307"/>
      <c r="D121" s="1307"/>
      <c r="E121" s="1307"/>
      <c r="F121" s="1307"/>
      <c r="G121" s="1307"/>
      <c r="H121" s="1307"/>
      <c r="I121" s="1307"/>
      <c r="J121" s="1307"/>
      <c r="K121" s="1307"/>
      <c r="L121" s="1307"/>
      <c r="M121" s="1307"/>
      <c r="N121" s="1307"/>
      <c r="O121" s="1307"/>
      <c r="P121" s="1307"/>
      <c r="Q121" s="1307"/>
      <c r="R121" s="1307"/>
      <c r="S121" s="1307"/>
      <c r="T121" s="683"/>
    </row>
    <row r="122" spans="1:28" s="1" customFormat="1" ht="15" customHeight="1" thickBot="1" x14ac:dyDescent="0.25">
      <c r="A122" s="31"/>
      <c r="B122" s="1308" t="s">
        <v>59</v>
      </c>
      <c r="C122" s="1308"/>
      <c r="D122" s="1308"/>
      <c r="E122" s="1308"/>
      <c r="F122" s="1308"/>
      <c r="G122" s="1308"/>
      <c r="H122" s="1308"/>
      <c r="I122" s="1308"/>
      <c r="J122" s="1308"/>
      <c r="K122" s="1308"/>
      <c r="L122" s="1308"/>
      <c r="M122" s="1308"/>
      <c r="N122" s="1308"/>
      <c r="O122" s="32"/>
      <c r="P122" s="87"/>
      <c r="Q122" s="87"/>
      <c r="R122" s="87"/>
      <c r="S122" s="87"/>
      <c r="T122" s="408"/>
    </row>
    <row r="123" spans="1:28" s="1" customFormat="1" ht="39.75" customHeight="1" x14ac:dyDescent="0.2">
      <c r="A123" s="33"/>
      <c r="B123" s="1078" t="s">
        <v>60</v>
      </c>
      <c r="C123" s="1284"/>
      <c r="D123" s="1284"/>
      <c r="E123" s="1284"/>
      <c r="F123" s="1284"/>
      <c r="G123" s="1284"/>
      <c r="H123" s="1284"/>
      <c r="I123" s="1285"/>
      <c r="J123" s="1285"/>
      <c r="K123" s="880" t="s">
        <v>61</v>
      </c>
      <c r="L123" s="405" t="s">
        <v>176</v>
      </c>
      <c r="M123" s="407" t="s">
        <v>177</v>
      </c>
      <c r="N123" s="406" t="s">
        <v>178</v>
      </c>
      <c r="O123" s="169"/>
      <c r="P123" s="169"/>
      <c r="Q123" s="169"/>
      <c r="R123" s="169"/>
      <c r="S123" s="169"/>
      <c r="T123" s="408"/>
    </row>
    <row r="124" spans="1:28" s="1" customFormat="1" ht="17.25" customHeight="1" x14ac:dyDescent="0.2">
      <c r="A124" s="33"/>
      <c r="B124" s="1281" t="s">
        <v>62</v>
      </c>
      <c r="C124" s="1282"/>
      <c r="D124" s="1282"/>
      <c r="E124" s="1282"/>
      <c r="F124" s="1282"/>
      <c r="G124" s="1282"/>
      <c r="H124" s="1282"/>
      <c r="I124" s="1283"/>
      <c r="J124" s="1283"/>
      <c r="K124" s="662">
        <f>SUM(K125:K133)</f>
        <v>2627</v>
      </c>
      <c r="L124" s="231">
        <f t="shared" ref="L124:M124" si="23">SUM(L125:L133)</f>
        <v>3922.4000000000005</v>
      </c>
      <c r="M124" s="235">
        <f t="shared" si="23"/>
        <v>3665.98</v>
      </c>
      <c r="N124" s="878">
        <f>SUM(N125:N133)</f>
        <v>2554.6999999999998</v>
      </c>
      <c r="O124" s="167"/>
      <c r="P124" s="167"/>
      <c r="Q124" s="167"/>
      <c r="R124" s="167"/>
      <c r="S124" s="167"/>
      <c r="T124" s="408"/>
    </row>
    <row r="125" spans="1:28" s="1" customFormat="1" ht="15.75" customHeight="1" x14ac:dyDescent="0.2">
      <c r="A125" s="33"/>
      <c r="B125" s="1276" t="s">
        <v>63</v>
      </c>
      <c r="C125" s="1277"/>
      <c r="D125" s="1277"/>
      <c r="E125" s="1277"/>
      <c r="F125" s="1277"/>
      <c r="G125" s="1277"/>
      <c r="H125" s="1277"/>
      <c r="I125" s="1278"/>
      <c r="J125" s="1278"/>
      <c r="K125" s="881">
        <f>SUMIF(J13:J116,"sb",K13:K116)</f>
        <v>1775.2</v>
      </c>
      <c r="L125" s="232">
        <f>SUMIF(J13:J116,"sb",L13:L116)</f>
        <v>2186.7000000000003</v>
      </c>
      <c r="M125" s="236">
        <f>SUMIF(J13:J116,"sb",M13:M116)</f>
        <v>2388.7800000000002</v>
      </c>
      <c r="N125" s="229">
        <f>SUMIF(J13:J116,"sb",N13:N116)</f>
        <v>1334.7</v>
      </c>
      <c r="O125" s="168"/>
      <c r="P125" s="168"/>
      <c r="Q125" s="168"/>
      <c r="R125" s="168"/>
      <c r="S125" s="168"/>
      <c r="T125" s="408"/>
    </row>
    <row r="126" spans="1:28" s="1" customFormat="1" ht="15" customHeight="1" x14ac:dyDescent="0.2">
      <c r="A126" s="33"/>
      <c r="B126" s="1279" t="s">
        <v>107</v>
      </c>
      <c r="C126" s="1280"/>
      <c r="D126" s="1280"/>
      <c r="E126" s="1280"/>
      <c r="F126" s="1280"/>
      <c r="G126" s="1280"/>
      <c r="H126" s="1280"/>
      <c r="I126" s="1280"/>
      <c r="J126" s="1280"/>
      <c r="K126" s="852">
        <f>SUMIF(J14:J116,"sb(L)",K14:K116)</f>
        <v>96</v>
      </c>
      <c r="L126" s="207">
        <f>SUMIF(J14:J116,"sb(L)",L14:L116)</f>
        <v>152.9</v>
      </c>
      <c r="M126" s="218">
        <f>SUMIF(J14:J116,"sb(L)",M14:M116)</f>
        <v>0</v>
      </c>
      <c r="N126" s="211">
        <f>SUMIF(J13:J116,"sb(L)",N13:N116)</f>
        <v>0</v>
      </c>
      <c r="O126" s="168"/>
      <c r="P126" s="168"/>
      <c r="Q126" s="168"/>
      <c r="R126" s="168"/>
      <c r="S126" s="168"/>
      <c r="T126" s="408"/>
    </row>
    <row r="127" spans="1:28" s="1" customFormat="1" ht="17.25" customHeight="1" x14ac:dyDescent="0.2">
      <c r="A127" s="33"/>
      <c r="B127" s="1279" t="s">
        <v>256</v>
      </c>
      <c r="C127" s="1280"/>
      <c r="D127" s="1280"/>
      <c r="E127" s="1280"/>
      <c r="F127" s="1280"/>
      <c r="G127" s="1280"/>
      <c r="H127" s="1280"/>
      <c r="I127" s="1280"/>
      <c r="J127" s="1280"/>
      <c r="K127" s="881">
        <f>SUMIF(J13:J116,"sb(aa)",K13:K116)</f>
        <v>105</v>
      </c>
      <c r="L127" s="232">
        <f>SUMIF(J13:J116,"sb(aa)",L13:L116)</f>
        <v>105</v>
      </c>
      <c r="M127" s="236">
        <f>SUMIF(J13:J116,"sb(aa)",M13:M116)</f>
        <v>105</v>
      </c>
      <c r="N127" s="229">
        <f>SUMIF(J13:J116,"sb(aa)",N13:N116)</f>
        <v>105</v>
      </c>
      <c r="O127" s="168"/>
      <c r="P127" s="168"/>
      <c r="Q127" s="168"/>
      <c r="R127" s="168"/>
      <c r="S127" s="168"/>
      <c r="T127" s="408"/>
    </row>
    <row r="128" spans="1:28" s="1" customFormat="1" ht="15.75" customHeight="1" x14ac:dyDescent="0.2">
      <c r="A128" s="33"/>
      <c r="B128" s="1279" t="s">
        <v>105</v>
      </c>
      <c r="C128" s="1280"/>
      <c r="D128" s="1280"/>
      <c r="E128" s="1280"/>
      <c r="F128" s="1280"/>
      <c r="G128" s="1280"/>
      <c r="H128" s="1280"/>
      <c r="I128" s="1280"/>
      <c r="J128" s="1280"/>
      <c r="K128" s="881">
        <f>SUMIF(J14:J118,"sb(aal)",K14:K118)</f>
        <v>16.8</v>
      </c>
      <c r="L128" s="232">
        <f>SUMIF(J14:J118,"sb(aal)",L14:L118)</f>
        <v>17</v>
      </c>
      <c r="M128" s="236">
        <f>SUMIF(J14:J118,"sb(aal)",M14:M118)</f>
        <v>0</v>
      </c>
      <c r="N128" s="229">
        <f>SUMIF(J13:J118,"sb(aal)",N13:N118)</f>
        <v>0</v>
      </c>
      <c r="O128" s="168"/>
      <c r="P128" s="168"/>
      <c r="Q128" s="168"/>
      <c r="R128" s="168"/>
      <c r="S128" s="168"/>
      <c r="T128" s="408"/>
    </row>
    <row r="129" spans="1:22" s="1" customFormat="1" ht="15" customHeight="1" x14ac:dyDescent="0.2">
      <c r="A129" s="33"/>
      <c r="B129" s="1276" t="s">
        <v>65</v>
      </c>
      <c r="C129" s="1277"/>
      <c r="D129" s="1277"/>
      <c r="E129" s="1277"/>
      <c r="F129" s="1277"/>
      <c r="G129" s="1277"/>
      <c r="H129" s="1277"/>
      <c r="I129" s="1278"/>
      <c r="J129" s="1278"/>
      <c r="K129" s="881">
        <f>SUMIF(J13:J116,"sb(sp)",K13:K116)</f>
        <v>22.5</v>
      </c>
      <c r="L129" s="232">
        <f>SUMIF(J13:J116,"sb(sp)",L13:L116)</f>
        <v>22.5</v>
      </c>
      <c r="M129" s="236">
        <f>SUMIF(J13:J116,"sb(sp)",M13:M116)</f>
        <v>22.5</v>
      </c>
      <c r="N129" s="229">
        <f>SUMIF(J13:J116,"sb(sp)",N13:N116)</f>
        <v>22.5</v>
      </c>
      <c r="O129" s="168"/>
      <c r="P129" s="168"/>
      <c r="Q129" s="168"/>
      <c r="R129" s="168"/>
      <c r="S129" s="168"/>
      <c r="T129" s="408"/>
    </row>
    <row r="130" spans="1:22" s="1" customFormat="1" ht="16.5" customHeight="1" x14ac:dyDescent="0.2">
      <c r="A130" s="33"/>
      <c r="B130" s="1279" t="s">
        <v>104</v>
      </c>
      <c r="C130" s="1280"/>
      <c r="D130" s="1280"/>
      <c r="E130" s="1280"/>
      <c r="F130" s="1280"/>
      <c r="G130" s="1280"/>
      <c r="H130" s="1280"/>
      <c r="I130" s="1280"/>
      <c r="J130" s="1280"/>
      <c r="K130" s="881">
        <f>SUMIF(J14:J118,"sb(spL)",K14:K118)</f>
        <v>4.8999999999999995</v>
      </c>
      <c r="L130" s="232"/>
      <c r="M130" s="236"/>
      <c r="N130" s="229"/>
      <c r="O130" s="168"/>
      <c r="P130" s="168"/>
      <c r="Q130" s="168"/>
      <c r="R130" s="168"/>
      <c r="S130" s="168"/>
      <c r="T130" s="408"/>
      <c r="V130" s="7"/>
    </row>
    <row r="131" spans="1:22" s="37" customFormat="1" ht="15" customHeight="1" x14ac:dyDescent="0.2">
      <c r="A131" s="33"/>
      <c r="B131" s="1276" t="s">
        <v>66</v>
      </c>
      <c r="C131" s="1277"/>
      <c r="D131" s="1277"/>
      <c r="E131" s="1277"/>
      <c r="F131" s="1277"/>
      <c r="G131" s="1277"/>
      <c r="H131" s="1277"/>
      <c r="I131" s="1278"/>
      <c r="J131" s="1278"/>
      <c r="K131" s="881">
        <f>SUMIF(J13:J116,"sb(vb)",K13:K116)</f>
        <v>501.6</v>
      </c>
      <c r="L131" s="232">
        <f>SUMIF(J13:J116,"sb(vb)",L13:L116)</f>
        <v>1093.9999999999998</v>
      </c>
      <c r="M131" s="236">
        <f>SUMIF(J13:J116,"sb(vb)",M13:M116)</f>
        <v>1070.6999999999998</v>
      </c>
      <c r="N131" s="229">
        <f>SUMIF(J13:J116,"sb(vb)",N13:N116)</f>
        <v>1070.6999999999998</v>
      </c>
      <c r="O131" s="168"/>
      <c r="P131" s="168"/>
      <c r="Q131" s="168"/>
      <c r="R131" s="168"/>
      <c r="S131" s="168"/>
      <c r="T131" s="683"/>
    </row>
    <row r="132" spans="1:22" s="37" customFormat="1" ht="15" customHeight="1" x14ac:dyDescent="0.2">
      <c r="A132" s="33"/>
      <c r="B132" s="1279" t="s">
        <v>130</v>
      </c>
      <c r="C132" s="1280"/>
      <c r="D132" s="1280"/>
      <c r="E132" s="1280"/>
      <c r="F132" s="1280"/>
      <c r="G132" s="1280"/>
      <c r="H132" s="1280"/>
      <c r="I132" s="1280"/>
      <c r="J132" s="1280"/>
      <c r="K132" s="881">
        <f>SUMIF(J13:J116,"sb(es)",K13:K116)</f>
        <v>88.3</v>
      </c>
      <c r="L132" s="232">
        <f>SUMIF(J13:J116,"sb(es)",L13:L116)</f>
        <v>265</v>
      </c>
      <c r="M132" s="236">
        <f>SUMIF(J13:J116,"sb(es)",M13:M116)</f>
        <v>0</v>
      </c>
      <c r="N132" s="229">
        <f>SUMIF(J13:J116,"sb(es)",N13:N116)</f>
        <v>0</v>
      </c>
      <c r="O132" s="168"/>
      <c r="P132" s="168"/>
      <c r="Q132" s="168"/>
      <c r="R132" s="168"/>
      <c r="S132" s="168"/>
      <c r="T132" s="683"/>
    </row>
    <row r="133" spans="1:22" s="37" customFormat="1" ht="28.5" customHeight="1" x14ac:dyDescent="0.2">
      <c r="A133" s="33"/>
      <c r="B133" s="1279" t="s">
        <v>141</v>
      </c>
      <c r="C133" s="1280"/>
      <c r="D133" s="1280"/>
      <c r="E133" s="1280"/>
      <c r="F133" s="1280"/>
      <c r="G133" s="1280"/>
      <c r="H133" s="1280"/>
      <c r="I133" s="1280"/>
      <c r="J133" s="1280"/>
      <c r="K133" s="881">
        <f>SUMIF(J15:J116,"sb(esa)",K15:K116)</f>
        <v>16.7</v>
      </c>
      <c r="L133" s="232">
        <f>SUMIF(J15:J116,"sb(esa)",L15:L116)</f>
        <v>79.3</v>
      </c>
      <c r="M133" s="236">
        <f>SUMIF(J15:J116,"sb(esa)",M15:M116)</f>
        <v>79</v>
      </c>
      <c r="N133" s="229">
        <f>SUMIF(J13:J116,"sb(esa)",N13:N116)</f>
        <v>21.8</v>
      </c>
      <c r="O133" s="168"/>
      <c r="P133" s="168"/>
      <c r="Q133" s="168"/>
      <c r="R133" s="168"/>
      <c r="S133" s="168"/>
      <c r="T133" s="683"/>
    </row>
    <row r="134" spans="1:22" s="1" customFormat="1" ht="15" customHeight="1" x14ac:dyDescent="0.2">
      <c r="A134" s="33"/>
      <c r="B134" s="1281" t="s">
        <v>67</v>
      </c>
      <c r="C134" s="1282"/>
      <c r="D134" s="1282"/>
      <c r="E134" s="1282"/>
      <c r="F134" s="1282"/>
      <c r="G134" s="1282"/>
      <c r="H134" s="1282"/>
      <c r="I134" s="1283"/>
      <c r="J134" s="1283"/>
      <c r="K134" s="665">
        <f>SUM(K135:K138)</f>
        <v>1429.6000000000001</v>
      </c>
      <c r="L134" s="233">
        <f t="shared" ref="L134:N134" si="24">SUM(L135:L138)</f>
        <v>414.19999999999993</v>
      </c>
      <c r="M134" s="237">
        <f t="shared" si="24"/>
        <v>268.20000000000005</v>
      </c>
      <c r="N134" s="879">
        <f t="shared" si="24"/>
        <v>612.40000000000009</v>
      </c>
      <c r="O134" s="167"/>
      <c r="P134" s="167"/>
      <c r="Q134" s="167"/>
      <c r="R134" s="167"/>
      <c r="S134" s="167"/>
      <c r="T134" s="408"/>
    </row>
    <row r="135" spans="1:22" s="1" customFormat="1" ht="15" customHeight="1" x14ac:dyDescent="0.2">
      <c r="A135" s="33"/>
      <c r="B135" s="1279" t="s">
        <v>69</v>
      </c>
      <c r="C135" s="1280"/>
      <c r="D135" s="1280"/>
      <c r="E135" s="1280"/>
      <c r="F135" s="1280"/>
      <c r="G135" s="1280"/>
      <c r="H135" s="1280"/>
      <c r="I135" s="1280"/>
      <c r="J135" s="1280"/>
      <c r="K135" s="882">
        <f>SUMIF(J13:J116,"es",K13:K116)</f>
        <v>1022</v>
      </c>
      <c r="L135" s="234">
        <f>SUMIF(J13:J116,"es",L13:L116)</f>
        <v>25.7</v>
      </c>
      <c r="M135" s="238">
        <f>SUMIF(J13:J116,"es",M13:M116)</f>
        <v>15.3</v>
      </c>
      <c r="N135" s="230">
        <f>SUMIF(J13:J116,"es",N13:N116)</f>
        <v>5.3</v>
      </c>
      <c r="O135" s="168"/>
      <c r="P135" s="168"/>
      <c r="Q135" s="168"/>
      <c r="R135" s="168"/>
      <c r="S135" s="168"/>
      <c r="T135" s="408"/>
    </row>
    <row r="136" spans="1:22" s="1" customFormat="1" ht="12.75" x14ac:dyDescent="0.2">
      <c r="A136" s="34"/>
      <c r="B136" s="1294" t="s">
        <v>68</v>
      </c>
      <c r="C136" s="1295"/>
      <c r="D136" s="1295"/>
      <c r="E136" s="1295"/>
      <c r="F136" s="1295"/>
      <c r="G136" s="1295"/>
      <c r="H136" s="1295"/>
      <c r="I136" s="1295"/>
      <c r="J136" s="1295"/>
      <c r="K136" s="852">
        <f>SUMIF(J13:J116,"PSDF",K13:K116)</f>
        <v>136.9</v>
      </c>
      <c r="L136" s="207">
        <f>SUMIF(J13:J116,"PSDF",L13:L116)</f>
        <v>129.9</v>
      </c>
      <c r="M136" s="218">
        <f>SUMIF(J13:J116,"PSDF",M13:M116)</f>
        <v>130</v>
      </c>
      <c r="N136" s="211">
        <f>SUMIF(J13:J116,"PSDF",N13:N116)</f>
        <v>131</v>
      </c>
      <c r="O136" s="35"/>
      <c r="P136" s="36"/>
      <c r="Q136" s="305"/>
      <c r="R136" s="305"/>
      <c r="S136" s="36"/>
      <c r="T136" s="408"/>
    </row>
    <row r="137" spans="1:22" s="1" customFormat="1" ht="12.75" x14ac:dyDescent="0.2">
      <c r="A137" s="34"/>
      <c r="B137" s="1294" t="s">
        <v>131</v>
      </c>
      <c r="C137" s="1296"/>
      <c r="D137" s="1296"/>
      <c r="E137" s="1296"/>
      <c r="F137" s="1296"/>
      <c r="G137" s="1296"/>
      <c r="H137" s="1296"/>
      <c r="I137" s="1296"/>
      <c r="J137" s="1296"/>
      <c r="K137" s="852">
        <f>SUMIF(J13:J116,"lrvb",K13:K116)</f>
        <v>2</v>
      </c>
      <c r="L137" s="207">
        <f>SUMIF(J13:J116,"lrvb",L13:L116)</f>
        <v>0.7</v>
      </c>
      <c r="M137" s="218">
        <f>SUMIF(J13:J116,"lrvb",M13:M116)</f>
        <v>0</v>
      </c>
      <c r="N137" s="211">
        <f>SUMIF(J13:J116,"lrvb",N13:N116)</f>
        <v>0</v>
      </c>
      <c r="O137" s="35"/>
      <c r="P137" s="36"/>
      <c r="Q137" s="305"/>
      <c r="R137" s="305"/>
      <c r="S137" s="36"/>
      <c r="T137" s="408"/>
    </row>
    <row r="138" spans="1:22" s="1" customFormat="1" ht="12.75" x14ac:dyDescent="0.2">
      <c r="A138" s="33"/>
      <c r="B138" s="1276" t="s">
        <v>70</v>
      </c>
      <c r="C138" s="1277"/>
      <c r="D138" s="1277"/>
      <c r="E138" s="1277"/>
      <c r="F138" s="1277"/>
      <c r="G138" s="1277"/>
      <c r="H138" s="1277"/>
      <c r="I138" s="1278"/>
      <c r="J138" s="1278"/>
      <c r="K138" s="881">
        <f>SUMIF(J13:J116,"kt",K13:K116)</f>
        <v>268.7</v>
      </c>
      <c r="L138" s="232">
        <f>SUMIF(J13:J116,"kt",L13:L116)</f>
        <v>257.89999999999998</v>
      </c>
      <c r="M138" s="236">
        <f>SUMIF(J13:J116,"kt",M13:M116)</f>
        <v>122.9</v>
      </c>
      <c r="N138" s="229">
        <f>SUMIF(J13:J116,"kt",N13:N116)</f>
        <v>476.1</v>
      </c>
      <c r="O138" s="168"/>
      <c r="P138" s="168"/>
      <c r="Q138" s="168"/>
      <c r="R138" s="168"/>
      <c r="S138" s="168"/>
      <c r="T138" s="408"/>
    </row>
    <row r="139" spans="1:22" s="1" customFormat="1" ht="13.5" thickBot="1" x14ac:dyDescent="0.25">
      <c r="A139" s="38"/>
      <c r="B139" s="1273" t="s">
        <v>71</v>
      </c>
      <c r="C139" s="1274"/>
      <c r="D139" s="1274"/>
      <c r="E139" s="1274"/>
      <c r="F139" s="1274"/>
      <c r="G139" s="1274"/>
      <c r="H139" s="1274"/>
      <c r="I139" s="1274"/>
      <c r="J139" s="1274"/>
      <c r="K139" s="669">
        <f t="shared" ref="K139" si="25">K134+K124</f>
        <v>4056.6000000000004</v>
      </c>
      <c r="L139" s="73">
        <f t="shared" ref="L139:N139" si="26">L134+L124</f>
        <v>4336.6000000000004</v>
      </c>
      <c r="M139" s="225">
        <f t="shared" si="26"/>
        <v>3934.1800000000003</v>
      </c>
      <c r="N139" s="397">
        <f t="shared" si="26"/>
        <v>3167.1</v>
      </c>
      <c r="O139" s="167"/>
      <c r="P139" s="167"/>
      <c r="Q139" s="167"/>
      <c r="R139" s="167"/>
      <c r="S139" s="167"/>
      <c r="T139" s="408"/>
    </row>
    <row r="140" spans="1:22" x14ac:dyDescent="0.25">
      <c r="A140" s="39"/>
      <c r="B140" s="40"/>
      <c r="C140" s="40"/>
      <c r="D140" s="63"/>
      <c r="E140" s="40"/>
      <c r="F140" s="63"/>
      <c r="G140" s="202"/>
      <c r="H140" s="772"/>
      <c r="I140" s="119"/>
      <c r="J140" s="41"/>
      <c r="K140" s="42"/>
      <c r="L140" s="732"/>
      <c r="M140" s="732"/>
      <c r="N140" s="732"/>
      <c r="O140" s="33"/>
      <c r="P140" s="743"/>
      <c r="Q140" s="743"/>
      <c r="R140" s="743"/>
      <c r="S140" s="743"/>
    </row>
    <row r="141" spans="1:22" x14ac:dyDescent="0.25">
      <c r="A141" s="33"/>
      <c r="B141" s="33"/>
      <c r="C141" s="33"/>
      <c r="D141" s="743"/>
      <c r="E141" s="43"/>
      <c r="F141" s="1275" t="s">
        <v>156</v>
      </c>
      <c r="G141" s="1275"/>
      <c r="H141" s="1275"/>
      <c r="I141" s="1275"/>
      <c r="J141" s="1275"/>
      <c r="K141" s="1275"/>
      <c r="L141" s="1275"/>
      <c r="M141" s="1275"/>
      <c r="N141" s="1275"/>
      <c r="O141" s="43"/>
      <c r="P141" s="743"/>
      <c r="Q141" s="41"/>
      <c r="R141" s="41"/>
      <c r="S141" s="743"/>
    </row>
    <row r="142" spans="1:22" x14ac:dyDescent="0.25">
      <c r="A142" s="33"/>
      <c r="B142" s="33"/>
      <c r="C142" s="33"/>
      <c r="D142" s="743"/>
      <c r="E142" s="43"/>
      <c r="F142" s="743"/>
      <c r="G142" s="203"/>
      <c r="H142" s="772"/>
      <c r="I142" s="119"/>
      <c r="J142" s="41"/>
      <c r="K142" s="42"/>
      <c r="L142" s="41"/>
      <c r="M142" s="41"/>
      <c r="N142" s="41"/>
      <c r="O142" s="182"/>
      <c r="P142" s="743"/>
      <c r="Q142" s="306"/>
      <c r="R142" s="306"/>
      <c r="S142" s="743"/>
    </row>
    <row r="143" spans="1:22" x14ac:dyDescent="0.25">
      <c r="K143" s="85"/>
    </row>
    <row r="144" spans="1:22" x14ac:dyDescent="0.25">
      <c r="J144" s="85"/>
      <c r="L144" s="785"/>
      <c r="M144" s="785"/>
      <c r="N144" s="785"/>
    </row>
  </sheetData>
  <mergeCells count="272">
    <mergeCell ref="O57:O58"/>
    <mergeCell ref="O53:O54"/>
    <mergeCell ref="E52:E54"/>
    <mergeCell ref="E62:E63"/>
    <mergeCell ref="H62:H63"/>
    <mergeCell ref="E101:E103"/>
    <mergeCell ref="C75:J75"/>
    <mergeCell ref="G70:G71"/>
    <mergeCell ref="I68:I69"/>
    <mergeCell ref="F85:F86"/>
    <mergeCell ref="O102:O103"/>
    <mergeCell ref="I62:I63"/>
    <mergeCell ref="E59:E61"/>
    <mergeCell ref="I52:I54"/>
    <mergeCell ref="H70:H71"/>
    <mergeCell ref="C77:C80"/>
    <mergeCell ref="O90:O91"/>
    <mergeCell ref="I77:I80"/>
    <mergeCell ref="G81:G84"/>
    <mergeCell ref="D81:D84"/>
    <mergeCell ref="D77:D80"/>
    <mergeCell ref="E81:E84"/>
    <mergeCell ref="O73:O74"/>
    <mergeCell ref="C118:J118"/>
    <mergeCell ref="O118:S118"/>
    <mergeCell ref="S106:S108"/>
    <mergeCell ref="E114:E117"/>
    <mergeCell ref="D106:D108"/>
    <mergeCell ref="D109:D110"/>
    <mergeCell ref="P106:P108"/>
    <mergeCell ref="G98:G100"/>
    <mergeCell ref="D98:D100"/>
    <mergeCell ref="H106:H108"/>
    <mergeCell ref="O111:O113"/>
    <mergeCell ref="G106:G108"/>
    <mergeCell ref="O106:O108"/>
    <mergeCell ref="H114:H117"/>
    <mergeCell ref="G104:G105"/>
    <mergeCell ref="I104:I105"/>
    <mergeCell ref="E104:E105"/>
    <mergeCell ref="F104:F105"/>
    <mergeCell ref="I109:I110"/>
    <mergeCell ref="D111:D113"/>
    <mergeCell ref="G109:G110"/>
    <mergeCell ref="I101:I103"/>
    <mergeCell ref="F102:F103"/>
    <mergeCell ref="B128:J128"/>
    <mergeCell ref="B126:J126"/>
    <mergeCell ref="B125:J125"/>
    <mergeCell ref="B127:J127"/>
    <mergeCell ref="B122:N122"/>
    <mergeCell ref="B123:J123"/>
    <mergeCell ref="B124:J124"/>
    <mergeCell ref="A121:S121"/>
    <mergeCell ref="B119:J119"/>
    <mergeCell ref="O119:S119"/>
    <mergeCell ref="B120:J120"/>
    <mergeCell ref="O120:S120"/>
    <mergeCell ref="A114:A117"/>
    <mergeCell ref="C109:C110"/>
    <mergeCell ref="E109:E110"/>
    <mergeCell ref="F109:F110"/>
    <mergeCell ref="S111:S113"/>
    <mergeCell ref="O115:O116"/>
    <mergeCell ref="D114:D117"/>
    <mergeCell ref="G114:G117"/>
    <mergeCell ref="S109:S110"/>
    <mergeCell ref="P109:P110"/>
    <mergeCell ref="F112:F113"/>
    <mergeCell ref="I111:I113"/>
    <mergeCell ref="A111:A113"/>
    <mergeCell ref="H111:H113"/>
    <mergeCell ref="G111:G113"/>
    <mergeCell ref="C114:C117"/>
    <mergeCell ref="A109:A110"/>
    <mergeCell ref="B114:B117"/>
    <mergeCell ref="B111:B113"/>
    <mergeCell ref="C111:C113"/>
    <mergeCell ref="E111:E113"/>
    <mergeCell ref="C48:C49"/>
    <mergeCell ref="A106:A108"/>
    <mergeCell ref="E36:E37"/>
    <mergeCell ref="F36:F37"/>
    <mergeCell ref="E38:E40"/>
    <mergeCell ref="E32:E35"/>
    <mergeCell ref="F32:F35"/>
    <mergeCell ref="G36:G37"/>
    <mergeCell ref="F20:F22"/>
    <mergeCell ref="C32:C35"/>
    <mergeCell ref="G32:G35"/>
    <mergeCell ref="C41:C44"/>
    <mergeCell ref="C45:C47"/>
    <mergeCell ref="E72:E74"/>
    <mergeCell ref="C76:S76"/>
    <mergeCell ref="O82:O84"/>
    <mergeCell ref="E77:E80"/>
    <mergeCell ref="O32:O35"/>
    <mergeCell ref="B93:B95"/>
    <mergeCell ref="I96:I97"/>
    <mergeCell ref="E96:E97"/>
    <mergeCell ref="F96:F97"/>
    <mergeCell ref="O75:S75"/>
    <mergeCell ref="G72:G74"/>
    <mergeCell ref="H36:H37"/>
    <mergeCell ref="I20:I21"/>
    <mergeCell ref="E20:E22"/>
    <mergeCell ref="C38:C40"/>
    <mergeCell ref="H45:H47"/>
    <mergeCell ref="I45:I47"/>
    <mergeCell ref="B135:J135"/>
    <mergeCell ref="B134:J134"/>
    <mergeCell ref="O36:O37"/>
    <mergeCell ref="C36:C37"/>
    <mergeCell ref="B81:B84"/>
    <mergeCell ref="C81:C84"/>
    <mergeCell ref="H81:H84"/>
    <mergeCell ref="H109:H110"/>
    <mergeCell ref="O109:O110"/>
    <mergeCell ref="O43:O44"/>
    <mergeCell ref="E45:E47"/>
    <mergeCell ref="B129:J129"/>
    <mergeCell ref="B131:J131"/>
    <mergeCell ref="B130:J130"/>
    <mergeCell ref="B106:B108"/>
    <mergeCell ref="B109:B110"/>
    <mergeCell ref="B77:B80"/>
    <mergeCell ref="G38:G40"/>
    <mergeCell ref="A9:S9"/>
    <mergeCell ref="Q25:Q26"/>
    <mergeCell ref="R25:R26"/>
    <mergeCell ref="B11:S11"/>
    <mergeCell ref="C12:S12"/>
    <mergeCell ref="P25:P26"/>
    <mergeCell ref="C20:C22"/>
    <mergeCell ref="O30:O31"/>
    <mergeCell ref="G14:G15"/>
    <mergeCell ref="G20:G22"/>
    <mergeCell ref="B13:B19"/>
    <mergeCell ref="C13:C19"/>
    <mergeCell ref="H13:H19"/>
    <mergeCell ref="F14:F15"/>
    <mergeCell ref="F16:F17"/>
    <mergeCell ref="F18:F19"/>
    <mergeCell ref="A10:S10"/>
    <mergeCell ref="A13:A19"/>
    <mergeCell ref="H20:H22"/>
    <mergeCell ref="S25:S26"/>
    <mergeCell ref="E18:E19"/>
    <mergeCell ref="Z80:Z82"/>
    <mergeCell ref="F38:F40"/>
    <mergeCell ref="H38:H40"/>
    <mergeCell ref="I38:I40"/>
    <mergeCell ref="I106:I108"/>
    <mergeCell ref="I114:I117"/>
    <mergeCell ref="F59:F61"/>
    <mergeCell ref="H59:H61"/>
    <mergeCell ref="C51:S51"/>
    <mergeCell ref="H52:H53"/>
    <mergeCell ref="F106:F108"/>
    <mergeCell ref="I59:I60"/>
    <mergeCell ref="C106:C108"/>
    <mergeCell ref="E106:E108"/>
    <mergeCell ref="H64:H67"/>
    <mergeCell ref="O70:O71"/>
    <mergeCell ref="C50:J50"/>
    <mergeCell ref="O65:O67"/>
    <mergeCell ref="O50:S50"/>
    <mergeCell ref="G52:G54"/>
    <mergeCell ref="F115:F117"/>
    <mergeCell ref="P111:P113"/>
    <mergeCell ref="G64:G67"/>
    <mergeCell ref="T81:T82"/>
    <mergeCell ref="F141:N141"/>
    <mergeCell ref="O20:O22"/>
    <mergeCell ref="O25:O26"/>
    <mergeCell ref="O13:O19"/>
    <mergeCell ref="H32:H35"/>
    <mergeCell ref="O48:O49"/>
    <mergeCell ref="I32:I34"/>
    <mergeCell ref="B139:J139"/>
    <mergeCell ref="B132:J132"/>
    <mergeCell ref="B133:J133"/>
    <mergeCell ref="I48:I49"/>
    <mergeCell ref="I36:I37"/>
    <mergeCell ref="B138:J138"/>
    <mergeCell ref="B137:J137"/>
    <mergeCell ref="B98:B100"/>
    <mergeCell ref="H98:H100"/>
    <mergeCell ref="I98:I100"/>
    <mergeCell ref="I81:I84"/>
    <mergeCell ref="G77:G80"/>
    <mergeCell ref="E64:E67"/>
    <mergeCell ref="F81:F82"/>
    <mergeCell ref="B136:J136"/>
    <mergeCell ref="E70:E71"/>
    <mergeCell ref="I72:I74"/>
    <mergeCell ref="I1:S1"/>
    <mergeCell ref="A5:S5"/>
    <mergeCell ref="A2:S2"/>
    <mergeCell ref="A3:S3"/>
    <mergeCell ref="A4:S4"/>
    <mergeCell ref="E6:E8"/>
    <mergeCell ref="F6:F8"/>
    <mergeCell ref="H6:H8"/>
    <mergeCell ref="O6:S6"/>
    <mergeCell ref="O7:O8"/>
    <mergeCell ref="J6:J8"/>
    <mergeCell ref="I6:I8"/>
    <mergeCell ref="B6:B8"/>
    <mergeCell ref="A6:A8"/>
    <mergeCell ref="C6:C8"/>
    <mergeCell ref="L6:L8"/>
    <mergeCell ref="M6:M8"/>
    <mergeCell ref="N6:N8"/>
    <mergeCell ref="K6:K8"/>
    <mergeCell ref="D6:D8"/>
    <mergeCell ref="G6:G8"/>
    <mergeCell ref="P7:S7"/>
    <mergeCell ref="F48:F49"/>
    <mergeCell ref="H48:H49"/>
    <mergeCell ref="G41:G44"/>
    <mergeCell ref="H41:H44"/>
    <mergeCell ref="I41:I44"/>
    <mergeCell ref="G59:G61"/>
    <mergeCell ref="G62:G63"/>
    <mergeCell ref="E48:E49"/>
    <mergeCell ref="I64:I67"/>
    <mergeCell ref="E41:E44"/>
    <mergeCell ref="F41:F44"/>
    <mergeCell ref="G48:G49"/>
    <mergeCell ref="F45:F47"/>
    <mergeCell ref="G45:G47"/>
    <mergeCell ref="A101:A103"/>
    <mergeCell ref="G101:G103"/>
    <mergeCell ref="D101:D103"/>
    <mergeCell ref="G86:G87"/>
    <mergeCell ref="E86:E87"/>
    <mergeCell ref="D86:D87"/>
    <mergeCell ref="G88:G89"/>
    <mergeCell ref="A93:A95"/>
    <mergeCell ref="H101:H103"/>
    <mergeCell ref="B101:B103"/>
    <mergeCell ref="C98:C100"/>
    <mergeCell ref="C101:C103"/>
    <mergeCell ref="C93:C95"/>
    <mergeCell ref="D93:D95"/>
    <mergeCell ref="E93:E95"/>
    <mergeCell ref="F93:F95"/>
    <mergeCell ref="G93:G95"/>
    <mergeCell ref="H93:H95"/>
    <mergeCell ref="E98:E100"/>
    <mergeCell ref="F98:F100"/>
    <mergeCell ref="T77:T79"/>
    <mergeCell ref="A98:A100"/>
    <mergeCell ref="T98:T100"/>
    <mergeCell ref="A90:A92"/>
    <mergeCell ref="B90:B92"/>
    <mergeCell ref="C90:C92"/>
    <mergeCell ref="D90:D92"/>
    <mergeCell ref="E90:E92"/>
    <mergeCell ref="G90:G92"/>
    <mergeCell ref="H90:H92"/>
    <mergeCell ref="I90:I91"/>
    <mergeCell ref="F91:F92"/>
    <mergeCell ref="A77:A80"/>
    <mergeCell ref="T93:T95"/>
    <mergeCell ref="A81:A84"/>
    <mergeCell ref="F77:F79"/>
    <mergeCell ref="H77:H80"/>
    <mergeCell ref="I85:I87"/>
    <mergeCell ref="I88:I89"/>
    <mergeCell ref="I93:I95"/>
  </mergeCells>
  <printOptions horizontalCentered="1"/>
  <pageMargins left="0.59055118110236227" right="0.19685039370078741" top="0.39370078740157483" bottom="0.39370078740157483" header="0.31496062992125984" footer="0.31496062992125984"/>
  <pageSetup paperSize="9" scale="60" orientation="portrait" r:id="rId1"/>
  <rowBreaks count="2" manualBreakCount="2">
    <brk id="56" max="18" man="1"/>
    <brk id="110" max="18" man="1"/>
  </rowBreaks>
  <colBreaks count="1" manualBreakCount="1">
    <brk id="19"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31"/>
  <sheetViews>
    <sheetView workbookViewId="0"/>
  </sheetViews>
  <sheetFormatPr defaultColWidth="9.140625" defaultRowHeight="15" x14ac:dyDescent="0.25"/>
  <cols>
    <col min="1" max="3" width="3" style="59" customWidth="1"/>
    <col min="4" max="4" width="32.85546875" style="59" customWidth="1"/>
    <col min="5" max="6" width="3.7109375" style="65" customWidth="1"/>
    <col min="7" max="7" width="8.140625" style="59" customWidth="1"/>
    <col min="8" max="10" width="7.42578125" style="59" customWidth="1"/>
    <col min="11" max="16" width="7" style="59" customWidth="1"/>
    <col min="17" max="17" width="24.140625" style="74" customWidth="1"/>
    <col min="18" max="20" width="4.5703125" style="65" customWidth="1"/>
    <col min="21" max="21" width="25.5703125" style="65" customWidth="1"/>
    <col min="22" max="16384" width="9.140625" style="59"/>
  </cols>
  <sheetData>
    <row r="1" spans="1:24" s="40" customFormat="1" ht="48" customHeight="1" x14ac:dyDescent="0.25">
      <c r="A1" s="43"/>
      <c r="B1" s="43"/>
      <c r="C1" s="43"/>
      <c r="D1" s="43"/>
      <c r="E1" s="98"/>
      <c r="F1" s="99"/>
      <c r="G1" s="41"/>
      <c r="H1" s="43"/>
      <c r="I1" s="43"/>
      <c r="J1" s="43"/>
      <c r="K1" s="408"/>
      <c r="L1" s="408"/>
      <c r="M1" s="408"/>
      <c r="N1" s="408"/>
      <c r="O1" s="408"/>
      <c r="P1" s="408"/>
      <c r="R1" s="1423" t="s">
        <v>180</v>
      </c>
      <c r="S1" s="1423"/>
      <c r="T1" s="1423"/>
      <c r="U1" s="1423"/>
      <c r="V1" s="100"/>
      <c r="W1" s="100"/>
      <c r="X1" s="100"/>
    </row>
    <row r="2" spans="1:24" s="47" customFormat="1" ht="16.5" customHeight="1" x14ac:dyDescent="0.2">
      <c r="A2" s="1056" t="s">
        <v>181</v>
      </c>
      <c r="B2" s="1056"/>
      <c r="C2" s="1056"/>
      <c r="D2" s="1056"/>
      <c r="E2" s="1056"/>
      <c r="F2" s="1056"/>
      <c r="G2" s="1056"/>
      <c r="H2" s="1056"/>
      <c r="I2" s="1056"/>
      <c r="J2" s="1056"/>
      <c r="K2" s="1056"/>
      <c r="L2" s="1056"/>
      <c r="M2" s="1056"/>
      <c r="N2" s="1056"/>
      <c r="O2" s="1056"/>
      <c r="P2" s="1056"/>
      <c r="Q2" s="1056"/>
      <c r="R2" s="1056"/>
      <c r="S2" s="1056"/>
      <c r="T2" s="1056"/>
      <c r="U2" s="1056"/>
    </row>
    <row r="3" spans="1:24" s="47" customFormat="1" ht="16.5" customHeight="1" x14ac:dyDescent="0.2">
      <c r="A3" s="1057" t="s">
        <v>0</v>
      </c>
      <c r="B3" s="1057"/>
      <c r="C3" s="1057"/>
      <c r="D3" s="1057"/>
      <c r="E3" s="1057"/>
      <c r="F3" s="1057"/>
      <c r="G3" s="1057"/>
      <c r="H3" s="1057"/>
      <c r="I3" s="1057"/>
      <c r="J3" s="1057"/>
      <c r="K3" s="1057"/>
      <c r="L3" s="1057"/>
      <c r="M3" s="1057"/>
      <c r="N3" s="1057"/>
      <c r="O3" s="1057"/>
      <c r="P3" s="1057"/>
      <c r="Q3" s="1057"/>
      <c r="R3" s="1057"/>
      <c r="S3" s="1057"/>
      <c r="T3" s="1057"/>
      <c r="U3" s="1057"/>
    </row>
    <row r="4" spans="1:24" s="47" customFormat="1" ht="16.5" customHeight="1" x14ac:dyDescent="0.2">
      <c r="A4" s="1058" t="s">
        <v>1</v>
      </c>
      <c r="B4" s="1058"/>
      <c r="C4" s="1058"/>
      <c r="D4" s="1058"/>
      <c r="E4" s="1058"/>
      <c r="F4" s="1058"/>
      <c r="G4" s="1058"/>
      <c r="H4" s="1058"/>
      <c r="I4" s="1058"/>
      <c r="J4" s="1058"/>
      <c r="K4" s="1058"/>
      <c r="L4" s="1058"/>
      <c r="M4" s="1058"/>
      <c r="N4" s="1058"/>
      <c r="O4" s="1058"/>
      <c r="P4" s="1058"/>
      <c r="Q4" s="1058"/>
      <c r="R4" s="1058"/>
      <c r="S4" s="1058"/>
      <c r="T4" s="1058"/>
      <c r="U4" s="1058"/>
    </row>
    <row r="5" spans="1:24" s="1" customFormat="1" ht="19.5" customHeight="1" thickBot="1" x14ac:dyDescent="0.25">
      <c r="A5" s="1059" t="s">
        <v>2</v>
      </c>
      <c r="B5" s="1059"/>
      <c r="C5" s="1059"/>
      <c r="D5" s="1059"/>
      <c r="E5" s="1059"/>
      <c r="F5" s="1059"/>
      <c r="G5" s="1059"/>
      <c r="H5" s="1059"/>
      <c r="I5" s="1059"/>
      <c r="J5" s="1059"/>
      <c r="K5" s="1059"/>
      <c r="L5" s="1059"/>
      <c r="M5" s="1059"/>
      <c r="N5" s="1059"/>
      <c r="O5" s="1059"/>
      <c r="P5" s="1059"/>
      <c r="Q5" s="1059"/>
      <c r="R5" s="1059"/>
      <c r="S5" s="1059"/>
      <c r="T5" s="1059"/>
      <c r="U5" s="1059"/>
    </row>
    <row r="6" spans="1:24" s="1" customFormat="1" ht="22.5" customHeight="1" x14ac:dyDescent="0.2">
      <c r="A6" s="1060" t="s">
        <v>3</v>
      </c>
      <c r="B6" s="1063" t="s">
        <v>4</v>
      </c>
      <c r="C6" s="1063" t="s">
        <v>5</v>
      </c>
      <c r="D6" s="1066" t="s">
        <v>6</v>
      </c>
      <c r="E6" s="1083" t="s">
        <v>7</v>
      </c>
      <c r="F6" s="1089" t="s">
        <v>8</v>
      </c>
      <c r="G6" s="1430" t="s">
        <v>9</v>
      </c>
      <c r="H6" s="1069" t="s">
        <v>182</v>
      </c>
      <c r="I6" s="1072" t="s">
        <v>183</v>
      </c>
      <c r="J6" s="1075" t="s">
        <v>184</v>
      </c>
      <c r="K6" s="1069" t="s">
        <v>185</v>
      </c>
      <c r="L6" s="1072" t="s">
        <v>186</v>
      </c>
      <c r="M6" s="1075" t="s">
        <v>184</v>
      </c>
      <c r="N6" s="1069" t="s">
        <v>187</v>
      </c>
      <c r="O6" s="1072" t="s">
        <v>188</v>
      </c>
      <c r="P6" s="1075" t="s">
        <v>184</v>
      </c>
      <c r="Q6" s="1429" t="s">
        <v>10</v>
      </c>
      <c r="R6" s="1335"/>
      <c r="S6" s="1335"/>
      <c r="T6" s="1335"/>
      <c r="U6" s="1424" t="s">
        <v>189</v>
      </c>
    </row>
    <row r="7" spans="1:24" s="1" customFormat="1" ht="12" customHeight="1" x14ac:dyDescent="0.2">
      <c r="A7" s="1061"/>
      <c r="B7" s="1064"/>
      <c r="C7" s="1064"/>
      <c r="D7" s="1067"/>
      <c r="E7" s="1084"/>
      <c r="F7" s="1090"/>
      <c r="G7" s="1431"/>
      <c r="H7" s="1070"/>
      <c r="I7" s="1073"/>
      <c r="J7" s="1076"/>
      <c r="K7" s="1070"/>
      <c r="L7" s="1073"/>
      <c r="M7" s="1076"/>
      <c r="N7" s="1070"/>
      <c r="O7" s="1073"/>
      <c r="P7" s="1076"/>
      <c r="Q7" s="1336" t="s">
        <v>6</v>
      </c>
      <c r="R7" s="1064" t="s">
        <v>11</v>
      </c>
      <c r="S7" s="1427" t="s">
        <v>161</v>
      </c>
      <c r="T7" s="1427" t="s">
        <v>162</v>
      </c>
      <c r="U7" s="1425"/>
    </row>
    <row r="8" spans="1:24" s="1" customFormat="1" ht="93" customHeight="1" thickBot="1" x14ac:dyDescent="0.25">
      <c r="A8" s="1062"/>
      <c r="B8" s="1065"/>
      <c r="C8" s="1065"/>
      <c r="D8" s="1068"/>
      <c r="E8" s="1085"/>
      <c r="F8" s="1091"/>
      <c r="G8" s="1432"/>
      <c r="H8" s="1071"/>
      <c r="I8" s="1074"/>
      <c r="J8" s="1077"/>
      <c r="K8" s="1071"/>
      <c r="L8" s="1074"/>
      <c r="M8" s="1077"/>
      <c r="N8" s="1071"/>
      <c r="O8" s="1074"/>
      <c r="P8" s="1077"/>
      <c r="Q8" s="1337"/>
      <c r="R8" s="1065"/>
      <c r="S8" s="1428"/>
      <c r="T8" s="1428"/>
      <c r="U8" s="1426"/>
    </row>
    <row r="9" spans="1:24" s="1" customFormat="1" ht="16.5" customHeight="1" thickBot="1" x14ac:dyDescent="0.25">
      <c r="A9" s="1364" t="s">
        <v>12</v>
      </c>
      <c r="B9" s="1365"/>
      <c r="C9" s="1365"/>
      <c r="D9" s="1365"/>
      <c r="E9" s="1365"/>
      <c r="F9" s="1365"/>
      <c r="G9" s="1365"/>
      <c r="H9" s="1365"/>
      <c r="I9" s="1365"/>
      <c r="J9" s="1365"/>
      <c r="K9" s="1365"/>
      <c r="L9" s="1365"/>
      <c r="M9" s="1365"/>
      <c r="N9" s="1365"/>
      <c r="O9" s="1365"/>
      <c r="P9" s="1365"/>
      <c r="Q9" s="1365"/>
      <c r="R9" s="1365"/>
      <c r="S9" s="1365"/>
      <c r="T9" s="1365"/>
      <c r="U9" s="1366"/>
    </row>
    <row r="10" spans="1:24" s="1" customFormat="1" ht="13.5" thickBot="1" x14ac:dyDescent="0.25">
      <c r="A10" s="1374" t="s">
        <v>13</v>
      </c>
      <c r="B10" s="1375"/>
      <c r="C10" s="1375"/>
      <c r="D10" s="1375"/>
      <c r="E10" s="1375"/>
      <c r="F10" s="1375"/>
      <c r="G10" s="1375"/>
      <c r="H10" s="1375"/>
      <c r="I10" s="1375"/>
      <c r="J10" s="1375"/>
      <c r="K10" s="1375"/>
      <c r="L10" s="1375"/>
      <c r="M10" s="1375"/>
      <c r="N10" s="1375"/>
      <c r="O10" s="1375"/>
      <c r="P10" s="1375"/>
      <c r="Q10" s="1375"/>
      <c r="R10" s="1375"/>
      <c r="S10" s="1375"/>
      <c r="T10" s="1375"/>
      <c r="U10" s="1376"/>
    </row>
    <row r="11" spans="1:24" s="1" customFormat="1" ht="13.5" customHeight="1" thickBot="1" x14ac:dyDescent="0.25">
      <c r="A11" s="145" t="s">
        <v>14</v>
      </c>
      <c r="B11" s="1368" t="s">
        <v>15</v>
      </c>
      <c r="C11" s="1369"/>
      <c r="D11" s="1369"/>
      <c r="E11" s="1369"/>
      <c r="F11" s="1369"/>
      <c r="G11" s="1369"/>
      <c r="H11" s="1369"/>
      <c r="I11" s="1369"/>
      <c r="J11" s="1369"/>
      <c r="K11" s="1369"/>
      <c r="L11" s="1369"/>
      <c r="M11" s="1369"/>
      <c r="N11" s="1369"/>
      <c r="O11" s="1369"/>
      <c r="P11" s="1369"/>
      <c r="Q11" s="1369"/>
      <c r="R11" s="1369"/>
      <c r="S11" s="1369"/>
      <c r="T11" s="1369"/>
      <c r="U11" s="1370"/>
    </row>
    <row r="12" spans="1:24" s="1" customFormat="1" ht="13.5" thickBot="1" x14ac:dyDescent="0.25">
      <c r="A12" s="146" t="s">
        <v>14</v>
      </c>
      <c r="B12" s="48" t="s">
        <v>14</v>
      </c>
      <c r="C12" s="1434" t="s">
        <v>16</v>
      </c>
      <c r="D12" s="1435"/>
      <c r="E12" s="1435"/>
      <c r="F12" s="1435"/>
      <c r="G12" s="1435"/>
      <c r="H12" s="1435"/>
      <c r="I12" s="1435"/>
      <c r="J12" s="1435"/>
      <c r="K12" s="1435"/>
      <c r="L12" s="1435"/>
      <c r="M12" s="1435"/>
      <c r="N12" s="1435"/>
      <c r="O12" s="1435"/>
      <c r="P12" s="1435"/>
      <c r="Q12" s="1435"/>
      <c r="R12" s="1435"/>
      <c r="S12" s="1435"/>
      <c r="T12" s="1435"/>
      <c r="U12" s="1436"/>
    </row>
    <row r="13" spans="1:24" s="1" customFormat="1" ht="57" customHeight="1" x14ac:dyDescent="0.2">
      <c r="A13" s="1107" t="s">
        <v>14</v>
      </c>
      <c r="B13" s="1111" t="s">
        <v>14</v>
      </c>
      <c r="C13" s="1115" t="s">
        <v>14</v>
      </c>
      <c r="D13" s="2" t="s">
        <v>17</v>
      </c>
      <c r="E13" s="409" t="s">
        <v>18</v>
      </c>
      <c r="F13" s="1119" t="s">
        <v>20</v>
      </c>
      <c r="G13" s="172" t="s">
        <v>21</v>
      </c>
      <c r="H13" s="410">
        <v>27</v>
      </c>
      <c r="I13" s="411">
        <v>27</v>
      </c>
      <c r="J13" s="412"/>
      <c r="K13" s="410">
        <v>30</v>
      </c>
      <c r="L13" s="411">
        <v>30</v>
      </c>
      <c r="M13" s="413"/>
      <c r="N13" s="414">
        <v>30</v>
      </c>
      <c r="O13" s="415">
        <v>30</v>
      </c>
      <c r="P13" s="416"/>
      <c r="Q13" s="1122" t="s">
        <v>22</v>
      </c>
      <c r="R13" s="417">
        <v>100</v>
      </c>
      <c r="S13" s="418">
        <v>100</v>
      </c>
      <c r="T13" s="3">
        <v>100</v>
      </c>
      <c r="U13" s="419"/>
      <c r="V13" s="86"/>
      <c r="X13" s="7"/>
    </row>
    <row r="14" spans="1:24" s="1" customFormat="1" ht="18" customHeight="1" x14ac:dyDescent="0.2">
      <c r="A14" s="1108"/>
      <c r="B14" s="1112"/>
      <c r="C14" s="1116"/>
      <c r="D14" s="4" t="s">
        <v>23</v>
      </c>
      <c r="E14" s="1367" t="s">
        <v>24</v>
      </c>
      <c r="F14" s="1120"/>
      <c r="G14" s="173" t="s">
        <v>25</v>
      </c>
      <c r="H14" s="420">
        <v>105</v>
      </c>
      <c r="I14" s="421">
        <v>105</v>
      </c>
      <c r="J14" s="422"/>
      <c r="K14" s="420">
        <v>110</v>
      </c>
      <c r="L14" s="421">
        <v>110</v>
      </c>
      <c r="M14" s="423"/>
      <c r="N14" s="420">
        <v>110</v>
      </c>
      <c r="O14" s="421">
        <v>110</v>
      </c>
      <c r="P14" s="422"/>
      <c r="Q14" s="1123"/>
      <c r="R14" s="424"/>
      <c r="S14" s="425"/>
      <c r="T14" s="6"/>
      <c r="U14" s="6"/>
      <c r="W14" s="7"/>
    </row>
    <row r="15" spans="1:24" s="1" customFormat="1" ht="18" customHeight="1" x14ac:dyDescent="0.2">
      <c r="A15" s="1109"/>
      <c r="B15" s="1113"/>
      <c r="C15" s="1117"/>
      <c r="D15" s="8" t="s">
        <v>26</v>
      </c>
      <c r="E15" s="1129"/>
      <c r="F15" s="1120"/>
      <c r="G15" s="173" t="s">
        <v>78</v>
      </c>
      <c r="H15" s="420">
        <v>16.8</v>
      </c>
      <c r="I15" s="421">
        <v>16.8</v>
      </c>
      <c r="J15" s="422">
        <f>+I15-H15</f>
        <v>0</v>
      </c>
      <c r="K15" s="420"/>
      <c r="L15" s="421"/>
      <c r="M15" s="423"/>
      <c r="N15" s="420"/>
      <c r="O15" s="421"/>
      <c r="P15" s="422"/>
      <c r="Q15" s="1123"/>
      <c r="R15" s="424"/>
      <c r="S15" s="425"/>
      <c r="T15" s="6"/>
      <c r="U15" s="6"/>
    </row>
    <row r="16" spans="1:24" s="1" customFormat="1" ht="27.75" customHeight="1" x14ac:dyDescent="0.2">
      <c r="A16" s="1109"/>
      <c r="B16" s="1113"/>
      <c r="C16" s="1117"/>
      <c r="D16" s="8" t="s">
        <v>27</v>
      </c>
      <c r="E16" s="1367" t="s">
        <v>28</v>
      </c>
      <c r="F16" s="1120"/>
      <c r="G16" s="174"/>
      <c r="H16" s="426"/>
      <c r="I16" s="427"/>
      <c r="J16" s="428"/>
      <c r="K16" s="426"/>
      <c r="L16" s="427"/>
      <c r="M16" s="429"/>
      <c r="N16" s="426"/>
      <c r="O16" s="427"/>
      <c r="P16" s="428"/>
      <c r="Q16" s="1123"/>
      <c r="R16" s="424"/>
      <c r="S16" s="425"/>
      <c r="T16" s="6"/>
      <c r="U16" s="6"/>
    </row>
    <row r="17" spans="1:28" s="1" customFormat="1" ht="29.25" customHeight="1" x14ac:dyDescent="0.2">
      <c r="A17" s="1109"/>
      <c r="B17" s="1113"/>
      <c r="C17" s="1117"/>
      <c r="D17" s="8" t="s">
        <v>29</v>
      </c>
      <c r="E17" s="1128"/>
      <c r="F17" s="1120"/>
      <c r="G17" s="174"/>
      <c r="H17" s="426"/>
      <c r="I17" s="427"/>
      <c r="J17" s="428"/>
      <c r="K17" s="426"/>
      <c r="L17" s="427"/>
      <c r="M17" s="429"/>
      <c r="N17" s="426"/>
      <c r="O17" s="427"/>
      <c r="P17" s="428"/>
      <c r="Q17" s="1123"/>
      <c r="R17" s="424"/>
      <c r="S17" s="425"/>
      <c r="T17" s="6"/>
      <c r="U17" s="6"/>
    </row>
    <row r="18" spans="1:28" s="1" customFormat="1" ht="30" customHeight="1" x14ac:dyDescent="0.2">
      <c r="A18" s="1109"/>
      <c r="B18" s="1113"/>
      <c r="C18" s="1117"/>
      <c r="D18" s="8" t="s">
        <v>30</v>
      </c>
      <c r="E18" s="1128"/>
      <c r="F18" s="1120"/>
      <c r="G18" s="165"/>
      <c r="H18" s="426"/>
      <c r="I18" s="427"/>
      <c r="J18" s="428"/>
      <c r="K18" s="426"/>
      <c r="L18" s="427"/>
      <c r="M18" s="429"/>
      <c r="N18" s="426"/>
      <c r="O18" s="427"/>
      <c r="P18" s="428"/>
      <c r="Q18" s="1123"/>
      <c r="R18" s="430"/>
      <c r="S18" s="431"/>
      <c r="T18" s="9"/>
      <c r="U18" s="9"/>
    </row>
    <row r="19" spans="1:28" s="1" customFormat="1" ht="18.75" customHeight="1" thickBot="1" x14ac:dyDescent="0.25">
      <c r="A19" s="1110"/>
      <c r="B19" s="1114"/>
      <c r="C19" s="1118"/>
      <c r="D19" s="8" t="s">
        <v>31</v>
      </c>
      <c r="E19" s="1433"/>
      <c r="F19" s="1121"/>
      <c r="G19" s="19" t="s">
        <v>32</v>
      </c>
      <c r="H19" s="11">
        <f>SUM(H13:H18)</f>
        <v>148.80000000000001</v>
      </c>
      <c r="I19" s="212">
        <f>SUM(I13:I18)</f>
        <v>148.80000000000001</v>
      </c>
      <c r="J19" s="432">
        <f>SUM(J13:J18)</f>
        <v>0</v>
      </c>
      <c r="K19" s="11">
        <f>SUM(K13:K18)</f>
        <v>140</v>
      </c>
      <c r="L19" s="212">
        <f>SUM(L13:L18)</f>
        <v>140</v>
      </c>
      <c r="M19" s="223"/>
      <c r="N19" s="11">
        <f>SUM(N13:N18)</f>
        <v>140</v>
      </c>
      <c r="O19" s="212">
        <f>SUM(O13:O18)</f>
        <v>140</v>
      </c>
      <c r="P19" s="210"/>
      <c r="Q19" s="1124"/>
      <c r="R19" s="433"/>
      <c r="S19" s="434"/>
      <c r="T19" s="10"/>
      <c r="U19" s="10"/>
      <c r="Y19" s="7"/>
    </row>
    <row r="20" spans="1:28" s="1" customFormat="1" ht="45" customHeight="1" x14ac:dyDescent="0.2">
      <c r="A20" s="147" t="s">
        <v>14</v>
      </c>
      <c r="B20" s="49" t="s">
        <v>14</v>
      </c>
      <c r="C20" s="1141" t="s">
        <v>33</v>
      </c>
      <c r="D20" s="1143" t="s">
        <v>34</v>
      </c>
      <c r="E20" s="1127" t="s">
        <v>28</v>
      </c>
      <c r="F20" s="1119" t="s">
        <v>20</v>
      </c>
      <c r="G20" s="60" t="s">
        <v>35</v>
      </c>
      <c r="H20" s="435">
        <v>372.6</v>
      </c>
      <c r="I20" s="213">
        <v>372.6</v>
      </c>
      <c r="J20" s="436">
        <f>+I20-H20</f>
        <v>0</v>
      </c>
      <c r="K20" s="208">
        <v>372.6</v>
      </c>
      <c r="L20" s="219">
        <v>372.6</v>
      </c>
      <c r="M20" s="437"/>
      <c r="N20" s="208">
        <v>372.6</v>
      </c>
      <c r="O20" s="219">
        <v>372.6</v>
      </c>
      <c r="P20" s="437"/>
      <c r="Q20" s="1132" t="s">
        <v>36</v>
      </c>
      <c r="R20" s="287">
        <v>102</v>
      </c>
      <c r="S20" s="274">
        <v>102</v>
      </c>
      <c r="T20" s="240">
        <v>102</v>
      </c>
      <c r="U20" s="1437"/>
      <c r="V20" s="86"/>
      <c r="W20" s="7"/>
    </row>
    <row r="21" spans="1:28" s="1" customFormat="1" ht="45" customHeight="1" x14ac:dyDescent="0.2">
      <c r="A21" s="258"/>
      <c r="B21" s="259"/>
      <c r="C21" s="1116"/>
      <c r="D21" s="1144"/>
      <c r="E21" s="1128"/>
      <c r="F21" s="1120"/>
      <c r="G21" s="109" t="s">
        <v>21</v>
      </c>
      <c r="H21" s="438">
        <f>348.4-5+5</f>
        <v>348.4</v>
      </c>
      <c r="I21" s="215">
        <f>348.4-5+5</f>
        <v>348.4</v>
      </c>
      <c r="J21" s="439">
        <f>+I21-H21</f>
        <v>0</v>
      </c>
      <c r="K21" s="90">
        <v>343.4</v>
      </c>
      <c r="L21" s="214">
        <v>343.4</v>
      </c>
      <c r="M21" s="440"/>
      <c r="N21" s="90">
        <v>343.4</v>
      </c>
      <c r="O21" s="214">
        <v>343.4</v>
      </c>
      <c r="P21" s="440"/>
      <c r="Q21" s="1133"/>
      <c r="R21" s="282"/>
      <c r="S21" s="441"/>
      <c r="T21" s="241"/>
      <c r="U21" s="1438"/>
      <c r="X21" s="7"/>
    </row>
    <row r="22" spans="1:28" s="1" customFormat="1" ht="14.25" customHeight="1" thickBot="1" x14ac:dyDescent="0.25">
      <c r="A22" s="148"/>
      <c r="B22" s="48"/>
      <c r="C22" s="1142"/>
      <c r="D22" s="1145"/>
      <c r="E22" s="1433"/>
      <c r="F22" s="1121"/>
      <c r="G22" s="19" t="s">
        <v>32</v>
      </c>
      <c r="H22" s="442">
        <f>SUM(H20:H21)</f>
        <v>721</v>
      </c>
      <c r="I22" s="212">
        <f>SUM(I20:I21)</f>
        <v>721</v>
      </c>
      <c r="J22" s="432">
        <f>SUM(J20:J21)</f>
        <v>0</v>
      </c>
      <c r="K22" s="11">
        <f>SUM(K20:K21)</f>
        <v>716</v>
      </c>
      <c r="L22" s="212">
        <f>SUM(L20:L21)</f>
        <v>716</v>
      </c>
      <c r="M22" s="223"/>
      <c r="N22" s="11">
        <f>SUM(N20:N21)</f>
        <v>716</v>
      </c>
      <c r="O22" s="212">
        <f>SUM(O20:O21)</f>
        <v>716</v>
      </c>
      <c r="P22" s="210"/>
      <c r="Q22" s="1160"/>
      <c r="R22" s="289"/>
      <c r="S22" s="359"/>
      <c r="T22" s="242"/>
      <c r="U22" s="1439"/>
    </row>
    <row r="23" spans="1:28" s="1" customFormat="1" ht="55.5" customHeight="1" x14ac:dyDescent="0.2">
      <c r="A23" s="147" t="s">
        <v>14</v>
      </c>
      <c r="B23" s="82" t="s">
        <v>14</v>
      </c>
      <c r="C23" s="83" t="s">
        <v>37</v>
      </c>
      <c r="D23" s="1134" t="s">
        <v>38</v>
      </c>
      <c r="E23" s="250"/>
      <c r="F23" s="251" t="s">
        <v>20</v>
      </c>
      <c r="G23" s="12" t="s">
        <v>35</v>
      </c>
      <c r="H23" s="443">
        <v>118.2</v>
      </c>
      <c r="I23" s="219">
        <v>118.2</v>
      </c>
      <c r="J23" s="436">
        <f>+I23-H23</f>
        <v>0</v>
      </c>
      <c r="K23" s="208">
        <v>116.7</v>
      </c>
      <c r="L23" s="219">
        <v>116.7</v>
      </c>
      <c r="M23" s="437"/>
      <c r="N23" s="208">
        <v>116.7</v>
      </c>
      <c r="O23" s="219">
        <v>116.7</v>
      </c>
      <c r="P23" s="436"/>
      <c r="Q23" s="30" t="s">
        <v>112</v>
      </c>
      <c r="R23" s="310">
        <v>4100</v>
      </c>
      <c r="S23" s="270">
        <v>4100</v>
      </c>
      <c r="T23" s="13">
        <v>4200</v>
      </c>
      <c r="U23" s="444"/>
    </row>
    <row r="24" spans="1:28" s="1" customFormat="1" ht="61.5" customHeight="1" x14ac:dyDescent="0.2">
      <c r="A24" s="149"/>
      <c r="B24" s="79"/>
      <c r="C24" s="58"/>
      <c r="D24" s="1135"/>
      <c r="E24" s="80"/>
      <c r="F24" s="255"/>
      <c r="G24" s="84" t="s">
        <v>39</v>
      </c>
      <c r="H24" s="438">
        <v>4</v>
      </c>
      <c r="I24" s="215">
        <v>4</v>
      </c>
      <c r="J24" s="445"/>
      <c r="K24" s="106">
        <v>4</v>
      </c>
      <c r="L24" s="215">
        <v>4</v>
      </c>
      <c r="M24" s="446"/>
      <c r="N24" s="106">
        <v>4</v>
      </c>
      <c r="O24" s="215">
        <v>4</v>
      </c>
      <c r="P24" s="445"/>
      <c r="Q24" s="1136" t="s">
        <v>190</v>
      </c>
      <c r="R24" s="1149">
        <v>110425</v>
      </c>
      <c r="S24" s="1149">
        <v>120000</v>
      </c>
      <c r="T24" s="1286">
        <v>121000</v>
      </c>
      <c r="U24" s="1440"/>
      <c r="AA24" s="7"/>
      <c r="AB24" s="7"/>
    </row>
    <row r="25" spans="1:28" s="1" customFormat="1" ht="18.75" customHeight="1" x14ac:dyDescent="0.2">
      <c r="A25" s="149"/>
      <c r="B25" s="79"/>
      <c r="C25" s="58"/>
      <c r="D25" s="264"/>
      <c r="E25" s="80"/>
      <c r="F25" s="255"/>
      <c r="G25" s="84" t="s">
        <v>80</v>
      </c>
      <c r="H25" s="447">
        <v>0.7</v>
      </c>
      <c r="I25" s="214">
        <v>0.7</v>
      </c>
      <c r="J25" s="439">
        <f>+I25-H25</f>
        <v>0</v>
      </c>
      <c r="K25" s="90"/>
      <c r="L25" s="214"/>
      <c r="M25" s="97"/>
      <c r="N25" s="90"/>
      <c r="O25" s="214"/>
      <c r="P25" s="439"/>
      <c r="Q25" s="1137"/>
      <c r="R25" s="1150"/>
      <c r="S25" s="1150"/>
      <c r="T25" s="1287"/>
      <c r="U25" s="1441"/>
      <c r="AA25" s="7"/>
      <c r="AB25" s="7"/>
    </row>
    <row r="26" spans="1:28" s="1" customFormat="1" ht="93" customHeight="1" x14ac:dyDescent="0.2">
      <c r="A26" s="258"/>
      <c r="B26" s="96"/>
      <c r="C26" s="249"/>
      <c r="D26" s="61"/>
      <c r="E26" s="80"/>
      <c r="F26" s="255"/>
      <c r="G26" s="16" t="s">
        <v>21</v>
      </c>
      <c r="H26" s="448">
        <v>68.7</v>
      </c>
      <c r="I26" s="217">
        <v>68.7</v>
      </c>
      <c r="J26" s="449">
        <f>+I26-H26</f>
        <v>0</v>
      </c>
      <c r="K26" s="206">
        <v>63.1</v>
      </c>
      <c r="L26" s="217">
        <v>63.1</v>
      </c>
      <c r="M26" s="450"/>
      <c r="N26" s="206">
        <v>61.1</v>
      </c>
      <c r="O26" s="217">
        <v>61.1</v>
      </c>
      <c r="P26" s="449"/>
      <c r="Q26" s="349" t="s">
        <v>72</v>
      </c>
      <c r="R26" s="350">
        <v>1</v>
      </c>
      <c r="S26" s="271">
        <v>1</v>
      </c>
      <c r="T26" s="451"/>
      <c r="U26" s="452"/>
      <c r="W26" s="7"/>
      <c r="X26" s="7"/>
      <c r="AB26" s="7"/>
    </row>
    <row r="27" spans="1:28" s="1" customFormat="1" ht="23.25" customHeight="1" x14ac:dyDescent="0.2">
      <c r="A27" s="258"/>
      <c r="B27" s="96"/>
      <c r="C27" s="249"/>
      <c r="D27" s="61"/>
      <c r="E27" s="80"/>
      <c r="F27" s="255"/>
      <c r="G27" s="14"/>
      <c r="H27" s="453"/>
      <c r="I27" s="454"/>
      <c r="J27" s="455"/>
      <c r="K27" s="456"/>
      <c r="L27" s="454"/>
      <c r="M27" s="136"/>
      <c r="N27" s="456"/>
      <c r="O27" s="454"/>
      <c r="P27" s="455"/>
      <c r="Q27" s="1173" t="s">
        <v>95</v>
      </c>
      <c r="R27" s="353">
        <v>6</v>
      </c>
      <c r="S27" s="272">
        <v>6</v>
      </c>
      <c r="T27" s="50">
        <v>6</v>
      </c>
      <c r="U27" s="50"/>
      <c r="W27" s="7"/>
      <c r="X27" s="7"/>
      <c r="Y27" s="7"/>
      <c r="Z27" s="7"/>
    </row>
    <row r="28" spans="1:28" s="1" customFormat="1" ht="16.5" customHeight="1" thickBot="1" x14ac:dyDescent="0.25">
      <c r="A28" s="150"/>
      <c r="B28" s="51"/>
      <c r="C28" s="52"/>
      <c r="D28" s="62"/>
      <c r="E28" s="81"/>
      <c r="F28" s="252"/>
      <c r="G28" s="19" t="s">
        <v>32</v>
      </c>
      <c r="H28" s="442">
        <f>SUM(H23:H27)</f>
        <v>191.60000000000002</v>
      </c>
      <c r="I28" s="212">
        <f>SUM(I23:I27)</f>
        <v>191.60000000000002</v>
      </c>
      <c r="J28" s="432">
        <f>SUM(J23:J27)</f>
        <v>0</v>
      </c>
      <c r="K28" s="11">
        <f>SUM(K23:K27)</f>
        <v>183.8</v>
      </c>
      <c r="L28" s="212">
        <f>SUM(L23:L27)</f>
        <v>183.8</v>
      </c>
      <c r="M28" s="223"/>
      <c r="N28" s="11">
        <f>SUM(N23:N27)</f>
        <v>181.8</v>
      </c>
      <c r="O28" s="212">
        <f>SUM(O23:O27)</f>
        <v>181.8</v>
      </c>
      <c r="P28" s="210"/>
      <c r="Q28" s="1175"/>
      <c r="R28" s="384"/>
      <c r="S28" s="283"/>
      <c r="T28" s="116"/>
      <c r="U28" s="116"/>
    </row>
    <row r="29" spans="1:28" s="1" customFormat="1" ht="66.75" customHeight="1" x14ac:dyDescent="0.2">
      <c r="A29" s="147" t="s">
        <v>14</v>
      </c>
      <c r="B29" s="49" t="s">
        <v>14</v>
      </c>
      <c r="C29" s="1141" t="s">
        <v>40</v>
      </c>
      <c r="D29" s="1143" t="s">
        <v>191</v>
      </c>
      <c r="E29" s="1127"/>
      <c r="F29" s="1119" t="s">
        <v>20</v>
      </c>
      <c r="G29" s="60" t="s">
        <v>114</v>
      </c>
      <c r="H29" s="435">
        <v>88.3</v>
      </c>
      <c r="I29" s="213">
        <v>88.3</v>
      </c>
      <c r="J29" s="457"/>
      <c r="K29" s="208">
        <v>112.9</v>
      </c>
      <c r="L29" s="219">
        <v>112.9</v>
      </c>
      <c r="M29" s="437"/>
      <c r="N29" s="208">
        <v>75.2</v>
      </c>
      <c r="O29" s="219">
        <v>75.2</v>
      </c>
      <c r="P29" s="436"/>
      <c r="Q29" s="30" t="s">
        <v>116</v>
      </c>
      <c r="R29" s="310">
        <v>2244</v>
      </c>
      <c r="S29" s="270">
        <v>6464</v>
      </c>
      <c r="T29" s="13">
        <v>8484</v>
      </c>
      <c r="U29" s="13"/>
      <c r="V29" s="136"/>
      <c r="W29" s="136"/>
      <c r="X29" s="136"/>
      <c r="Y29" s="136"/>
      <c r="Z29" s="7"/>
    </row>
    <row r="30" spans="1:28" s="1" customFormat="1" ht="14.25" customHeight="1" x14ac:dyDescent="0.2">
      <c r="A30" s="258"/>
      <c r="B30" s="259"/>
      <c r="C30" s="1116"/>
      <c r="D30" s="1144"/>
      <c r="E30" s="1128"/>
      <c r="F30" s="1120"/>
      <c r="G30" s="109" t="s">
        <v>21</v>
      </c>
      <c r="H30" s="458">
        <v>7.8</v>
      </c>
      <c r="I30" s="218">
        <v>7.8</v>
      </c>
      <c r="J30" s="211"/>
      <c r="K30" s="273">
        <v>10</v>
      </c>
      <c r="L30" s="404">
        <v>10</v>
      </c>
      <c r="M30" s="459"/>
      <c r="N30" s="273">
        <v>6.6</v>
      </c>
      <c r="O30" s="404">
        <v>6.6</v>
      </c>
      <c r="P30" s="460"/>
      <c r="Q30" s="1136" t="s">
        <v>192</v>
      </c>
      <c r="R30" s="311"/>
      <c r="S30" s="386"/>
      <c r="T30" s="385">
        <v>1</v>
      </c>
      <c r="U30" s="385"/>
      <c r="V30" s="136"/>
      <c r="W30" s="136"/>
      <c r="X30" s="136"/>
      <c r="Y30" s="136"/>
    </row>
    <row r="31" spans="1:28" s="1" customFormat="1" ht="14.25" customHeight="1" x14ac:dyDescent="0.2">
      <c r="A31" s="258"/>
      <c r="B31" s="259"/>
      <c r="C31" s="1116"/>
      <c r="D31" s="1144"/>
      <c r="E31" s="1128"/>
      <c r="F31" s="1120"/>
      <c r="G31" s="109" t="s">
        <v>115</v>
      </c>
      <c r="H31" s="447">
        <v>0</v>
      </c>
      <c r="I31" s="214">
        <v>0</v>
      </c>
      <c r="J31" s="439">
        <f>+I31-H31</f>
        <v>0</v>
      </c>
      <c r="K31" s="90">
        <v>10</v>
      </c>
      <c r="L31" s="214">
        <v>10</v>
      </c>
      <c r="M31" s="97"/>
      <c r="N31" s="90">
        <v>6.6</v>
      </c>
      <c r="O31" s="214">
        <v>6.6</v>
      </c>
      <c r="P31" s="439"/>
      <c r="Q31" s="1133"/>
      <c r="R31" s="282"/>
      <c r="S31" s="441"/>
      <c r="T31" s="241"/>
      <c r="U31" s="241"/>
      <c r="V31" s="97"/>
      <c r="W31" s="97"/>
      <c r="X31" s="97"/>
      <c r="Y31" s="97"/>
    </row>
    <row r="32" spans="1:28" s="1" customFormat="1" ht="14.25" customHeight="1" x14ac:dyDescent="0.2">
      <c r="A32" s="258"/>
      <c r="B32" s="259"/>
      <c r="C32" s="1116"/>
      <c r="D32" s="1144"/>
      <c r="E32" s="1128"/>
      <c r="F32" s="1120"/>
      <c r="G32" s="461" t="s">
        <v>35</v>
      </c>
      <c r="H32" s="462">
        <v>7.8</v>
      </c>
      <c r="I32" s="216">
        <v>7.8</v>
      </c>
      <c r="J32" s="463">
        <f>+I32-H32</f>
        <v>0</v>
      </c>
      <c r="K32" s="17"/>
      <c r="L32" s="216"/>
      <c r="M32" s="222"/>
      <c r="N32" s="17"/>
      <c r="O32" s="216"/>
      <c r="P32" s="463"/>
      <c r="Q32" s="262"/>
      <c r="R32" s="282"/>
      <c r="S32" s="441"/>
      <c r="T32" s="241"/>
      <c r="U32" s="241"/>
      <c r="V32" s="97"/>
      <c r="W32" s="97"/>
      <c r="X32" s="97"/>
      <c r="Y32" s="97"/>
    </row>
    <row r="33" spans="1:27" s="1" customFormat="1" ht="14.25" customHeight="1" thickBot="1" x14ac:dyDescent="0.25">
      <c r="A33" s="148"/>
      <c r="B33" s="48"/>
      <c r="C33" s="1142"/>
      <c r="D33" s="1145"/>
      <c r="E33" s="1433"/>
      <c r="F33" s="1121"/>
      <c r="G33" s="19" t="s">
        <v>32</v>
      </c>
      <c r="H33" s="442">
        <f>SUM(H29:H32)</f>
        <v>103.89999999999999</v>
      </c>
      <c r="I33" s="212">
        <f>SUM(I29:I32)</f>
        <v>103.89999999999999</v>
      </c>
      <c r="J33" s="432">
        <f>SUM(J29:J32)</f>
        <v>0</v>
      </c>
      <c r="K33" s="11">
        <f t="shared" ref="K33:L33" si="0">SUM(K29:K31)</f>
        <v>132.9</v>
      </c>
      <c r="L33" s="212">
        <f t="shared" si="0"/>
        <v>132.9</v>
      </c>
      <c r="M33" s="223"/>
      <c r="N33" s="11">
        <f>SUM(N29:N31)</f>
        <v>88.399999999999991</v>
      </c>
      <c r="O33" s="212">
        <f>SUM(O29:O31)</f>
        <v>88.399999999999991</v>
      </c>
      <c r="P33" s="210"/>
      <c r="Q33" s="352"/>
      <c r="R33" s="289"/>
      <c r="S33" s="359"/>
      <c r="T33" s="242"/>
      <c r="U33" s="242"/>
    </row>
    <row r="34" spans="1:27" s="1" customFormat="1" ht="18.75" customHeight="1" x14ac:dyDescent="0.2">
      <c r="A34" s="147" t="s">
        <v>14</v>
      </c>
      <c r="B34" s="49" t="s">
        <v>14</v>
      </c>
      <c r="C34" s="1141" t="s">
        <v>51</v>
      </c>
      <c r="D34" s="1143" t="s">
        <v>117</v>
      </c>
      <c r="E34" s="1127"/>
      <c r="F34" s="1119" t="s">
        <v>20</v>
      </c>
      <c r="G34" s="172" t="s">
        <v>21</v>
      </c>
      <c r="H34" s="443">
        <v>5</v>
      </c>
      <c r="I34" s="219">
        <v>5</v>
      </c>
      <c r="J34" s="436"/>
      <c r="K34" s="208">
        <v>10</v>
      </c>
      <c r="L34" s="219">
        <v>10</v>
      </c>
      <c r="M34" s="437"/>
      <c r="N34" s="208">
        <v>10</v>
      </c>
      <c r="O34" s="219">
        <v>10</v>
      </c>
      <c r="P34" s="436"/>
      <c r="Q34" s="1132" t="s">
        <v>119</v>
      </c>
      <c r="R34" s="287">
        <v>1</v>
      </c>
      <c r="S34" s="274">
        <v>2</v>
      </c>
      <c r="T34" s="240">
        <v>2</v>
      </c>
      <c r="U34" s="240"/>
      <c r="V34" s="86"/>
      <c r="W34" s="7"/>
    </row>
    <row r="35" spans="1:27" s="1" customFormat="1" ht="14.25" customHeight="1" thickBot="1" x14ac:dyDescent="0.25">
      <c r="A35" s="148"/>
      <c r="B35" s="48"/>
      <c r="C35" s="1142"/>
      <c r="D35" s="1145"/>
      <c r="E35" s="1433"/>
      <c r="F35" s="1121"/>
      <c r="G35" s="19" t="s">
        <v>32</v>
      </c>
      <c r="H35" s="442">
        <f t="shared" ref="H35:I35" si="1">SUM(H34:H34)</f>
        <v>5</v>
      </c>
      <c r="I35" s="212">
        <f t="shared" si="1"/>
        <v>5</v>
      </c>
      <c r="J35" s="210"/>
      <c r="K35" s="11">
        <f t="shared" ref="K35:L35" si="2">SUM(K34:K34)</f>
        <v>10</v>
      </c>
      <c r="L35" s="212">
        <f t="shared" si="2"/>
        <v>10</v>
      </c>
      <c r="M35" s="223"/>
      <c r="N35" s="11">
        <f t="shared" ref="N35:O35" si="3">SUM(N34:N34)</f>
        <v>10</v>
      </c>
      <c r="O35" s="212">
        <f t="shared" si="3"/>
        <v>10</v>
      </c>
      <c r="P35" s="210"/>
      <c r="Q35" s="1160"/>
      <c r="R35" s="289"/>
      <c r="S35" s="359"/>
      <c r="T35" s="242"/>
      <c r="U35" s="242"/>
    </row>
    <row r="36" spans="1:27" s="1" customFormat="1" ht="32.25" customHeight="1" x14ac:dyDescent="0.2">
      <c r="A36" s="147" t="s">
        <v>14</v>
      </c>
      <c r="B36" s="49" t="s">
        <v>14</v>
      </c>
      <c r="C36" s="1141" t="s">
        <v>52</v>
      </c>
      <c r="D36" s="1143" t="s">
        <v>147</v>
      </c>
      <c r="E36" s="1127"/>
      <c r="F36" s="1119" t="s">
        <v>20</v>
      </c>
      <c r="G36" s="60" t="s">
        <v>140</v>
      </c>
      <c r="H36" s="443">
        <v>4.0999999999999996</v>
      </c>
      <c r="I36" s="219">
        <v>4.0999999999999996</v>
      </c>
      <c r="J36" s="436"/>
      <c r="K36" s="208"/>
      <c r="L36" s="219"/>
      <c r="M36" s="437"/>
      <c r="N36" s="208"/>
      <c r="O36" s="219"/>
      <c r="P36" s="436"/>
      <c r="Q36" s="1446" t="s">
        <v>120</v>
      </c>
      <c r="R36" s="328">
        <v>1</v>
      </c>
      <c r="S36" s="363"/>
      <c r="T36" s="464"/>
      <c r="U36" s="464"/>
      <c r="V36" s="86"/>
      <c r="W36" s="7"/>
    </row>
    <row r="37" spans="1:27" s="1" customFormat="1" ht="14.25" customHeight="1" thickBot="1" x14ac:dyDescent="0.25">
      <c r="A37" s="148"/>
      <c r="B37" s="48"/>
      <c r="C37" s="1142"/>
      <c r="D37" s="1145"/>
      <c r="E37" s="1433"/>
      <c r="F37" s="1121"/>
      <c r="G37" s="19" t="s">
        <v>32</v>
      </c>
      <c r="H37" s="442">
        <f t="shared" ref="H37:I37" si="4">SUM(H36:H36)</f>
        <v>4.0999999999999996</v>
      </c>
      <c r="I37" s="212">
        <f t="shared" si="4"/>
        <v>4.0999999999999996</v>
      </c>
      <c r="J37" s="210"/>
      <c r="K37" s="11">
        <f t="shared" ref="K37:L37" si="5">SUM(K36:K36)</f>
        <v>0</v>
      </c>
      <c r="L37" s="212">
        <f t="shared" si="5"/>
        <v>0</v>
      </c>
      <c r="M37" s="223"/>
      <c r="N37" s="11">
        <f t="shared" ref="N37:O37" si="6">SUM(N36:N36)</f>
        <v>0</v>
      </c>
      <c r="O37" s="212">
        <f t="shared" si="6"/>
        <v>0</v>
      </c>
      <c r="P37" s="210"/>
      <c r="Q37" s="1175"/>
      <c r="R37" s="384"/>
      <c r="S37" s="283"/>
      <c r="T37" s="116"/>
      <c r="U37" s="116"/>
    </row>
    <row r="38" spans="1:27" s="1" customFormat="1" ht="18.75" customHeight="1" x14ac:dyDescent="0.2">
      <c r="A38" s="147" t="s">
        <v>14</v>
      </c>
      <c r="B38" s="49" t="s">
        <v>14</v>
      </c>
      <c r="C38" s="1141" t="s">
        <v>19</v>
      </c>
      <c r="D38" s="1179" t="s">
        <v>149</v>
      </c>
      <c r="E38" s="1127"/>
      <c r="F38" s="1119" t="s">
        <v>20</v>
      </c>
      <c r="G38" s="60" t="s">
        <v>140</v>
      </c>
      <c r="H38" s="443">
        <v>5</v>
      </c>
      <c r="I38" s="219">
        <v>5</v>
      </c>
      <c r="J38" s="436">
        <f>+I38-H38</f>
        <v>0</v>
      </c>
      <c r="K38" s="208"/>
      <c r="L38" s="465">
        <v>3.7</v>
      </c>
      <c r="M38" s="466">
        <f>+L38-K38</f>
        <v>3.7</v>
      </c>
      <c r="N38" s="467"/>
      <c r="O38" s="465">
        <v>3.6</v>
      </c>
      <c r="P38" s="468">
        <f>+O38-N38</f>
        <v>3.6</v>
      </c>
      <c r="Q38" s="91" t="s">
        <v>151</v>
      </c>
      <c r="R38" s="291">
        <v>2</v>
      </c>
      <c r="S38" s="469">
        <v>3</v>
      </c>
      <c r="T38" s="470">
        <v>2</v>
      </c>
      <c r="U38" s="1442" t="s">
        <v>193</v>
      </c>
      <c r="V38" s="86"/>
      <c r="W38" s="7"/>
    </row>
    <row r="39" spans="1:27" s="1" customFormat="1" ht="18.75" customHeight="1" x14ac:dyDescent="0.2">
      <c r="A39" s="258"/>
      <c r="B39" s="259"/>
      <c r="C39" s="1116"/>
      <c r="D39" s="1180"/>
      <c r="E39" s="1128"/>
      <c r="F39" s="1120"/>
      <c r="G39" s="375" t="s">
        <v>140</v>
      </c>
      <c r="H39" s="471">
        <v>7.6</v>
      </c>
      <c r="I39" s="404">
        <v>7.6</v>
      </c>
      <c r="J39" s="460">
        <f>+I39-H39</f>
        <v>0</v>
      </c>
      <c r="K39" s="273"/>
      <c r="L39" s="404"/>
      <c r="M39" s="459"/>
      <c r="N39" s="273"/>
      <c r="O39" s="404"/>
      <c r="P39" s="460"/>
      <c r="Q39" s="91"/>
      <c r="R39" s="291"/>
      <c r="S39" s="357"/>
      <c r="T39" s="64"/>
      <c r="U39" s="1443"/>
      <c r="V39" s="86"/>
      <c r="W39" s="7"/>
    </row>
    <row r="40" spans="1:27" s="1" customFormat="1" ht="18.75" customHeight="1" x14ac:dyDescent="0.2">
      <c r="A40" s="258"/>
      <c r="B40" s="259"/>
      <c r="C40" s="1116"/>
      <c r="D40" s="1180"/>
      <c r="E40" s="1128"/>
      <c r="F40" s="1120"/>
      <c r="G40" s="165" t="s">
        <v>79</v>
      </c>
      <c r="H40" s="472">
        <v>0</v>
      </c>
      <c r="I40" s="473">
        <v>0</v>
      </c>
      <c r="J40" s="474">
        <f>+I40-H40</f>
        <v>0</v>
      </c>
      <c r="K40" s="475"/>
      <c r="L40" s="476">
        <v>20.7</v>
      </c>
      <c r="M40" s="477">
        <f>+L40-K40</f>
        <v>20.7</v>
      </c>
      <c r="N40" s="478"/>
      <c r="O40" s="476">
        <v>20.7</v>
      </c>
      <c r="P40" s="479">
        <f>+O40-N40</f>
        <v>20.7</v>
      </c>
      <c r="Q40" s="91"/>
      <c r="R40" s="291"/>
      <c r="S40" s="357"/>
      <c r="T40" s="64"/>
      <c r="U40" s="1443"/>
      <c r="V40" s="86"/>
      <c r="W40" s="7"/>
    </row>
    <row r="41" spans="1:27" s="1" customFormat="1" ht="15.75" customHeight="1" thickBot="1" x14ac:dyDescent="0.25">
      <c r="A41" s="148"/>
      <c r="B41" s="48"/>
      <c r="C41" s="1142"/>
      <c r="D41" s="1181"/>
      <c r="E41" s="1433"/>
      <c r="F41" s="1121"/>
      <c r="G41" s="19" t="s">
        <v>32</v>
      </c>
      <c r="H41" s="11">
        <f>SUM(H38:H40)</f>
        <v>12.6</v>
      </c>
      <c r="I41" s="212">
        <f>SUM(I38:I40)</f>
        <v>12.6</v>
      </c>
      <c r="J41" s="432">
        <f>SUM(J38:J40)</f>
        <v>0</v>
      </c>
      <c r="K41" s="11"/>
      <c r="L41" s="212">
        <f>SUM(L38:L40)</f>
        <v>24.4</v>
      </c>
      <c r="M41" s="212">
        <f>SUM(M38:M40)</f>
        <v>24.4</v>
      </c>
      <c r="N41" s="11"/>
      <c r="O41" s="212">
        <f>SUM(O38:O40)</f>
        <v>24.3</v>
      </c>
      <c r="P41" s="212">
        <f>SUM(P38:P40)</f>
        <v>24.3</v>
      </c>
      <c r="Q41" s="91"/>
      <c r="R41" s="291"/>
      <c r="S41" s="357"/>
      <c r="T41" s="64"/>
      <c r="U41" s="1443"/>
    </row>
    <row r="42" spans="1:27" s="1" customFormat="1" ht="14.25" customHeight="1" thickBot="1" x14ac:dyDescent="0.25">
      <c r="A42" s="151" t="s">
        <v>14</v>
      </c>
      <c r="B42" s="53" t="s">
        <v>14</v>
      </c>
      <c r="C42" s="1161" t="s">
        <v>41</v>
      </c>
      <c r="D42" s="1162"/>
      <c r="E42" s="1162"/>
      <c r="F42" s="1162"/>
      <c r="G42" s="1445"/>
      <c r="H42" s="209">
        <f>+H28+H22+H19+H33+H35+H37+H41</f>
        <v>1187</v>
      </c>
      <c r="I42" s="220">
        <f>+I28+I22+I19+I33+I35+I37+I41</f>
        <v>1187</v>
      </c>
      <c r="J42" s="220">
        <f>+J28+J22+J19+J33+J35+J37+J41</f>
        <v>0</v>
      </c>
      <c r="K42" s="209">
        <f>+K28+K22+K19+K33+K35+K37+K41</f>
        <v>1182.7</v>
      </c>
      <c r="L42" s="220">
        <f>+L28+L22+L19+L33+L35+L37+L41</f>
        <v>1207.1000000000001</v>
      </c>
      <c r="M42" s="480">
        <f t="shared" ref="M42:P42" si="7">+M28+M22+M19+M33+M35+M37+M41</f>
        <v>24.4</v>
      </c>
      <c r="N42" s="209">
        <f t="shared" si="7"/>
        <v>1136.2</v>
      </c>
      <c r="O42" s="220">
        <f t="shared" si="7"/>
        <v>1160.5</v>
      </c>
      <c r="P42" s="480">
        <f t="shared" si="7"/>
        <v>24.3</v>
      </c>
      <c r="Q42" s="352"/>
      <c r="R42" s="384"/>
      <c r="S42" s="283"/>
      <c r="T42" s="116"/>
      <c r="U42" s="1444"/>
      <c r="V42" s="7"/>
      <c r="Y42" s="7"/>
    </row>
    <row r="43" spans="1:27" s="1" customFormat="1" ht="14.25" customHeight="1" thickBot="1" x14ac:dyDescent="0.25">
      <c r="A43" s="146" t="s">
        <v>14</v>
      </c>
      <c r="B43" s="54" t="s">
        <v>33</v>
      </c>
      <c r="C43" s="1452" t="s">
        <v>42</v>
      </c>
      <c r="D43" s="1167"/>
      <c r="E43" s="1167"/>
      <c r="F43" s="1167"/>
      <c r="G43" s="1167"/>
      <c r="H43" s="1167"/>
      <c r="I43" s="1167"/>
      <c r="J43" s="1167"/>
      <c r="K43" s="1167"/>
      <c r="L43" s="1167"/>
      <c r="M43" s="1167"/>
      <c r="N43" s="1167"/>
      <c r="O43" s="1167"/>
      <c r="P43" s="1167"/>
      <c r="Q43" s="1167"/>
      <c r="R43" s="1167"/>
      <c r="S43" s="1167"/>
      <c r="T43" s="1167"/>
      <c r="U43" s="1168"/>
      <c r="W43" s="7"/>
      <c r="Z43" s="7"/>
    </row>
    <row r="44" spans="1:27" s="1" customFormat="1" ht="16.5" customHeight="1" x14ac:dyDescent="0.2">
      <c r="A44" s="152" t="s">
        <v>14</v>
      </c>
      <c r="B44" s="55" t="s">
        <v>33</v>
      </c>
      <c r="C44" s="58" t="s">
        <v>14</v>
      </c>
      <c r="D44" s="1170" t="s">
        <v>43</v>
      </c>
      <c r="E44" s="69"/>
      <c r="F44" s="1120" t="s">
        <v>20</v>
      </c>
      <c r="G44" s="78" t="s">
        <v>21</v>
      </c>
      <c r="H44" s="215">
        <v>962.5</v>
      </c>
      <c r="I44" s="215">
        <v>962.5</v>
      </c>
      <c r="J44" s="446">
        <f>+I44-H44</f>
        <v>0</v>
      </c>
      <c r="K44" s="106">
        <v>962.5</v>
      </c>
      <c r="L44" s="481">
        <v>962.5</v>
      </c>
      <c r="M44" s="446"/>
      <c r="N44" s="106">
        <v>962.5</v>
      </c>
      <c r="O44" s="481">
        <v>962.5</v>
      </c>
      <c r="P44" s="446"/>
      <c r="Q44" s="482" t="s">
        <v>74</v>
      </c>
      <c r="R44" s="483" t="s">
        <v>121</v>
      </c>
      <c r="S44" s="484">
        <v>16</v>
      </c>
      <c r="T44" s="113" t="s">
        <v>194</v>
      </c>
      <c r="U44" s="1449"/>
      <c r="X44" s="7"/>
    </row>
    <row r="45" spans="1:27" s="1" customFormat="1" ht="15" customHeight="1" x14ac:dyDescent="0.2">
      <c r="A45" s="149"/>
      <c r="B45" s="57"/>
      <c r="C45" s="58"/>
      <c r="D45" s="1170"/>
      <c r="E45" s="69"/>
      <c r="F45" s="1120"/>
      <c r="G45" s="93" t="s">
        <v>45</v>
      </c>
      <c r="H45" s="485">
        <f>67.8+7</f>
        <v>74.8</v>
      </c>
      <c r="I45" s="485">
        <f>67.8+7</f>
        <v>74.8</v>
      </c>
      <c r="J45" s="308"/>
      <c r="K45" s="486">
        <v>69</v>
      </c>
      <c r="L45" s="485">
        <v>69</v>
      </c>
      <c r="M45" s="487"/>
      <c r="N45" s="486">
        <v>70</v>
      </c>
      <c r="O45" s="485">
        <v>70</v>
      </c>
      <c r="P45" s="308"/>
      <c r="Q45" s="1136" t="s">
        <v>44</v>
      </c>
      <c r="R45" s="488" t="s">
        <v>89</v>
      </c>
      <c r="S45" s="489" t="s">
        <v>89</v>
      </c>
      <c r="T45" s="118" t="s">
        <v>89</v>
      </c>
      <c r="U45" s="1450"/>
      <c r="W45" s="7"/>
    </row>
    <row r="46" spans="1:27" s="1" customFormat="1" ht="40.5" customHeight="1" x14ac:dyDescent="0.2">
      <c r="A46" s="149"/>
      <c r="B46" s="57"/>
      <c r="C46" s="58"/>
      <c r="D46" s="1170"/>
      <c r="E46" s="69"/>
      <c r="F46" s="255"/>
      <c r="G46" s="93" t="s">
        <v>39</v>
      </c>
      <c r="H46" s="490">
        <v>2.5</v>
      </c>
      <c r="I46" s="490">
        <v>2.5</v>
      </c>
      <c r="J46" s="309"/>
      <c r="K46" s="491">
        <v>2.6</v>
      </c>
      <c r="L46" s="490">
        <v>2.6</v>
      </c>
      <c r="M46" s="492"/>
      <c r="N46" s="491">
        <v>2.7</v>
      </c>
      <c r="O46" s="490">
        <v>2.7</v>
      </c>
      <c r="P46" s="309"/>
      <c r="Q46" s="1137"/>
      <c r="R46" s="493"/>
      <c r="S46" s="494"/>
      <c r="T46" s="117"/>
      <c r="U46" s="1450"/>
      <c r="W46" s="7"/>
      <c r="Z46" s="7"/>
    </row>
    <row r="47" spans="1:27" s="1" customFormat="1" ht="41.25" customHeight="1" x14ac:dyDescent="0.2">
      <c r="A47" s="149"/>
      <c r="B47" s="57"/>
      <c r="C47" s="58"/>
      <c r="D47" s="180"/>
      <c r="E47" s="69"/>
      <c r="F47" s="255"/>
      <c r="G47" s="93" t="s">
        <v>80</v>
      </c>
      <c r="H47" s="490">
        <v>3.4</v>
      </c>
      <c r="I47" s="490">
        <v>3.4</v>
      </c>
      <c r="J47" s="309">
        <f>+I47-H47</f>
        <v>0</v>
      </c>
      <c r="K47" s="491"/>
      <c r="L47" s="490"/>
      <c r="M47" s="492"/>
      <c r="N47" s="491"/>
      <c r="O47" s="490"/>
      <c r="P47" s="492"/>
      <c r="Q47" s="495" t="s">
        <v>73</v>
      </c>
      <c r="R47" s="496" t="s">
        <v>122</v>
      </c>
      <c r="S47" s="497" t="s">
        <v>195</v>
      </c>
      <c r="T47" s="70" t="s">
        <v>195</v>
      </c>
      <c r="U47" s="1453"/>
      <c r="W47" s="7"/>
    </row>
    <row r="48" spans="1:27" s="1" customFormat="1" ht="16.5" customHeight="1" x14ac:dyDescent="0.2">
      <c r="A48" s="149"/>
      <c r="B48" s="57"/>
      <c r="C48" s="58"/>
      <c r="D48" s="76"/>
      <c r="E48" s="69"/>
      <c r="F48" s="255"/>
      <c r="G48" s="498"/>
      <c r="H48" s="499"/>
      <c r="I48" s="499"/>
      <c r="J48" s="500"/>
      <c r="K48" s="501"/>
      <c r="L48" s="499"/>
      <c r="M48" s="502"/>
      <c r="N48" s="501"/>
      <c r="O48" s="499"/>
      <c r="P48" s="500"/>
      <c r="Q48" s="1136" t="s">
        <v>123</v>
      </c>
      <c r="R48" s="503" t="s">
        <v>124</v>
      </c>
      <c r="S48" s="504" t="s">
        <v>124</v>
      </c>
      <c r="T48" s="114" t="s">
        <v>124</v>
      </c>
      <c r="U48" s="505"/>
      <c r="X48" s="7"/>
      <c r="AA48" s="7"/>
    </row>
    <row r="49" spans="1:25" s="1" customFormat="1" ht="16.5" customHeight="1" thickBot="1" x14ac:dyDescent="0.25">
      <c r="A49" s="150"/>
      <c r="B49" s="51"/>
      <c r="C49" s="52"/>
      <c r="D49" s="71"/>
      <c r="E49" s="72"/>
      <c r="F49" s="252"/>
      <c r="G49" s="27" t="s">
        <v>32</v>
      </c>
      <c r="H49" s="212">
        <f>SUM(H44:H48)</f>
        <v>1043.2</v>
      </c>
      <c r="I49" s="212">
        <f>SUM(I44:I48)</f>
        <v>1043.2</v>
      </c>
      <c r="J49" s="212">
        <f>SUM(J44:J48)</f>
        <v>0</v>
      </c>
      <c r="K49" s="11">
        <f t="shared" ref="K49:L49" si="8">SUM(K44:K48)</f>
        <v>1034.0999999999999</v>
      </c>
      <c r="L49" s="212">
        <f t="shared" si="8"/>
        <v>1034.0999999999999</v>
      </c>
      <c r="M49" s="210"/>
      <c r="N49" s="11">
        <f>SUM(N44:N48)</f>
        <v>1035.2</v>
      </c>
      <c r="O49" s="212">
        <f>SUM(O44:O48)</f>
        <v>1035.2</v>
      </c>
      <c r="P49" s="223"/>
      <c r="Q49" s="1160"/>
      <c r="R49" s="506"/>
      <c r="S49" s="507"/>
      <c r="T49" s="115"/>
      <c r="U49" s="508"/>
      <c r="X49" s="7"/>
      <c r="Y49" s="7"/>
    </row>
    <row r="50" spans="1:25" s="1" customFormat="1" ht="20.25" customHeight="1" x14ac:dyDescent="0.2">
      <c r="A50" s="153" t="s">
        <v>14</v>
      </c>
      <c r="B50" s="23" t="s">
        <v>33</v>
      </c>
      <c r="C50" s="45" t="s">
        <v>33</v>
      </c>
      <c r="D50" s="1179" t="s">
        <v>75</v>
      </c>
      <c r="E50" s="1185" t="s">
        <v>83</v>
      </c>
      <c r="F50" s="1119" t="s">
        <v>20</v>
      </c>
      <c r="G50" s="24" t="s">
        <v>39</v>
      </c>
      <c r="H50" s="415">
        <v>16</v>
      </c>
      <c r="I50" s="415">
        <v>16</v>
      </c>
      <c r="J50" s="509"/>
      <c r="K50" s="414">
        <v>16</v>
      </c>
      <c r="L50" s="415">
        <v>16</v>
      </c>
      <c r="M50" s="416"/>
      <c r="N50" s="410">
        <v>16</v>
      </c>
      <c r="O50" s="411">
        <v>16</v>
      </c>
      <c r="P50" s="412"/>
      <c r="Q50" s="1447" t="s">
        <v>76</v>
      </c>
      <c r="R50" s="510" t="s">
        <v>108</v>
      </c>
      <c r="S50" s="511">
        <v>12</v>
      </c>
      <c r="T50" s="129" t="s">
        <v>196</v>
      </c>
      <c r="U50" s="1449"/>
    </row>
    <row r="51" spans="1:25" s="1" customFormat="1" ht="20.25" customHeight="1" x14ac:dyDescent="0.2">
      <c r="A51" s="154"/>
      <c r="B51" s="25"/>
      <c r="C51" s="105"/>
      <c r="D51" s="1180"/>
      <c r="E51" s="1353"/>
      <c r="F51" s="1120"/>
      <c r="G51" s="26" t="s">
        <v>80</v>
      </c>
      <c r="H51" s="512">
        <v>0.8</v>
      </c>
      <c r="I51" s="512">
        <v>0.8</v>
      </c>
      <c r="J51" s="513">
        <f>+I51-H51</f>
        <v>0</v>
      </c>
      <c r="K51" s="514"/>
      <c r="L51" s="512"/>
      <c r="M51" s="515"/>
      <c r="N51" s="514"/>
      <c r="O51" s="512"/>
      <c r="P51" s="515"/>
      <c r="Q51" s="1448"/>
      <c r="R51" s="503"/>
      <c r="S51" s="516"/>
      <c r="T51" s="114"/>
      <c r="U51" s="1450"/>
    </row>
    <row r="52" spans="1:25" s="1" customFormat="1" ht="15" customHeight="1" thickBot="1" x14ac:dyDescent="0.25">
      <c r="A52" s="155"/>
      <c r="B52" s="18"/>
      <c r="C52" s="46"/>
      <c r="D52" s="1181"/>
      <c r="E52" s="1186"/>
      <c r="F52" s="1121"/>
      <c r="G52" s="27" t="s">
        <v>32</v>
      </c>
      <c r="H52" s="212">
        <f>SUM(H50:H51)</f>
        <v>16.8</v>
      </c>
      <c r="I52" s="212">
        <f>SUM(I50:I51)</f>
        <v>16.8</v>
      </c>
      <c r="J52" s="212">
        <f>SUM(J50:J51)</f>
        <v>0</v>
      </c>
      <c r="K52" s="11">
        <f t="shared" ref="K52:L52" si="9">SUM(K50:K50)</f>
        <v>16</v>
      </c>
      <c r="L52" s="212">
        <f t="shared" si="9"/>
        <v>16</v>
      </c>
      <c r="M52" s="210"/>
      <c r="N52" s="11">
        <f t="shared" ref="N52:O52" si="10">SUM(N50:N50)</f>
        <v>16</v>
      </c>
      <c r="O52" s="212">
        <f t="shared" si="10"/>
        <v>16</v>
      </c>
      <c r="P52" s="210"/>
      <c r="Q52" s="108"/>
      <c r="R52" s="506"/>
      <c r="S52" s="517"/>
      <c r="T52" s="115"/>
      <c r="U52" s="1451"/>
    </row>
    <row r="53" spans="1:25" s="1" customFormat="1" ht="18" customHeight="1" x14ac:dyDescent="0.2">
      <c r="A53" s="153" t="s">
        <v>14</v>
      </c>
      <c r="B53" s="23" t="s">
        <v>33</v>
      </c>
      <c r="C53" s="45" t="s">
        <v>37</v>
      </c>
      <c r="D53" s="1176" t="s">
        <v>86</v>
      </c>
      <c r="E53" s="66"/>
      <c r="F53" s="1119" t="s">
        <v>20</v>
      </c>
      <c r="G53" s="28" t="s">
        <v>21</v>
      </c>
      <c r="H53" s="415">
        <v>9.5</v>
      </c>
      <c r="I53" s="415">
        <v>9.5</v>
      </c>
      <c r="J53" s="509"/>
      <c r="K53" s="414">
        <v>12</v>
      </c>
      <c r="L53" s="415">
        <v>12</v>
      </c>
      <c r="M53" s="416"/>
      <c r="N53" s="518">
        <v>12</v>
      </c>
      <c r="O53" s="519">
        <v>12</v>
      </c>
      <c r="P53" s="520"/>
      <c r="Q53" s="77" t="s">
        <v>87</v>
      </c>
      <c r="R53" s="510" t="s">
        <v>125</v>
      </c>
      <c r="S53" s="521" t="s">
        <v>197</v>
      </c>
      <c r="T53" s="129" t="s">
        <v>197</v>
      </c>
      <c r="U53" s="129"/>
      <c r="V53" s="7"/>
      <c r="X53" s="7"/>
    </row>
    <row r="54" spans="1:25" s="1" customFormat="1" ht="17.25" customHeight="1" thickBot="1" x14ac:dyDescent="0.25">
      <c r="A54" s="155"/>
      <c r="B54" s="18"/>
      <c r="C54" s="46"/>
      <c r="D54" s="1177"/>
      <c r="E54" s="88"/>
      <c r="F54" s="1121"/>
      <c r="G54" s="27" t="s">
        <v>32</v>
      </c>
      <c r="H54" s="212">
        <f>SUM(H53)</f>
        <v>9.5</v>
      </c>
      <c r="I54" s="212">
        <f>SUM(I53)</f>
        <v>9.5</v>
      </c>
      <c r="J54" s="223"/>
      <c r="K54" s="11">
        <f t="shared" ref="K54:L54" si="11">SUM(K53)</f>
        <v>12</v>
      </c>
      <c r="L54" s="212">
        <f t="shared" si="11"/>
        <v>12</v>
      </c>
      <c r="M54" s="210"/>
      <c r="N54" s="11">
        <f t="shared" ref="N54:O54" si="12">SUM(N53)</f>
        <v>12</v>
      </c>
      <c r="O54" s="212">
        <f t="shared" si="12"/>
        <v>12</v>
      </c>
      <c r="P54" s="210"/>
      <c r="Q54" s="522" t="s">
        <v>96</v>
      </c>
      <c r="R54" s="523" t="s">
        <v>46</v>
      </c>
      <c r="S54" s="524" t="s">
        <v>46</v>
      </c>
      <c r="T54" s="130" t="s">
        <v>46</v>
      </c>
      <c r="U54" s="130"/>
    </row>
    <row r="55" spans="1:25" s="1" customFormat="1" ht="47.25" customHeight="1" x14ac:dyDescent="0.2">
      <c r="A55" s="153" t="s">
        <v>14</v>
      </c>
      <c r="B55" s="23" t="s">
        <v>33</v>
      </c>
      <c r="C55" s="45" t="s">
        <v>40</v>
      </c>
      <c r="D55" s="1176" t="s">
        <v>198</v>
      </c>
      <c r="E55" s="66"/>
      <c r="F55" s="1119" t="s">
        <v>20</v>
      </c>
      <c r="G55" s="28" t="s">
        <v>115</v>
      </c>
      <c r="H55" s="415">
        <v>2</v>
      </c>
      <c r="I55" s="415">
        <v>2</v>
      </c>
      <c r="J55" s="509">
        <f>+I55-H55</f>
        <v>0</v>
      </c>
      <c r="K55" s="414">
        <v>2</v>
      </c>
      <c r="L55" s="415">
        <v>2</v>
      </c>
      <c r="M55" s="416"/>
      <c r="N55" s="429"/>
      <c r="O55" s="427"/>
      <c r="P55" s="428"/>
      <c r="Q55" s="77" t="s">
        <v>150</v>
      </c>
      <c r="R55" s="510" t="s">
        <v>46</v>
      </c>
      <c r="S55" s="521"/>
      <c r="T55" s="129"/>
      <c r="U55" s="1454"/>
      <c r="V55" s="7"/>
      <c r="X55" s="7"/>
    </row>
    <row r="56" spans="1:25" s="1" customFormat="1" ht="47.25" customHeight="1" x14ac:dyDescent="0.2">
      <c r="A56" s="154"/>
      <c r="B56" s="25"/>
      <c r="C56" s="105"/>
      <c r="D56" s="1460"/>
      <c r="E56" s="67"/>
      <c r="F56" s="1120"/>
      <c r="G56" s="166" t="s">
        <v>79</v>
      </c>
      <c r="H56" s="512">
        <v>22</v>
      </c>
      <c r="I56" s="512">
        <v>22</v>
      </c>
      <c r="J56" s="525">
        <f t="shared" ref="J56:J57" si="13">+I56-H56</f>
        <v>0</v>
      </c>
      <c r="K56" s="514">
        <v>22</v>
      </c>
      <c r="L56" s="512">
        <v>22</v>
      </c>
      <c r="M56" s="515"/>
      <c r="N56" s="513"/>
      <c r="O56" s="512"/>
      <c r="P56" s="515"/>
      <c r="Q56" s="1188" t="s">
        <v>164</v>
      </c>
      <c r="R56" s="488"/>
      <c r="S56" s="526" t="s">
        <v>199</v>
      </c>
      <c r="T56" s="118" t="s">
        <v>199</v>
      </c>
      <c r="U56" s="1455"/>
      <c r="V56" s="7"/>
      <c r="X56" s="7"/>
    </row>
    <row r="57" spans="1:25" s="1" customFormat="1" ht="47.25" customHeight="1" x14ac:dyDescent="0.2">
      <c r="A57" s="154"/>
      <c r="B57" s="25"/>
      <c r="C57" s="105"/>
      <c r="D57" s="1460"/>
      <c r="E57" s="67"/>
      <c r="F57" s="1120"/>
      <c r="G57" s="141" t="s">
        <v>50</v>
      </c>
      <c r="H57" s="519">
        <v>6.9</v>
      </c>
      <c r="I57" s="519">
        <v>6.9</v>
      </c>
      <c r="J57" s="429">
        <f t="shared" si="13"/>
        <v>0</v>
      </c>
      <c r="K57" s="426">
        <v>6.9</v>
      </c>
      <c r="L57" s="427">
        <v>6.9</v>
      </c>
      <c r="M57" s="428"/>
      <c r="N57" s="429"/>
      <c r="O57" s="427"/>
      <c r="P57" s="428"/>
      <c r="Q57" s="1195"/>
      <c r="R57" s="503"/>
      <c r="S57" s="527"/>
      <c r="T57" s="114"/>
      <c r="U57" s="1455"/>
      <c r="V57" s="7"/>
      <c r="X57" s="7"/>
    </row>
    <row r="58" spans="1:25" s="1" customFormat="1" ht="17.25" customHeight="1" thickBot="1" x14ac:dyDescent="0.25">
      <c r="A58" s="155"/>
      <c r="B58" s="18"/>
      <c r="C58" s="46"/>
      <c r="D58" s="1177"/>
      <c r="E58" s="88"/>
      <c r="F58" s="1121"/>
      <c r="G58" s="27" t="s">
        <v>32</v>
      </c>
      <c r="H58" s="212">
        <f>SUM(H55:H57)</f>
        <v>30.9</v>
      </c>
      <c r="I58" s="212">
        <f>SUM(I55:I57)</f>
        <v>30.9</v>
      </c>
      <c r="J58" s="528">
        <f>SUM(J55:J57)</f>
        <v>0</v>
      </c>
      <c r="K58" s="11">
        <f>SUM(K55:K57)</f>
        <v>30.9</v>
      </c>
      <c r="L58" s="212">
        <f>SUM(L55:L57)</f>
        <v>30.9</v>
      </c>
      <c r="M58" s="210"/>
      <c r="N58" s="223">
        <f>SUM(N55:N57)</f>
        <v>0</v>
      </c>
      <c r="O58" s="212">
        <f>SUM(O55:O57)</f>
        <v>0</v>
      </c>
      <c r="P58" s="529"/>
      <c r="Q58" s="1196"/>
      <c r="R58" s="506"/>
      <c r="S58" s="517"/>
      <c r="T58" s="115"/>
      <c r="U58" s="1461"/>
    </row>
    <row r="59" spans="1:25" s="1" customFormat="1" ht="30.75" customHeight="1" x14ac:dyDescent="0.2">
      <c r="A59" s="153" t="s">
        <v>14</v>
      </c>
      <c r="B59" s="23" t="s">
        <v>33</v>
      </c>
      <c r="C59" s="45" t="s">
        <v>51</v>
      </c>
      <c r="D59" s="137" t="s">
        <v>143</v>
      </c>
      <c r="E59" s="66"/>
      <c r="F59" s="251" t="s">
        <v>20</v>
      </c>
      <c r="G59" s="28"/>
      <c r="H59" s="415"/>
      <c r="I59" s="415"/>
      <c r="J59" s="509"/>
      <c r="K59" s="414"/>
      <c r="L59" s="415"/>
      <c r="M59" s="416"/>
      <c r="N59" s="426"/>
      <c r="O59" s="427"/>
      <c r="P59" s="428"/>
      <c r="Q59" s="247"/>
      <c r="R59" s="530"/>
      <c r="S59" s="531"/>
      <c r="T59" s="133"/>
      <c r="U59" s="133"/>
      <c r="V59" s="7"/>
      <c r="X59" s="7"/>
      <c r="Y59" s="7"/>
    </row>
    <row r="60" spans="1:25" s="1" customFormat="1" ht="69" customHeight="1" x14ac:dyDescent="0.2">
      <c r="A60" s="154"/>
      <c r="B60" s="25"/>
      <c r="C60" s="105"/>
      <c r="D60" s="138" t="s">
        <v>142</v>
      </c>
      <c r="E60" s="67"/>
      <c r="F60" s="134"/>
      <c r="G60" s="5" t="s">
        <v>21</v>
      </c>
      <c r="H60" s="421">
        <v>8.1999999999999993</v>
      </c>
      <c r="I60" s="421">
        <v>8.1999999999999993</v>
      </c>
      <c r="J60" s="423"/>
      <c r="K60" s="420">
        <v>8.1999999999999993</v>
      </c>
      <c r="L60" s="421">
        <v>8.1999999999999993</v>
      </c>
      <c r="M60" s="422"/>
      <c r="N60" s="514">
        <v>8.1999999999999993</v>
      </c>
      <c r="O60" s="512">
        <v>8.1999999999999993</v>
      </c>
      <c r="P60" s="515"/>
      <c r="Q60" s="532" t="s">
        <v>128</v>
      </c>
      <c r="R60" s="533" t="s">
        <v>129</v>
      </c>
      <c r="S60" s="534" t="s">
        <v>129</v>
      </c>
      <c r="T60" s="135" t="s">
        <v>129</v>
      </c>
      <c r="U60" s="135"/>
      <c r="V60" s="7"/>
      <c r="W60" s="7"/>
      <c r="X60" s="7"/>
      <c r="Y60" s="7"/>
    </row>
    <row r="61" spans="1:25" s="1" customFormat="1" ht="42.75" customHeight="1" x14ac:dyDescent="0.2">
      <c r="A61" s="154"/>
      <c r="B61" s="25"/>
      <c r="C61" s="105"/>
      <c r="D61" s="1197" t="s">
        <v>88</v>
      </c>
      <c r="E61" s="67"/>
      <c r="F61" s="1200"/>
      <c r="G61" s="89" t="s">
        <v>35</v>
      </c>
      <c r="H61" s="216">
        <v>3</v>
      </c>
      <c r="I61" s="216">
        <v>3</v>
      </c>
      <c r="J61" s="222">
        <f>+I61-H61</f>
        <v>0</v>
      </c>
      <c r="K61" s="17">
        <v>3</v>
      </c>
      <c r="L61" s="216">
        <v>3</v>
      </c>
      <c r="M61" s="463"/>
      <c r="N61" s="17">
        <v>3</v>
      </c>
      <c r="O61" s="216">
        <v>3</v>
      </c>
      <c r="P61" s="463"/>
      <c r="Q61" s="1378" t="s">
        <v>126</v>
      </c>
      <c r="R61" s="533" t="s">
        <v>127</v>
      </c>
      <c r="S61" s="534" t="s">
        <v>127</v>
      </c>
      <c r="T61" s="135" t="s">
        <v>127</v>
      </c>
      <c r="U61" s="1463"/>
      <c r="V61" s="7"/>
      <c r="X61" s="7"/>
      <c r="Y61" s="7"/>
    </row>
    <row r="62" spans="1:25" s="1" customFormat="1" ht="16.5" customHeight="1" thickBot="1" x14ac:dyDescent="0.25">
      <c r="A62" s="155"/>
      <c r="B62" s="18"/>
      <c r="C62" s="46"/>
      <c r="D62" s="1198"/>
      <c r="E62" s="88"/>
      <c r="F62" s="1201"/>
      <c r="G62" s="27" t="s">
        <v>32</v>
      </c>
      <c r="H62" s="212">
        <f>SUM(H60:H61)</f>
        <v>11.2</v>
      </c>
      <c r="I62" s="212">
        <f>SUM(I60:I61)</f>
        <v>11.2</v>
      </c>
      <c r="J62" s="212">
        <f>SUM(J60:J61)</f>
        <v>0</v>
      </c>
      <c r="K62" s="11">
        <f>SUM(K60:K61)</f>
        <v>11.2</v>
      </c>
      <c r="L62" s="212">
        <f>SUM(L60:L61)</f>
        <v>11.2</v>
      </c>
      <c r="M62" s="210"/>
      <c r="N62" s="11">
        <f>SUM(N60:N61)</f>
        <v>11.2</v>
      </c>
      <c r="O62" s="212">
        <f>SUM(O60:O61)</f>
        <v>11.2</v>
      </c>
      <c r="P62" s="210"/>
      <c r="Q62" s="1462"/>
      <c r="R62" s="506"/>
      <c r="S62" s="517"/>
      <c r="T62" s="115"/>
      <c r="U62" s="1464"/>
      <c r="Y62" s="7"/>
    </row>
    <row r="63" spans="1:25" s="1" customFormat="1" ht="73.5" customHeight="1" x14ac:dyDescent="0.2">
      <c r="A63" s="153" t="s">
        <v>14</v>
      </c>
      <c r="B63" s="23" t="s">
        <v>33</v>
      </c>
      <c r="C63" s="45" t="s">
        <v>52</v>
      </c>
      <c r="D63" s="1169" t="s">
        <v>90</v>
      </c>
      <c r="E63" s="66"/>
      <c r="F63" s="122" t="s">
        <v>20</v>
      </c>
      <c r="G63" s="28" t="s">
        <v>21</v>
      </c>
      <c r="H63" s="221">
        <f>50+5.1</f>
        <v>55.1</v>
      </c>
      <c r="I63" s="221">
        <f>50+5.1</f>
        <v>55.1</v>
      </c>
      <c r="J63" s="535">
        <f>+I63-H63</f>
        <v>0</v>
      </c>
      <c r="K63" s="536">
        <f>50+9.8</f>
        <v>59.8</v>
      </c>
      <c r="L63" s="221">
        <f>50+9.8</f>
        <v>59.8</v>
      </c>
      <c r="M63" s="537">
        <f>+L63-K63</f>
        <v>0</v>
      </c>
      <c r="N63" s="414"/>
      <c r="O63" s="415"/>
      <c r="P63" s="416"/>
      <c r="Q63" s="77" t="s">
        <v>101</v>
      </c>
      <c r="R63" s="510" t="s">
        <v>91</v>
      </c>
      <c r="S63" s="521" t="s">
        <v>91</v>
      </c>
      <c r="T63" s="129"/>
      <c r="U63" s="1454"/>
      <c r="V63" s="7"/>
      <c r="X63" s="7"/>
    </row>
    <row r="64" spans="1:25" s="1" customFormat="1" ht="46.5" customHeight="1" x14ac:dyDescent="0.2">
      <c r="A64" s="154"/>
      <c r="B64" s="25"/>
      <c r="C64" s="105"/>
      <c r="D64" s="1170"/>
      <c r="E64" s="67"/>
      <c r="F64" s="253"/>
      <c r="G64" s="78"/>
      <c r="H64" s="518"/>
      <c r="I64" s="215"/>
      <c r="J64" s="446"/>
      <c r="K64" s="106"/>
      <c r="L64" s="215"/>
      <c r="M64" s="445"/>
      <c r="N64" s="518"/>
      <c r="O64" s="519"/>
      <c r="P64" s="520"/>
      <c r="Q64" s="1188" t="s">
        <v>155</v>
      </c>
      <c r="R64" s="538" t="s">
        <v>46</v>
      </c>
      <c r="S64" s="539" t="s">
        <v>46</v>
      </c>
      <c r="T64" s="118"/>
      <c r="U64" s="1455"/>
      <c r="V64" s="7"/>
      <c r="X64" s="7"/>
    </row>
    <row r="65" spans="1:26" s="1" customFormat="1" ht="25.5" customHeight="1" x14ac:dyDescent="0.2">
      <c r="A65" s="154"/>
      <c r="B65" s="25"/>
      <c r="C65" s="75"/>
      <c r="D65" s="1170"/>
      <c r="E65" s="67"/>
      <c r="F65" s="253"/>
      <c r="G65" s="131" t="s">
        <v>32</v>
      </c>
      <c r="H65" s="540">
        <f t="shared" ref="H65:M65" si="14">H63</f>
        <v>55.1</v>
      </c>
      <c r="I65" s="541">
        <f t="shared" si="14"/>
        <v>55.1</v>
      </c>
      <c r="J65" s="542">
        <f t="shared" si="14"/>
        <v>0</v>
      </c>
      <c r="K65" s="540">
        <f t="shared" si="14"/>
        <v>59.8</v>
      </c>
      <c r="L65" s="541">
        <f t="shared" si="14"/>
        <v>59.8</v>
      </c>
      <c r="M65" s="543">
        <f t="shared" si="14"/>
        <v>0</v>
      </c>
      <c r="N65" s="540"/>
      <c r="O65" s="541"/>
      <c r="P65" s="544"/>
      <c r="Q65" s="1189"/>
      <c r="R65" s="545"/>
      <c r="S65" s="546"/>
      <c r="T65" s="117"/>
      <c r="U65" s="1456"/>
    </row>
    <row r="66" spans="1:26" s="1" customFormat="1" ht="15.75" customHeight="1" thickBot="1" x14ac:dyDescent="0.25">
      <c r="A66" s="156" t="s">
        <v>14</v>
      </c>
      <c r="B66" s="95" t="s">
        <v>33</v>
      </c>
      <c r="C66" s="1190" t="s">
        <v>41</v>
      </c>
      <c r="D66" s="1191"/>
      <c r="E66" s="1191"/>
      <c r="F66" s="1191"/>
      <c r="G66" s="1457"/>
      <c r="H66" s="547">
        <f>+H65+H54+H52+H49+H62+H58</f>
        <v>1166.7000000000003</v>
      </c>
      <c r="I66" s="548">
        <f t="shared" ref="I66:O66" si="15">+I65+I54+I52+I49+I62+I58</f>
        <v>1166.7000000000003</v>
      </c>
      <c r="J66" s="549">
        <f t="shared" si="15"/>
        <v>0</v>
      </c>
      <c r="K66" s="547">
        <f t="shared" si="15"/>
        <v>1164</v>
      </c>
      <c r="L66" s="548">
        <f t="shared" si="15"/>
        <v>1164</v>
      </c>
      <c r="M66" s="550">
        <f t="shared" si="15"/>
        <v>0</v>
      </c>
      <c r="N66" s="547">
        <f t="shared" si="15"/>
        <v>1074.4000000000001</v>
      </c>
      <c r="O66" s="548">
        <f t="shared" si="15"/>
        <v>1074.4000000000001</v>
      </c>
      <c r="P66" s="551"/>
      <c r="Q66" s="1458"/>
      <c r="R66" s="1193"/>
      <c r="S66" s="1193"/>
      <c r="T66" s="1193"/>
      <c r="U66" s="1194"/>
      <c r="V66" s="7"/>
      <c r="W66" s="86"/>
      <c r="X66" s="86"/>
      <c r="Y66" s="7"/>
    </row>
    <row r="67" spans="1:26" s="1" customFormat="1" ht="13.5" thickBot="1" x14ac:dyDescent="0.25">
      <c r="A67" s="157" t="s">
        <v>14</v>
      </c>
      <c r="B67" s="22" t="s">
        <v>37</v>
      </c>
      <c r="C67" s="1204" t="s">
        <v>48</v>
      </c>
      <c r="D67" s="1205"/>
      <c r="E67" s="1205"/>
      <c r="F67" s="1205"/>
      <c r="G67" s="1205"/>
      <c r="H67" s="1205"/>
      <c r="I67" s="1205"/>
      <c r="J67" s="1205"/>
      <c r="K67" s="1205"/>
      <c r="L67" s="1205"/>
      <c r="M67" s="1205"/>
      <c r="N67" s="1459"/>
      <c r="O67" s="1459"/>
      <c r="P67" s="1459"/>
      <c r="Q67" s="1205"/>
      <c r="R67" s="1205"/>
      <c r="S67" s="1205"/>
      <c r="T67" s="1205"/>
      <c r="U67" s="1206"/>
      <c r="V67" s="7"/>
      <c r="W67" s="86"/>
    </row>
    <row r="68" spans="1:26" s="1" customFormat="1" ht="18.75" customHeight="1" x14ac:dyDescent="0.2">
      <c r="A68" s="1207" t="s">
        <v>14</v>
      </c>
      <c r="B68" s="1210" t="s">
        <v>37</v>
      </c>
      <c r="C68" s="1213" t="s">
        <v>14</v>
      </c>
      <c r="D68" s="1219" t="s">
        <v>200</v>
      </c>
      <c r="E68" s="1473" t="s">
        <v>49</v>
      </c>
      <c r="F68" s="1471" t="s">
        <v>46</v>
      </c>
      <c r="G68" s="94" t="s">
        <v>21</v>
      </c>
      <c r="H68" s="20">
        <v>50</v>
      </c>
      <c r="I68" s="221">
        <v>50</v>
      </c>
      <c r="J68" s="535"/>
      <c r="K68" s="20"/>
      <c r="L68" s="221"/>
      <c r="M68" s="537"/>
      <c r="N68" s="535"/>
      <c r="O68" s="221"/>
      <c r="P68" s="537"/>
      <c r="Q68" s="1350" t="s">
        <v>84</v>
      </c>
      <c r="R68" s="1465">
        <v>100</v>
      </c>
      <c r="S68" s="1411"/>
      <c r="T68" s="552"/>
      <c r="U68" s="552"/>
    </row>
    <row r="69" spans="1:26" s="1" customFormat="1" ht="18.75" customHeight="1" x14ac:dyDescent="0.2">
      <c r="A69" s="1208"/>
      <c r="B69" s="1211"/>
      <c r="C69" s="1214"/>
      <c r="D69" s="1220"/>
      <c r="E69" s="1474"/>
      <c r="F69" s="1476"/>
      <c r="G69" s="92"/>
      <c r="H69" s="90"/>
      <c r="I69" s="214"/>
      <c r="J69" s="97"/>
      <c r="K69" s="90"/>
      <c r="L69" s="214"/>
      <c r="M69" s="439"/>
      <c r="N69" s="97"/>
      <c r="O69" s="214"/>
      <c r="P69" s="439"/>
      <c r="Q69" s="1351"/>
      <c r="R69" s="1466"/>
      <c r="S69" s="1362"/>
      <c r="T69" s="553"/>
      <c r="U69" s="553"/>
      <c r="V69" s="7"/>
      <c r="X69" s="7"/>
    </row>
    <row r="70" spans="1:26" s="1" customFormat="1" ht="16.5" customHeight="1" thickBot="1" x14ac:dyDescent="0.25">
      <c r="A70" s="1209"/>
      <c r="B70" s="1212"/>
      <c r="C70" s="1215"/>
      <c r="D70" s="1221"/>
      <c r="E70" s="1475"/>
      <c r="F70" s="1472"/>
      <c r="G70" s="263" t="s">
        <v>32</v>
      </c>
      <c r="H70" s="73">
        <f t="shared" ref="H70:I70" si="16">SUM(H68:H68)</f>
        <v>50</v>
      </c>
      <c r="I70" s="225">
        <f t="shared" si="16"/>
        <v>50</v>
      </c>
      <c r="J70" s="554"/>
      <c r="K70" s="73"/>
      <c r="L70" s="225"/>
      <c r="M70" s="397"/>
      <c r="N70" s="554"/>
      <c r="O70" s="225"/>
      <c r="P70" s="397"/>
      <c r="Q70" s="1352"/>
      <c r="R70" s="1467"/>
      <c r="S70" s="1468"/>
      <c r="T70" s="555"/>
      <c r="U70" s="555"/>
      <c r="X70" s="7"/>
    </row>
    <row r="71" spans="1:26" s="1" customFormat="1" ht="26.25" customHeight="1" x14ac:dyDescent="0.2">
      <c r="A71" s="1207" t="s">
        <v>14</v>
      </c>
      <c r="B71" s="1210" t="s">
        <v>37</v>
      </c>
      <c r="C71" s="1213" t="s">
        <v>33</v>
      </c>
      <c r="D71" s="1232" t="s">
        <v>201</v>
      </c>
      <c r="E71" s="1469" t="s">
        <v>49</v>
      </c>
      <c r="F71" s="1471" t="s">
        <v>20</v>
      </c>
      <c r="G71" s="94" t="s">
        <v>21</v>
      </c>
      <c r="H71" s="20">
        <v>110</v>
      </c>
      <c r="I71" s="221">
        <v>110</v>
      </c>
      <c r="J71" s="535"/>
      <c r="K71" s="20"/>
      <c r="L71" s="221"/>
      <c r="M71" s="537"/>
      <c r="N71" s="556"/>
      <c r="O71" s="481"/>
      <c r="P71" s="557"/>
      <c r="Q71" s="1421" t="s">
        <v>110</v>
      </c>
      <c r="R71" s="1465">
        <v>1</v>
      </c>
      <c r="S71" s="1411"/>
      <c r="T71" s="552"/>
      <c r="U71" s="552"/>
      <c r="Z71" s="7"/>
    </row>
    <row r="72" spans="1:26" s="1" customFormat="1" ht="15.75" customHeight="1" thickBot="1" x14ac:dyDescent="0.25">
      <c r="A72" s="1209"/>
      <c r="B72" s="1212"/>
      <c r="C72" s="1215"/>
      <c r="D72" s="1234"/>
      <c r="E72" s="1470"/>
      <c r="F72" s="1472"/>
      <c r="G72" s="263" t="s">
        <v>32</v>
      </c>
      <c r="H72" s="73">
        <f>SUM(H71:H71)</f>
        <v>110</v>
      </c>
      <c r="I72" s="225">
        <f>SUM(I71:I71)</f>
        <v>110</v>
      </c>
      <c r="J72" s="554"/>
      <c r="K72" s="73"/>
      <c r="L72" s="225"/>
      <c r="M72" s="397"/>
      <c r="N72" s="554"/>
      <c r="O72" s="225"/>
      <c r="P72" s="397"/>
      <c r="Q72" s="1462"/>
      <c r="R72" s="1467"/>
      <c r="S72" s="1468"/>
      <c r="T72" s="555"/>
      <c r="U72" s="555"/>
      <c r="Y72" s="7"/>
    </row>
    <row r="73" spans="1:26" s="1" customFormat="1" ht="16.5" customHeight="1" x14ac:dyDescent="0.2">
      <c r="A73" s="1207" t="s">
        <v>14</v>
      </c>
      <c r="B73" s="1210" t="s">
        <v>37</v>
      </c>
      <c r="C73" s="1213" t="s">
        <v>37</v>
      </c>
      <c r="D73" s="1219" t="s">
        <v>202</v>
      </c>
      <c r="E73" s="1477" t="s">
        <v>82</v>
      </c>
      <c r="F73" s="1227" t="s">
        <v>47</v>
      </c>
      <c r="G73" s="123" t="s">
        <v>21</v>
      </c>
      <c r="H73" s="17">
        <v>50</v>
      </c>
      <c r="I73" s="216">
        <v>50</v>
      </c>
      <c r="J73" s="222"/>
      <c r="K73" s="17">
        <v>734</v>
      </c>
      <c r="L73" s="216">
        <v>734</v>
      </c>
      <c r="M73" s="222">
        <f>+L73-K73</f>
        <v>0</v>
      </c>
      <c r="N73" s="558"/>
      <c r="O73" s="481"/>
      <c r="P73" s="557"/>
      <c r="Q73" s="1446" t="s">
        <v>111</v>
      </c>
      <c r="R73" s="328">
        <v>100</v>
      </c>
      <c r="S73" s="363"/>
      <c r="T73" s="552"/>
      <c r="U73" s="1442"/>
      <c r="V73" s="86"/>
      <c r="W73" s="7"/>
      <c r="Y73" s="7"/>
    </row>
    <row r="74" spans="1:26" s="1" customFormat="1" ht="16.5" customHeight="1" x14ac:dyDescent="0.2">
      <c r="A74" s="1208"/>
      <c r="B74" s="1211"/>
      <c r="C74" s="1214"/>
      <c r="D74" s="1220"/>
      <c r="E74" s="1478"/>
      <c r="F74" s="1120"/>
      <c r="G74" s="559" t="s">
        <v>106</v>
      </c>
      <c r="H74" s="132">
        <v>4.8</v>
      </c>
      <c r="I74" s="226">
        <v>4.8</v>
      </c>
      <c r="J74" s="224"/>
      <c r="K74" s="132"/>
      <c r="L74" s="226"/>
      <c r="M74" s="224"/>
      <c r="N74" s="560"/>
      <c r="O74" s="561"/>
      <c r="P74" s="562"/>
      <c r="Q74" s="1174"/>
      <c r="R74" s="563"/>
      <c r="S74" s="564"/>
      <c r="T74" s="565"/>
      <c r="U74" s="1443"/>
      <c r="V74" s="86"/>
      <c r="W74" s="7"/>
      <c r="Y74" s="7"/>
    </row>
    <row r="75" spans="1:26" s="1" customFormat="1" ht="15" customHeight="1" x14ac:dyDescent="0.2">
      <c r="A75" s="1208"/>
      <c r="B75" s="1211"/>
      <c r="C75" s="1214"/>
      <c r="D75" s="1220"/>
      <c r="E75" s="1478"/>
      <c r="F75" s="1120"/>
      <c r="G75" s="559" t="s">
        <v>79</v>
      </c>
      <c r="H75" s="132">
        <v>1000</v>
      </c>
      <c r="I75" s="226">
        <v>1000</v>
      </c>
      <c r="J75" s="224"/>
      <c r="K75" s="132">
        <v>548</v>
      </c>
      <c r="L75" s="226">
        <f>548</f>
        <v>548</v>
      </c>
      <c r="M75" s="224"/>
      <c r="N75" s="132"/>
      <c r="O75" s="226"/>
      <c r="P75" s="566"/>
      <c r="Q75" s="181" t="s">
        <v>92</v>
      </c>
      <c r="R75" s="291">
        <v>70</v>
      </c>
      <c r="S75" s="357">
        <v>100</v>
      </c>
      <c r="T75" s="553"/>
      <c r="U75" s="1443"/>
      <c r="V75" s="86"/>
      <c r="W75" s="7"/>
    </row>
    <row r="76" spans="1:26" s="1" customFormat="1" ht="15.75" customHeight="1" thickBot="1" x14ac:dyDescent="0.25">
      <c r="A76" s="1209"/>
      <c r="B76" s="1212"/>
      <c r="C76" s="1215"/>
      <c r="D76" s="1221"/>
      <c r="E76" s="567" t="s">
        <v>49</v>
      </c>
      <c r="F76" s="1228"/>
      <c r="G76" s="124" t="s">
        <v>32</v>
      </c>
      <c r="H76" s="11">
        <f>SUM(H73:H75)</f>
        <v>1054.8</v>
      </c>
      <c r="I76" s="212">
        <f>SUM(I73:I75)</f>
        <v>1054.8</v>
      </c>
      <c r="J76" s="223"/>
      <c r="K76" s="11">
        <f>SUM(K73:K75)</f>
        <v>1282</v>
      </c>
      <c r="L76" s="212">
        <f>SUM(L73:L75)</f>
        <v>1282</v>
      </c>
      <c r="M76" s="528">
        <f t="shared" ref="M76:P76" si="17">SUM(M73:M75)</f>
        <v>0</v>
      </c>
      <c r="N76" s="442"/>
      <c r="O76" s="212">
        <f t="shared" si="17"/>
        <v>0</v>
      </c>
      <c r="P76" s="432">
        <f t="shared" si="17"/>
        <v>0</v>
      </c>
      <c r="Q76" s="257"/>
      <c r="R76" s="384"/>
      <c r="S76" s="283"/>
      <c r="T76" s="116"/>
      <c r="U76" s="1444"/>
    </row>
    <row r="77" spans="1:26" s="1" customFormat="1" ht="18" customHeight="1" x14ac:dyDescent="0.2">
      <c r="A77" s="1207" t="s">
        <v>14</v>
      </c>
      <c r="B77" s="1210" t="s">
        <v>37</v>
      </c>
      <c r="C77" s="1213" t="s">
        <v>40</v>
      </c>
      <c r="D77" s="1479" t="s">
        <v>203</v>
      </c>
      <c r="E77" s="1477" t="s">
        <v>82</v>
      </c>
      <c r="F77" s="1238" t="s">
        <v>47</v>
      </c>
      <c r="G77" s="107" t="s">
        <v>106</v>
      </c>
      <c r="H77" s="17">
        <v>100</v>
      </c>
      <c r="I77" s="568">
        <v>41</v>
      </c>
      <c r="J77" s="569">
        <f>+I77-H77</f>
        <v>-59</v>
      </c>
      <c r="K77" s="17"/>
      <c r="L77" s="568">
        <v>59</v>
      </c>
      <c r="M77" s="569">
        <f>+L77-K77</f>
        <v>59</v>
      </c>
      <c r="N77" s="570"/>
      <c r="O77" s="481"/>
      <c r="P77" s="557"/>
      <c r="Q77" s="1421" t="s">
        <v>204</v>
      </c>
      <c r="R77" s="1482" t="s">
        <v>205</v>
      </c>
      <c r="S77" s="360">
        <v>100</v>
      </c>
      <c r="T77" s="552"/>
      <c r="U77" s="1484" t="s">
        <v>206</v>
      </c>
      <c r="V77" s="1487"/>
      <c r="W77" s="1488"/>
    </row>
    <row r="78" spans="1:26" s="1" customFormat="1" ht="18" customHeight="1" x14ac:dyDescent="0.2">
      <c r="A78" s="1208"/>
      <c r="B78" s="1211"/>
      <c r="C78" s="1214"/>
      <c r="D78" s="1480"/>
      <c r="E78" s="1478"/>
      <c r="F78" s="1200"/>
      <c r="G78" s="107" t="s">
        <v>50</v>
      </c>
      <c r="H78" s="17">
        <v>250</v>
      </c>
      <c r="I78" s="216">
        <v>250</v>
      </c>
      <c r="J78" s="222"/>
      <c r="K78" s="17"/>
      <c r="L78" s="216"/>
      <c r="M78" s="222"/>
      <c r="N78" s="17"/>
      <c r="O78" s="216"/>
      <c r="P78" s="463"/>
      <c r="Q78" s="1422"/>
      <c r="R78" s="1483"/>
      <c r="S78" s="361"/>
      <c r="T78" s="553"/>
      <c r="U78" s="1485"/>
      <c r="V78" s="1487"/>
      <c r="W78" s="1488"/>
    </row>
    <row r="79" spans="1:26" s="1" customFormat="1" ht="39.75" customHeight="1" x14ac:dyDescent="0.2">
      <c r="A79" s="1208"/>
      <c r="B79" s="1211"/>
      <c r="C79" s="1214"/>
      <c r="D79" s="1480"/>
      <c r="E79" s="1478"/>
      <c r="F79" s="1200"/>
      <c r="G79" s="571" t="s">
        <v>21</v>
      </c>
      <c r="H79" s="132"/>
      <c r="I79" s="226"/>
      <c r="J79" s="224"/>
      <c r="K79" s="132">
        <v>400</v>
      </c>
      <c r="L79" s="226">
        <v>400</v>
      </c>
      <c r="M79" s="224"/>
      <c r="N79" s="132">
        <v>100</v>
      </c>
      <c r="O79" s="226">
        <v>100</v>
      </c>
      <c r="P79" s="566"/>
      <c r="Q79" s="1422"/>
      <c r="R79" s="572"/>
      <c r="S79" s="361"/>
      <c r="T79" s="553"/>
      <c r="U79" s="1485"/>
      <c r="V79" s="1487"/>
      <c r="W79" s="1488"/>
      <c r="Z79" s="7"/>
    </row>
    <row r="80" spans="1:26" s="1" customFormat="1" ht="43.5" customHeight="1" x14ac:dyDescent="0.2">
      <c r="A80" s="1208"/>
      <c r="B80" s="1211"/>
      <c r="C80" s="1214"/>
      <c r="D80" s="1480"/>
      <c r="E80" s="1489" t="s">
        <v>49</v>
      </c>
      <c r="F80" s="1200"/>
      <c r="G80" s="573"/>
      <c r="H80" s="106"/>
      <c r="I80" s="215"/>
      <c r="J80" s="446"/>
      <c r="K80" s="106"/>
      <c r="L80" s="215"/>
      <c r="M80" s="446"/>
      <c r="N80" s="106"/>
      <c r="O80" s="215"/>
      <c r="P80" s="445"/>
      <c r="Q80" s="574" t="s">
        <v>165</v>
      </c>
      <c r="R80" s="348"/>
      <c r="S80" s="575">
        <v>1</v>
      </c>
      <c r="T80" s="576"/>
      <c r="U80" s="1485"/>
      <c r="V80" s="1487"/>
      <c r="W80" s="1488"/>
      <c r="Z80" s="7"/>
    </row>
    <row r="81" spans="1:30" s="1" customFormat="1" ht="39.75" customHeight="1" thickBot="1" x14ac:dyDescent="0.25">
      <c r="A81" s="1209"/>
      <c r="B81" s="1212"/>
      <c r="C81" s="1215"/>
      <c r="D81" s="1481"/>
      <c r="E81" s="1268"/>
      <c r="F81" s="1239"/>
      <c r="G81" s="263" t="s">
        <v>32</v>
      </c>
      <c r="H81" s="73">
        <f>SUM(H77:H79)</f>
        <v>350</v>
      </c>
      <c r="I81" s="225">
        <f t="shared" ref="I81:J81" si="18">SUM(I77:I79)</f>
        <v>291</v>
      </c>
      <c r="J81" s="225">
        <f t="shared" si="18"/>
        <v>-59</v>
      </c>
      <c r="K81" s="73">
        <f>SUM(K77:K80)</f>
        <v>400</v>
      </c>
      <c r="L81" s="225">
        <f>SUM(L77:L80)</f>
        <v>459</v>
      </c>
      <c r="M81" s="577">
        <f>SUM(M77:M80)</f>
        <v>59</v>
      </c>
      <c r="N81" s="73">
        <f>SUM(N77:N80)</f>
        <v>100</v>
      </c>
      <c r="O81" s="225">
        <f>SUM(O77:O80)</f>
        <v>100</v>
      </c>
      <c r="P81" s="397"/>
      <c r="Q81" s="248" t="s">
        <v>166</v>
      </c>
      <c r="R81" s="314"/>
      <c r="S81" s="314"/>
      <c r="T81" s="378">
        <v>2</v>
      </c>
      <c r="U81" s="1486"/>
      <c r="V81" s="1487"/>
      <c r="W81" s="1488"/>
    </row>
    <row r="82" spans="1:30" s="1" customFormat="1" ht="14.25" customHeight="1" x14ac:dyDescent="0.2">
      <c r="A82" s="1207" t="s">
        <v>14</v>
      </c>
      <c r="B82" s="1210" t="s">
        <v>37</v>
      </c>
      <c r="C82" s="1247" t="s">
        <v>51</v>
      </c>
      <c r="D82" s="1490" t="s">
        <v>146</v>
      </c>
      <c r="E82" s="578" t="s">
        <v>49</v>
      </c>
      <c r="F82" s="1227" t="s">
        <v>47</v>
      </c>
      <c r="G82" s="121" t="s">
        <v>106</v>
      </c>
      <c r="H82" s="579">
        <v>6</v>
      </c>
      <c r="I82" s="580">
        <v>6</v>
      </c>
      <c r="J82" s="581"/>
      <c r="K82" s="579"/>
      <c r="L82" s="580"/>
      <c r="M82" s="582"/>
      <c r="N82" s="581"/>
      <c r="O82" s="580"/>
      <c r="P82" s="582"/>
      <c r="Q82" s="144" t="s">
        <v>55</v>
      </c>
      <c r="R82" s="583">
        <v>100</v>
      </c>
      <c r="S82" s="584"/>
      <c r="T82" s="585"/>
      <c r="U82" s="586"/>
      <c r="V82" s="86"/>
      <c r="W82" s="7"/>
      <c r="Y82" s="7"/>
      <c r="Z82" s="7"/>
    </row>
    <row r="83" spans="1:30" s="1" customFormat="1" ht="14.25" customHeight="1" x14ac:dyDescent="0.2">
      <c r="A83" s="1208"/>
      <c r="B83" s="1211"/>
      <c r="C83" s="1248"/>
      <c r="D83" s="1408"/>
      <c r="E83" s="1491" t="s">
        <v>81</v>
      </c>
      <c r="F83" s="1417"/>
      <c r="G83" s="140"/>
      <c r="H83" s="456"/>
      <c r="I83" s="454"/>
      <c r="J83" s="136"/>
      <c r="K83" s="456"/>
      <c r="L83" s="454"/>
      <c r="M83" s="455"/>
      <c r="N83" s="136"/>
      <c r="O83" s="454"/>
      <c r="P83" s="455"/>
      <c r="Q83" s="1395"/>
      <c r="R83" s="362"/>
      <c r="S83" s="587"/>
      <c r="T83" s="588"/>
      <c r="U83" s="589"/>
      <c r="W83" s="7"/>
      <c r="Y83" s="7"/>
      <c r="AD83" s="7"/>
    </row>
    <row r="84" spans="1:30" s="1" customFormat="1" ht="14.25" customHeight="1" x14ac:dyDescent="0.2">
      <c r="A84" s="1208"/>
      <c r="B84" s="1211"/>
      <c r="C84" s="1248"/>
      <c r="D84" s="1409"/>
      <c r="E84" s="1492"/>
      <c r="F84" s="1418"/>
      <c r="G84" s="139"/>
      <c r="H84" s="456"/>
      <c r="I84" s="454"/>
      <c r="J84" s="136"/>
      <c r="K84" s="456"/>
      <c r="L84" s="454"/>
      <c r="M84" s="455"/>
      <c r="N84" s="590"/>
      <c r="O84" s="591"/>
      <c r="P84" s="592"/>
      <c r="Q84" s="1395"/>
      <c r="R84" s="593"/>
      <c r="S84" s="594"/>
      <c r="T84" s="588"/>
      <c r="U84" s="595"/>
      <c r="W84" s="86"/>
      <c r="Y84" s="7"/>
    </row>
    <row r="85" spans="1:30" s="1" customFormat="1" ht="14.25" customHeight="1" thickBot="1" x14ac:dyDescent="0.25">
      <c r="A85" s="1209"/>
      <c r="B85" s="1212"/>
      <c r="C85" s="1249"/>
      <c r="D85" s="1410"/>
      <c r="E85" s="1493"/>
      <c r="F85" s="1228"/>
      <c r="G85" s="27" t="s">
        <v>32</v>
      </c>
      <c r="H85" s="73">
        <f>SUM(H82:H84)</f>
        <v>6</v>
      </c>
      <c r="I85" s="225">
        <f>SUM(I82:I84)</f>
        <v>6</v>
      </c>
      <c r="J85" s="554"/>
      <c r="K85" s="73"/>
      <c r="L85" s="225"/>
      <c r="M85" s="397"/>
      <c r="N85" s="554"/>
      <c r="O85" s="225"/>
      <c r="P85" s="397"/>
      <c r="Q85" s="596"/>
      <c r="R85" s="597"/>
      <c r="S85" s="598"/>
      <c r="T85" s="599"/>
      <c r="U85" s="600"/>
      <c r="W85" s="7"/>
    </row>
    <row r="86" spans="1:30" s="1" customFormat="1" ht="14.25" customHeight="1" x14ac:dyDescent="0.2">
      <c r="A86" s="1207" t="s">
        <v>14</v>
      </c>
      <c r="B86" s="1210" t="s">
        <v>37</v>
      </c>
      <c r="C86" s="1247" t="s">
        <v>52</v>
      </c>
      <c r="D86" s="1490" t="s">
        <v>102</v>
      </c>
      <c r="E86" s="578" t="s">
        <v>49</v>
      </c>
      <c r="F86" s="1227" t="s">
        <v>47</v>
      </c>
      <c r="G86" s="121" t="s">
        <v>50</v>
      </c>
      <c r="H86" s="579">
        <v>11.8</v>
      </c>
      <c r="I86" s="580">
        <v>11.8</v>
      </c>
      <c r="J86" s="581"/>
      <c r="K86" s="579"/>
      <c r="L86" s="580"/>
      <c r="M86" s="582"/>
      <c r="N86" s="581"/>
      <c r="O86" s="580"/>
      <c r="P86" s="582"/>
      <c r="Q86" s="144" t="s">
        <v>84</v>
      </c>
      <c r="R86" s="583"/>
      <c r="S86" s="584"/>
      <c r="T86" s="585"/>
      <c r="U86" s="586"/>
      <c r="V86" s="86"/>
      <c r="W86" s="7"/>
      <c r="Y86" s="7"/>
      <c r="Z86" s="7"/>
    </row>
    <row r="87" spans="1:30" s="1" customFormat="1" ht="14.25" customHeight="1" x14ac:dyDescent="0.2">
      <c r="A87" s="1208"/>
      <c r="B87" s="1211"/>
      <c r="C87" s="1248"/>
      <c r="D87" s="1408"/>
      <c r="E87" s="1491" t="s">
        <v>81</v>
      </c>
      <c r="F87" s="1417"/>
      <c r="G87" s="140"/>
      <c r="H87" s="456"/>
      <c r="I87" s="454"/>
      <c r="J87" s="136"/>
      <c r="K87" s="456"/>
      <c r="L87" s="454"/>
      <c r="M87" s="455"/>
      <c r="N87" s="136"/>
      <c r="O87" s="454"/>
      <c r="P87" s="455"/>
      <c r="Q87" s="1494" t="s">
        <v>94</v>
      </c>
      <c r="R87" s="601">
        <v>1</v>
      </c>
      <c r="S87" s="602"/>
      <c r="T87" s="603"/>
      <c r="U87" s="604"/>
      <c r="W87" s="7"/>
      <c r="Y87" s="7"/>
      <c r="AD87" s="7"/>
    </row>
    <row r="88" spans="1:30" s="1" customFormat="1" ht="14.25" customHeight="1" x14ac:dyDescent="0.2">
      <c r="A88" s="1208"/>
      <c r="B88" s="1211"/>
      <c r="C88" s="1248"/>
      <c r="D88" s="1409"/>
      <c r="E88" s="1492"/>
      <c r="F88" s="1418"/>
      <c r="G88" s="139"/>
      <c r="H88" s="456"/>
      <c r="I88" s="454"/>
      <c r="J88" s="136"/>
      <c r="K88" s="456"/>
      <c r="L88" s="454"/>
      <c r="M88" s="455"/>
      <c r="N88" s="590"/>
      <c r="O88" s="591"/>
      <c r="P88" s="592"/>
      <c r="Q88" s="1395"/>
      <c r="R88" s="593"/>
      <c r="S88" s="594"/>
      <c r="T88" s="588"/>
      <c r="U88" s="595"/>
      <c r="W88" s="86"/>
      <c r="Y88" s="7"/>
    </row>
    <row r="89" spans="1:30" s="1" customFormat="1" ht="14.25" customHeight="1" thickBot="1" x14ac:dyDescent="0.25">
      <c r="A89" s="1209"/>
      <c r="B89" s="1212"/>
      <c r="C89" s="1249"/>
      <c r="D89" s="1410"/>
      <c r="E89" s="1493"/>
      <c r="F89" s="1228"/>
      <c r="G89" s="27" t="s">
        <v>32</v>
      </c>
      <c r="H89" s="73">
        <f>SUM(H86:H88)</f>
        <v>11.8</v>
      </c>
      <c r="I89" s="225">
        <f>SUM(I86:I88)</f>
        <v>11.8</v>
      </c>
      <c r="J89" s="554"/>
      <c r="K89" s="73"/>
      <c r="L89" s="225"/>
      <c r="M89" s="397"/>
      <c r="N89" s="554"/>
      <c r="O89" s="225"/>
      <c r="P89" s="397"/>
      <c r="Q89" s="596"/>
      <c r="R89" s="597"/>
      <c r="S89" s="598"/>
      <c r="T89" s="599"/>
      <c r="U89" s="600"/>
      <c r="W89" s="7"/>
    </row>
    <row r="90" spans="1:30" s="1" customFormat="1" ht="28.5" customHeight="1" x14ac:dyDescent="0.2">
      <c r="A90" s="1207" t="s">
        <v>14</v>
      </c>
      <c r="B90" s="1210" t="s">
        <v>37</v>
      </c>
      <c r="C90" s="1213" t="s">
        <v>19</v>
      </c>
      <c r="D90" s="1219" t="s">
        <v>136</v>
      </c>
      <c r="E90" s="605" t="s">
        <v>49</v>
      </c>
      <c r="F90" s="1238" t="s">
        <v>47</v>
      </c>
      <c r="G90" s="125" t="s">
        <v>21</v>
      </c>
      <c r="H90" s="20">
        <v>40</v>
      </c>
      <c r="I90" s="221">
        <v>40</v>
      </c>
      <c r="J90" s="535"/>
      <c r="K90" s="20"/>
      <c r="L90" s="221"/>
      <c r="M90" s="537"/>
      <c r="N90" s="535"/>
      <c r="O90" s="221"/>
      <c r="P90" s="537"/>
      <c r="Q90" s="606" t="s">
        <v>93</v>
      </c>
      <c r="R90" s="324">
        <v>1</v>
      </c>
      <c r="S90" s="607"/>
      <c r="T90" s="608"/>
      <c r="U90" s="379"/>
      <c r="V90" s="7"/>
      <c r="Y90" s="7"/>
    </row>
    <row r="91" spans="1:30" s="1" customFormat="1" ht="19.5" customHeight="1" x14ac:dyDescent="0.2">
      <c r="A91" s="1208"/>
      <c r="B91" s="1211"/>
      <c r="C91" s="1214"/>
      <c r="D91" s="1220"/>
      <c r="E91" s="1256" t="s">
        <v>81</v>
      </c>
      <c r="F91" s="1200"/>
      <c r="G91" s="128" t="s">
        <v>50</v>
      </c>
      <c r="H91" s="17"/>
      <c r="I91" s="216"/>
      <c r="J91" s="222"/>
      <c r="K91" s="17">
        <v>295</v>
      </c>
      <c r="L91" s="216">
        <v>295</v>
      </c>
      <c r="M91" s="463"/>
      <c r="N91" s="222">
        <v>300</v>
      </c>
      <c r="O91" s="216">
        <v>300</v>
      </c>
      <c r="P91" s="463"/>
      <c r="Q91" s="1495" t="s">
        <v>167</v>
      </c>
      <c r="R91" s="353"/>
      <c r="S91" s="294">
        <v>20</v>
      </c>
      <c r="T91" s="50">
        <v>50</v>
      </c>
      <c r="U91" s="609"/>
      <c r="V91" s="7"/>
    </row>
    <row r="92" spans="1:30" s="1" customFormat="1" ht="15.75" customHeight="1" thickBot="1" x14ac:dyDescent="0.25">
      <c r="A92" s="1209"/>
      <c r="B92" s="1212"/>
      <c r="C92" s="1215"/>
      <c r="D92" s="1221"/>
      <c r="E92" s="1257"/>
      <c r="F92" s="1239"/>
      <c r="G92" s="124" t="s">
        <v>32</v>
      </c>
      <c r="H92" s="11">
        <f t="shared" ref="H92:I92" si="19">SUM(H90:H91)</f>
        <v>40</v>
      </c>
      <c r="I92" s="212">
        <f t="shared" si="19"/>
        <v>40</v>
      </c>
      <c r="J92" s="223"/>
      <c r="K92" s="11">
        <f t="shared" ref="K92:L92" si="20">SUM(K90:K91)</f>
        <v>295</v>
      </c>
      <c r="L92" s="212">
        <f t="shared" si="20"/>
        <v>295</v>
      </c>
      <c r="M92" s="210"/>
      <c r="N92" s="223">
        <f t="shared" ref="N92:O92" si="21">SUM(N90:N91)</f>
        <v>300</v>
      </c>
      <c r="O92" s="212">
        <f t="shared" si="21"/>
        <v>300</v>
      </c>
      <c r="P92" s="210"/>
      <c r="Q92" s="1496"/>
      <c r="R92" s="291"/>
      <c r="S92" s="610"/>
      <c r="T92" s="64"/>
      <c r="U92" s="611"/>
    </row>
    <row r="93" spans="1:30" s="1" customFormat="1" ht="27" customHeight="1" x14ac:dyDescent="0.2">
      <c r="A93" s="1207" t="s">
        <v>14</v>
      </c>
      <c r="B93" s="1210" t="s">
        <v>37</v>
      </c>
      <c r="C93" s="1213" t="s">
        <v>53</v>
      </c>
      <c r="D93" s="1232" t="s">
        <v>139</v>
      </c>
      <c r="E93" s="1469" t="s">
        <v>49</v>
      </c>
      <c r="F93" s="1471" t="s">
        <v>47</v>
      </c>
      <c r="G93" s="94" t="s">
        <v>21</v>
      </c>
      <c r="H93" s="20">
        <v>33</v>
      </c>
      <c r="I93" s="221">
        <v>33</v>
      </c>
      <c r="J93" s="535"/>
      <c r="K93" s="20">
        <v>138.80000000000001</v>
      </c>
      <c r="L93" s="221">
        <f>138.8</f>
        <v>138.80000000000001</v>
      </c>
      <c r="M93" s="535"/>
      <c r="N93" s="20">
        <v>1056</v>
      </c>
      <c r="O93" s="221">
        <v>1056</v>
      </c>
      <c r="P93" s="537"/>
      <c r="Q93" s="247" t="s">
        <v>144</v>
      </c>
      <c r="R93" s="324">
        <v>1</v>
      </c>
      <c r="S93" s="324"/>
      <c r="T93" s="464"/>
      <c r="U93" s="1442"/>
      <c r="Z93" s="7"/>
    </row>
    <row r="94" spans="1:30" s="1" customFormat="1" ht="24.75" customHeight="1" x14ac:dyDescent="0.2">
      <c r="A94" s="1208"/>
      <c r="B94" s="1211"/>
      <c r="C94" s="1214"/>
      <c r="D94" s="1233"/>
      <c r="E94" s="1498"/>
      <c r="F94" s="1476"/>
      <c r="G94" s="573"/>
      <c r="H94" s="106"/>
      <c r="I94" s="215"/>
      <c r="J94" s="446"/>
      <c r="K94" s="106"/>
      <c r="L94" s="215"/>
      <c r="M94" s="446"/>
      <c r="N94" s="106"/>
      <c r="O94" s="215"/>
      <c r="P94" s="445"/>
      <c r="Q94" s="349" t="s">
        <v>168</v>
      </c>
      <c r="R94" s="350"/>
      <c r="S94" s="350">
        <v>1</v>
      </c>
      <c r="T94" s="612"/>
      <c r="U94" s="1443"/>
      <c r="Y94" s="7"/>
      <c r="Z94" s="7"/>
    </row>
    <row r="95" spans="1:30" s="1" customFormat="1" ht="31.5" customHeight="1" thickBot="1" x14ac:dyDescent="0.25">
      <c r="A95" s="1209"/>
      <c r="B95" s="1212"/>
      <c r="C95" s="1215"/>
      <c r="D95" s="1234"/>
      <c r="E95" s="1470"/>
      <c r="F95" s="1472"/>
      <c r="G95" s="613" t="s">
        <v>32</v>
      </c>
      <c r="H95" s="614">
        <f t="shared" ref="H95:I95" si="22">SUM(H93:H94)</f>
        <v>33</v>
      </c>
      <c r="I95" s="615">
        <f t="shared" si="22"/>
        <v>33</v>
      </c>
      <c r="J95" s="616"/>
      <c r="K95" s="614">
        <f t="shared" ref="K95:P95" si="23">SUM(K93:K94)</f>
        <v>138.80000000000001</v>
      </c>
      <c r="L95" s="615">
        <f t="shared" si="23"/>
        <v>138.80000000000001</v>
      </c>
      <c r="M95" s="617">
        <f t="shared" si="23"/>
        <v>0</v>
      </c>
      <c r="N95" s="614">
        <f t="shared" si="23"/>
        <v>1056</v>
      </c>
      <c r="O95" s="615">
        <f t="shared" si="23"/>
        <v>1056</v>
      </c>
      <c r="P95" s="618">
        <f t="shared" si="23"/>
        <v>0</v>
      </c>
      <c r="Q95" s="352" t="s">
        <v>169</v>
      </c>
      <c r="R95" s="619"/>
      <c r="S95" s="620"/>
      <c r="T95" s="116">
        <v>40</v>
      </c>
      <c r="U95" s="1444"/>
    </row>
    <row r="96" spans="1:30" s="1" customFormat="1" ht="42" customHeight="1" x14ac:dyDescent="0.2">
      <c r="A96" s="244" t="s">
        <v>14</v>
      </c>
      <c r="B96" s="246" t="s">
        <v>37</v>
      </c>
      <c r="C96" s="243" t="s">
        <v>54</v>
      </c>
      <c r="D96" s="621" t="s">
        <v>99</v>
      </c>
      <c r="E96" s="1477" t="s">
        <v>81</v>
      </c>
      <c r="F96" s="255" t="s">
        <v>85</v>
      </c>
      <c r="G96" s="125"/>
      <c r="H96" s="414"/>
      <c r="I96" s="415"/>
      <c r="J96" s="509"/>
      <c r="K96" s="414"/>
      <c r="L96" s="415"/>
      <c r="M96" s="416"/>
      <c r="N96" s="429"/>
      <c r="O96" s="427"/>
      <c r="P96" s="428"/>
      <c r="Q96" s="126"/>
      <c r="R96" s="310"/>
      <c r="S96" s="622"/>
      <c r="T96" s="13"/>
      <c r="U96" s="623"/>
    </row>
    <row r="97" spans="1:26" s="1" customFormat="1" ht="32.25" customHeight="1" x14ac:dyDescent="0.2">
      <c r="A97" s="244"/>
      <c r="B97" s="246"/>
      <c r="C97" s="243"/>
      <c r="D97" s="1331" t="s">
        <v>207</v>
      </c>
      <c r="E97" s="1478"/>
      <c r="F97" s="253"/>
      <c r="G97" s="559" t="s">
        <v>21</v>
      </c>
      <c r="H97" s="132"/>
      <c r="I97" s="226"/>
      <c r="J97" s="224"/>
      <c r="K97" s="132">
        <v>180</v>
      </c>
      <c r="L97" s="226">
        <v>180</v>
      </c>
      <c r="M97" s="566"/>
      <c r="N97" s="423"/>
      <c r="O97" s="421"/>
      <c r="P97" s="422"/>
      <c r="Q97" s="127" t="s">
        <v>93</v>
      </c>
      <c r="R97" s="312">
        <v>1</v>
      </c>
      <c r="S97" s="624"/>
      <c r="T97" s="44"/>
      <c r="U97" s="625"/>
      <c r="V97" s="7"/>
      <c r="X97" s="7"/>
      <c r="Y97" s="7"/>
    </row>
    <row r="98" spans="1:26" s="1" customFormat="1" ht="30.75" customHeight="1" x14ac:dyDescent="0.2">
      <c r="A98" s="244"/>
      <c r="B98" s="246"/>
      <c r="C98" s="243"/>
      <c r="D98" s="1318"/>
      <c r="E98" s="626"/>
      <c r="F98" s="253"/>
      <c r="G98" s="559" t="s">
        <v>106</v>
      </c>
      <c r="H98" s="132">
        <v>20.2</v>
      </c>
      <c r="I98" s="226">
        <v>20.2</v>
      </c>
      <c r="J98" s="224"/>
      <c r="K98" s="420"/>
      <c r="L98" s="421"/>
      <c r="M98" s="422"/>
      <c r="N98" s="423"/>
      <c r="O98" s="421"/>
      <c r="P98" s="422"/>
      <c r="Q98" s="127" t="s">
        <v>170</v>
      </c>
      <c r="R98" s="312"/>
      <c r="S98" s="624">
        <v>162.66999999999999</v>
      </c>
      <c r="T98" s="44"/>
      <c r="U98" s="625"/>
      <c r="V98" s="7"/>
      <c r="X98" s="7"/>
      <c r="Y98" s="7"/>
    </row>
    <row r="99" spans="1:26" s="1" customFormat="1" ht="19.5" customHeight="1" x14ac:dyDescent="0.2">
      <c r="A99" s="244"/>
      <c r="B99" s="246"/>
      <c r="C99" s="243"/>
      <c r="D99" s="1318"/>
      <c r="E99" s="626"/>
      <c r="F99" s="253"/>
      <c r="G99" s="627"/>
      <c r="H99" s="426"/>
      <c r="I99" s="427"/>
      <c r="J99" s="429"/>
      <c r="K99" s="426"/>
      <c r="L99" s="427"/>
      <c r="M99" s="428"/>
      <c r="N99" s="429"/>
      <c r="O99" s="427"/>
      <c r="P99" s="428"/>
      <c r="Q99" s="628" t="s">
        <v>171</v>
      </c>
      <c r="R99" s="312"/>
      <c r="S99" s="629">
        <v>1</v>
      </c>
      <c r="T99" s="44"/>
      <c r="U99" s="630"/>
      <c r="V99" s="7"/>
      <c r="Y99" s="7"/>
    </row>
    <row r="100" spans="1:26" s="1" customFormat="1" ht="41.25" customHeight="1" x14ac:dyDescent="0.2">
      <c r="A100" s="244"/>
      <c r="B100" s="246"/>
      <c r="C100" s="243"/>
      <c r="D100" s="1497"/>
      <c r="E100" s="626"/>
      <c r="F100" s="253"/>
      <c r="G100" s="627"/>
      <c r="H100" s="426"/>
      <c r="I100" s="427"/>
      <c r="J100" s="429"/>
      <c r="K100" s="426"/>
      <c r="L100" s="427"/>
      <c r="M100" s="428"/>
      <c r="N100" s="429"/>
      <c r="O100" s="427"/>
      <c r="P100" s="428"/>
      <c r="Q100" s="628" t="s">
        <v>208</v>
      </c>
      <c r="R100" s="312"/>
      <c r="S100" s="629"/>
      <c r="T100" s="44"/>
      <c r="U100" s="630"/>
      <c r="V100" s="7"/>
      <c r="X100" s="86"/>
      <c r="Y100" s="7"/>
    </row>
    <row r="101" spans="1:26" s="1" customFormat="1" ht="17.25" customHeight="1" x14ac:dyDescent="0.2">
      <c r="A101" s="244"/>
      <c r="B101" s="246"/>
      <c r="C101" s="243"/>
      <c r="D101" s="256" t="s">
        <v>100</v>
      </c>
      <c r="E101" s="631"/>
      <c r="F101" s="253"/>
      <c r="G101" s="632" t="s">
        <v>106</v>
      </c>
      <c r="H101" s="420">
        <v>24</v>
      </c>
      <c r="I101" s="421">
        <v>24</v>
      </c>
      <c r="J101" s="423"/>
      <c r="K101" s="420"/>
      <c r="L101" s="421"/>
      <c r="M101" s="422"/>
      <c r="N101" s="423"/>
      <c r="O101" s="421"/>
      <c r="P101" s="422"/>
      <c r="Q101" s="1136" t="s">
        <v>209</v>
      </c>
      <c r="R101" s="282">
        <v>100</v>
      </c>
      <c r="S101" s="633"/>
      <c r="T101" s="241"/>
      <c r="U101" s="634"/>
    </row>
    <row r="102" spans="1:26" s="1" customFormat="1" ht="17.25" customHeight="1" thickBot="1" x14ac:dyDescent="0.25">
      <c r="A102" s="244"/>
      <c r="B102" s="246"/>
      <c r="C102" s="243"/>
      <c r="D102" s="635"/>
      <c r="E102" s="245"/>
      <c r="F102" s="254"/>
      <c r="G102" s="636" t="s">
        <v>32</v>
      </c>
      <c r="H102" s="11">
        <f>SUM(H96:H101)</f>
        <v>44.2</v>
      </c>
      <c r="I102" s="212">
        <f>SUM(I96:I101)</f>
        <v>44.2</v>
      </c>
      <c r="J102" s="223"/>
      <c r="K102" s="11">
        <f>SUM(K97:K101)</f>
        <v>180</v>
      </c>
      <c r="L102" s="212">
        <f>SUM(L97:L101)</f>
        <v>180</v>
      </c>
      <c r="M102" s="210"/>
      <c r="N102" s="223"/>
      <c r="O102" s="212"/>
      <c r="P102" s="210"/>
      <c r="Q102" s="1160"/>
      <c r="R102" s="289"/>
      <c r="S102" s="288"/>
      <c r="T102" s="242"/>
      <c r="U102" s="382"/>
      <c r="V102" s="260"/>
    </row>
    <row r="103" spans="1:26" s="1" customFormat="1" ht="27" customHeight="1" x14ac:dyDescent="0.2">
      <c r="A103" s="1207" t="s">
        <v>14</v>
      </c>
      <c r="B103" s="1210" t="s">
        <v>37</v>
      </c>
      <c r="C103" s="1213" t="s">
        <v>108</v>
      </c>
      <c r="D103" s="1219" t="s">
        <v>172</v>
      </c>
      <c r="E103" s="1473" t="s">
        <v>49</v>
      </c>
      <c r="F103" s="1253" t="s">
        <v>20</v>
      </c>
      <c r="G103" s="94" t="s">
        <v>21</v>
      </c>
      <c r="H103" s="20"/>
      <c r="I103" s="221"/>
      <c r="J103" s="535"/>
      <c r="K103" s="20">
        <v>236</v>
      </c>
      <c r="L103" s="221">
        <v>236</v>
      </c>
      <c r="M103" s="537"/>
      <c r="N103" s="535"/>
      <c r="O103" s="221"/>
      <c r="P103" s="537"/>
      <c r="Q103" s="351" t="s">
        <v>55</v>
      </c>
      <c r="R103" s="328"/>
      <c r="S103" s="363">
        <v>100</v>
      </c>
      <c r="T103" s="552"/>
      <c r="U103" s="464"/>
    </row>
    <row r="104" spans="1:26" s="1" customFormat="1" ht="18.75" customHeight="1" thickBot="1" x14ac:dyDescent="0.25">
      <c r="A104" s="1209"/>
      <c r="B104" s="1212"/>
      <c r="C104" s="1215"/>
      <c r="D104" s="1221"/>
      <c r="E104" s="1475"/>
      <c r="F104" s="1255"/>
      <c r="G104" s="263" t="s">
        <v>32</v>
      </c>
      <c r="H104" s="73"/>
      <c r="I104" s="225"/>
      <c r="J104" s="554"/>
      <c r="K104" s="73">
        <f t="shared" ref="K104:L104" si="24">SUM(K103:K103)</f>
        <v>236</v>
      </c>
      <c r="L104" s="225">
        <f t="shared" si="24"/>
        <v>236</v>
      </c>
      <c r="M104" s="397"/>
      <c r="N104" s="554"/>
      <c r="O104" s="225"/>
      <c r="P104" s="397"/>
      <c r="Q104" s="392" t="s">
        <v>173</v>
      </c>
      <c r="R104" s="637"/>
      <c r="S104" s="638">
        <v>30</v>
      </c>
      <c r="T104" s="639"/>
      <c r="U104" s="640"/>
      <c r="X104" s="7"/>
    </row>
    <row r="105" spans="1:26" s="1" customFormat="1" ht="31.5" customHeight="1" x14ac:dyDescent="0.2">
      <c r="A105" s="1207" t="s">
        <v>14</v>
      </c>
      <c r="B105" s="1210" t="s">
        <v>37</v>
      </c>
      <c r="C105" s="1247" t="s">
        <v>174</v>
      </c>
      <c r="D105" s="1232" t="s">
        <v>210</v>
      </c>
      <c r="E105" s="1469"/>
      <c r="F105" s="1471" t="s">
        <v>47</v>
      </c>
      <c r="G105" s="641" t="s">
        <v>21</v>
      </c>
      <c r="H105" s="570"/>
      <c r="I105" s="481"/>
      <c r="J105" s="556"/>
      <c r="K105" s="570">
        <v>20</v>
      </c>
      <c r="L105" s="481">
        <v>20</v>
      </c>
      <c r="M105" s="557"/>
      <c r="N105" s="556">
        <v>80</v>
      </c>
      <c r="O105" s="481">
        <v>80</v>
      </c>
      <c r="P105" s="557"/>
      <c r="Q105" s="393" t="s">
        <v>168</v>
      </c>
      <c r="R105" s="313"/>
      <c r="S105" s="313">
        <v>1</v>
      </c>
      <c r="T105" s="552"/>
      <c r="U105" s="552"/>
      <c r="Z105" s="7"/>
    </row>
    <row r="106" spans="1:26" s="1" customFormat="1" ht="16.5" customHeight="1" thickBot="1" x14ac:dyDescent="0.25">
      <c r="A106" s="1382"/>
      <c r="B106" s="1380"/>
      <c r="C106" s="1404"/>
      <c r="D106" s="1234"/>
      <c r="E106" s="1470"/>
      <c r="F106" s="1472"/>
      <c r="G106" s="613" t="s">
        <v>32</v>
      </c>
      <c r="H106" s="614"/>
      <c r="I106" s="615"/>
      <c r="J106" s="616"/>
      <c r="K106" s="614">
        <f t="shared" ref="K106:L106" si="25">SUM(K105:K105)</f>
        <v>20</v>
      </c>
      <c r="L106" s="615">
        <f t="shared" si="25"/>
        <v>20</v>
      </c>
      <c r="M106" s="642"/>
      <c r="N106" s="616">
        <f t="shared" ref="N106:O106" si="26">SUM(N105:N105)</f>
        <v>80</v>
      </c>
      <c r="O106" s="615">
        <f t="shared" si="26"/>
        <v>80</v>
      </c>
      <c r="P106" s="642"/>
      <c r="Q106" s="643" t="s">
        <v>175</v>
      </c>
      <c r="R106" s="644"/>
      <c r="S106" s="645"/>
      <c r="T106" s="646">
        <v>100</v>
      </c>
      <c r="U106" s="647"/>
      <c r="X106" s="7"/>
    </row>
    <row r="107" spans="1:26" s="1" customFormat="1" ht="16.5" customHeight="1" thickBot="1" x14ac:dyDescent="0.25">
      <c r="A107" s="158" t="s">
        <v>14</v>
      </c>
      <c r="B107" s="21" t="s">
        <v>37</v>
      </c>
      <c r="C107" s="1309" t="s">
        <v>41</v>
      </c>
      <c r="D107" s="1310"/>
      <c r="E107" s="1310"/>
      <c r="F107" s="1310"/>
      <c r="G107" s="1506"/>
      <c r="H107" s="648">
        <f>+H102+H92+H81+H76+H89+H95+H72+H106+H104+H70+H85</f>
        <v>1699.8</v>
      </c>
      <c r="I107" s="649">
        <f>+I102+I92+I81+I76+I89+I95+I72+I106+I104+I70+I85</f>
        <v>1640.8</v>
      </c>
      <c r="J107" s="649">
        <f>+J102+J92+J81+J76+J89+J95+J72+J106+J104+J70+J85</f>
        <v>-59</v>
      </c>
      <c r="K107" s="650">
        <f t="shared" ref="K107:P107" si="27">+K102+K92+K81+K76+K89+K95+K72+K106+K104+K70</f>
        <v>2551.8000000000002</v>
      </c>
      <c r="L107" s="649">
        <f t="shared" si="27"/>
        <v>2610.8000000000002</v>
      </c>
      <c r="M107" s="648">
        <f t="shared" si="27"/>
        <v>59</v>
      </c>
      <c r="N107" s="650">
        <f t="shared" si="27"/>
        <v>1536</v>
      </c>
      <c r="O107" s="649">
        <f t="shared" si="27"/>
        <v>1536</v>
      </c>
      <c r="P107" s="651">
        <f t="shared" si="27"/>
        <v>0</v>
      </c>
      <c r="Q107" s="1311"/>
      <c r="R107" s="1312"/>
      <c r="S107" s="1312"/>
      <c r="T107" s="1312"/>
      <c r="U107" s="1313"/>
      <c r="V107" s="86"/>
    </row>
    <row r="108" spans="1:26" s="1" customFormat="1" ht="16.5" customHeight="1" thickBot="1" x14ac:dyDescent="0.25">
      <c r="A108" s="159" t="s">
        <v>14</v>
      </c>
      <c r="B108" s="1297" t="s">
        <v>56</v>
      </c>
      <c r="C108" s="1298"/>
      <c r="D108" s="1298"/>
      <c r="E108" s="1298"/>
      <c r="F108" s="1298"/>
      <c r="G108" s="1507"/>
      <c r="H108" s="652">
        <f t="shared" ref="H108:P108" si="28">H107+H66+H42</f>
        <v>4053.5</v>
      </c>
      <c r="I108" s="227">
        <f t="shared" si="28"/>
        <v>3994.5</v>
      </c>
      <c r="J108" s="227">
        <f t="shared" si="28"/>
        <v>-59</v>
      </c>
      <c r="K108" s="652">
        <f t="shared" si="28"/>
        <v>4898.5</v>
      </c>
      <c r="L108" s="227">
        <f t="shared" si="28"/>
        <v>4981.9000000000005</v>
      </c>
      <c r="M108" s="653">
        <f t="shared" si="28"/>
        <v>83.4</v>
      </c>
      <c r="N108" s="652">
        <f t="shared" si="28"/>
        <v>3746.6000000000004</v>
      </c>
      <c r="O108" s="227">
        <f t="shared" si="28"/>
        <v>3770.9</v>
      </c>
      <c r="P108" s="654">
        <f t="shared" si="28"/>
        <v>24.3</v>
      </c>
      <c r="Q108" s="1299"/>
      <c r="R108" s="1300"/>
      <c r="S108" s="1300"/>
      <c r="T108" s="1300"/>
      <c r="U108" s="1301"/>
    </row>
    <row r="109" spans="1:26" s="1" customFormat="1" ht="16.5" customHeight="1" thickBot="1" x14ac:dyDescent="0.25">
      <c r="A109" s="160" t="s">
        <v>57</v>
      </c>
      <c r="B109" s="1302" t="s">
        <v>58</v>
      </c>
      <c r="C109" s="1303"/>
      <c r="D109" s="1303"/>
      <c r="E109" s="1303"/>
      <c r="F109" s="1303"/>
      <c r="G109" s="1508"/>
      <c r="H109" s="655">
        <f t="shared" ref="H109:P109" si="29">H108</f>
        <v>4053.5</v>
      </c>
      <c r="I109" s="228">
        <f t="shared" si="29"/>
        <v>3994.5</v>
      </c>
      <c r="J109" s="228">
        <f t="shared" si="29"/>
        <v>-59</v>
      </c>
      <c r="K109" s="655">
        <f t="shared" si="29"/>
        <v>4898.5</v>
      </c>
      <c r="L109" s="228">
        <f t="shared" si="29"/>
        <v>4981.9000000000005</v>
      </c>
      <c r="M109" s="656">
        <f t="shared" si="29"/>
        <v>83.4</v>
      </c>
      <c r="N109" s="655">
        <f t="shared" si="29"/>
        <v>3746.6000000000004</v>
      </c>
      <c r="O109" s="228">
        <f t="shared" si="29"/>
        <v>3770.9</v>
      </c>
      <c r="P109" s="657">
        <f t="shared" si="29"/>
        <v>24.3</v>
      </c>
      <c r="Q109" s="1304"/>
      <c r="R109" s="1305"/>
      <c r="S109" s="1305"/>
      <c r="T109" s="1305"/>
      <c r="U109" s="1306"/>
    </row>
    <row r="110" spans="1:26" s="1" customFormat="1" ht="23.25" customHeight="1" thickBot="1" x14ac:dyDescent="0.25">
      <c r="A110" s="31"/>
      <c r="B110" s="1499" t="s">
        <v>59</v>
      </c>
      <c r="C110" s="1499"/>
      <c r="D110" s="1499"/>
      <c r="E110" s="1499"/>
      <c r="F110" s="1499"/>
      <c r="G110" s="1499"/>
      <c r="H110" s="1499"/>
      <c r="I110" s="1499"/>
      <c r="J110" s="1499"/>
      <c r="K110" s="1499"/>
      <c r="L110" s="1499"/>
      <c r="M110" s="1499"/>
      <c r="N110" s="1499"/>
      <c r="O110" s="1499"/>
      <c r="P110" s="1499"/>
      <c r="Q110" s="32"/>
      <c r="R110" s="87"/>
      <c r="S110" s="658"/>
      <c r="T110" s="87"/>
      <c r="U110" s="658"/>
    </row>
    <row r="111" spans="1:26" s="1" customFormat="1" ht="99" customHeight="1" x14ac:dyDescent="0.2">
      <c r="A111" s="33"/>
      <c r="B111" s="1500" t="s">
        <v>60</v>
      </c>
      <c r="C111" s="1501"/>
      <c r="D111" s="1501"/>
      <c r="E111" s="1501"/>
      <c r="F111" s="1501"/>
      <c r="G111" s="1502"/>
      <c r="H111" s="399" t="s">
        <v>211</v>
      </c>
      <c r="I111" s="659" t="s">
        <v>212</v>
      </c>
      <c r="J111" s="398" t="s">
        <v>184</v>
      </c>
      <c r="K111" s="399" t="s">
        <v>158</v>
      </c>
      <c r="L111" s="659" t="s">
        <v>213</v>
      </c>
      <c r="M111" s="660" t="s">
        <v>184</v>
      </c>
      <c r="N111" s="399" t="s">
        <v>159</v>
      </c>
      <c r="O111" s="659" t="s">
        <v>214</v>
      </c>
      <c r="P111" s="398" t="s">
        <v>184</v>
      </c>
      <c r="Q111" s="169"/>
      <c r="R111" s="169"/>
      <c r="S111" s="658"/>
      <c r="T111" s="169"/>
      <c r="U111" s="658"/>
    </row>
    <row r="112" spans="1:26" s="1" customFormat="1" ht="17.25" customHeight="1" x14ac:dyDescent="0.2">
      <c r="A112" s="33"/>
      <c r="B112" s="1281" t="s">
        <v>62</v>
      </c>
      <c r="C112" s="1282"/>
      <c r="D112" s="1282"/>
      <c r="E112" s="1282"/>
      <c r="F112" s="1282"/>
      <c r="G112" s="1503"/>
      <c r="H112" s="231">
        <f t="shared" ref="H112:M112" si="30">SUM(H113:H121)</f>
        <v>2686</v>
      </c>
      <c r="I112" s="235">
        <f t="shared" si="30"/>
        <v>2627</v>
      </c>
      <c r="J112" s="235">
        <f t="shared" si="30"/>
        <v>-59</v>
      </c>
      <c r="K112" s="231">
        <f t="shared" si="30"/>
        <v>3945.6000000000004</v>
      </c>
      <c r="L112" s="235">
        <f t="shared" si="30"/>
        <v>4008.3</v>
      </c>
      <c r="M112" s="661">
        <f t="shared" si="30"/>
        <v>62.7</v>
      </c>
      <c r="N112" s="231">
        <f>SUM(N113:N120)</f>
        <v>3370</v>
      </c>
      <c r="O112" s="235">
        <f>SUM(O113:O121)</f>
        <v>3373.6</v>
      </c>
      <c r="P112" s="662">
        <f>SUM(P113:P121)</f>
        <v>3.6</v>
      </c>
      <c r="Q112" s="167"/>
      <c r="R112" s="167"/>
      <c r="S112" s="658"/>
      <c r="T112" s="167"/>
      <c r="U112" s="658"/>
    </row>
    <row r="113" spans="1:21" s="1" customFormat="1" ht="15.75" customHeight="1" x14ac:dyDescent="0.2">
      <c r="A113" s="33"/>
      <c r="B113" s="1276" t="s">
        <v>63</v>
      </c>
      <c r="C113" s="1277"/>
      <c r="D113" s="1277"/>
      <c r="E113" s="1277"/>
      <c r="F113" s="1277"/>
      <c r="G113" s="1504"/>
      <c r="H113" s="232">
        <f>SUMIF(G13:G106,"sb",H13:H106)</f>
        <v>1775.2</v>
      </c>
      <c r="I113" s="236">
        <f>SUMIF(G13:G106,"sb",I13:I106)</f>
        <v>1775.2</v>
      </c>
      <c r="J113" s="663"/>
      <c r="K113" s="232">
        <f>SUMIF(G13:G106,"sb",K13:K106)</f>
        <v>3207.8</v>
      </c>
      <c r="L113" s="236">
        <f>SUMIF(G13:G106,"sb",L13:L106)</f>
        <v>3207.8</v>
      </c>
      <c r="M113" s="663">
        <f>+L113-K113</f>
        <v>0</v>
      </c>
      <c r="N113" s="232">
        <f>SUMIF(G13:G106,"sb",N13:N106)</f>
        <v>2669.8</v>
      </c>
      <c r="O113" s="236">
        <f>SUMIF(G13:G106,"sb",O13:O106)</f>
        <v>2669.8</v>
      </c>
      <c r="P113" s="229">
        <f>+O113-N113</f>
        <v>0</v>
      </c>
      <c r="Q113" s="168"/>
      <c r="R113" s="168"/>
      <c r="S113" s="658"/>
      <c r="T113" s="168"/>
      <c r="U113" s="658"/>
    </row>
    <row r="114" spans="1:21" s="1" customFormat="1" ht="15" customHeight="1" x14ac:dyDescent="0.2">
      <c r="A114" s="33"/>
      <c r="B114" s="1279" t="s">
        <v>107</v>
      </c>
      <c r="C114" s="1280"/>
      <c r="D114" s="1280"/>
      <c r="E114" s="1280"/>
      <c r="F114" s="1280"/>
      <c r="G114" s="1505"/>
      <c r="H114" s="207">
        <f>SUMIF(G13:G106,"sb(L)",H13:H106)</f>
        <v>155</v>
      </c>
      <c r="I114" s="218">
        <f>SUMIF(G14:G106,"sb(L)",I14:I106)</f>
        <v>96</v>
      </c>
      <c r="J114" s="663">
        <f t="shared" ref="J114" si="31">I114-H114</f>
        <v>-59</v>
      </c>
      <c r="K114" s="232">
        <f>SUMIF(G14:G106,"sb(l)",K14:K106)</f>
        <v>0</v>
      </c>
      <c r="L114" s="236">
        <f>SUMIF(G14:G106,"sb(l)",L14:L106)</f>
        <v>59</v>
      </c>
      <c r="M114" s="663">
        <f t="shared" ref="M114:M121" si="32">+L114-K114</f>
        <v>59</v>
      </c>
      <c r="N114" s="232">
        <f>SUMIF(G14:G107,"sb(l)",N14:N107)</f>
        <v>0</v>
      </c>
      <c r="O114" s="236">
        <f>SUMIF(G14:G107,"sb(l)",O14:O107)</f>
        <v>0</v>
      </c>
      <c r="P114" s="229">
        <f t="shared" ref="P114:P121" si="33">+O114-N114</f>
        <v>0</v>
      </c>
      <c r="Q114" s="168"/>
      <c r="R114" s="168"/>
      <c r="S114" s="658"/>
      <c r="T114" s="168"/>
      <c r="U114" s="658"/>
    </row>
    <row r="115" spans="1:21" s="1" customFormat="1" ht="28.5" customHeight="1" x14ac:dyDescent="0.2">
      <c r="A115" s="33"/>
      <c r="B115" s="1279" t="s">
        <v>64</v>
      </c>
      <c r="C115" s="1280"/>
      <c r="D115" s="1280"/>
      <c r="E115" s="1280"/>
      <c r="F115" s="1280"/>
      <c r="G115" s="1505"/>
      <c r="H115" s="232">
        <f>SUMIF(G13:G105,"sb(aa)",H13:H105)</f>
        <v>105</v>
      </c>
      <c r="I115" s="236">
        <f>SUMIF(G13:G102,"sb(aa)",I13:I102)</f>
        <v>105</v>
      </c>
      <c r="J115" s="663"/>
      <c r="K115" s="232">
        <f>SUMIF(G13:G105,G14,K13:K105)</f>
        <v>110</v>
      </c>
      <c r="L115" s="236">
        <f>SUMIF(G13:G101,G14,L13:L101)</f>
        <v>110</v>
      </c>
      <c r="M115" s="663">
        <f t="shared" si="32"/>
        <v>0</v>
      </c>
      <c r="N115" s="232">
        <f>SUMIF(G13:G106,"sb(aa)",N13:N106)</f>
        <v>110</v>
      </c>
      <c r="O115" s="236">
        <f>SUMIF(G13:G106,"sb(aa)",O13:O106)</f>
        <v>110</v>
      </c>
      <c r="P115" s="229">
        <f t="shared" si="33"/>
        <v>0</v>
      </c>
      <c r="Q115" s="168"/>
      <c r="R115" s="168"/>
      <c r="S115" s="658"/>
      <c r="T115" s="168"/>
      <c r="U115" s="658"/>
    </row>
    <row r="116" spans="1:21" s="1" customFormat="1" ht="28.5" customHeight="1" x14ac:dyDescent="0.2">
      <c r="A116" s="33"/>
      <c r="B116" s="1279" t="s">
        <v>215</v>
      </c>
      <c r="C116" s="1280"/>
      <c r="D116" s="1280"/>
      <c r="E116" s="1280"/>
      <c r="F116" s="1280"/>
      <c r="G116" s="1505"/>
      <c r="H116" s="232">
        <f>SUMIF(G14:G106,"sb(aal)",H14:H106)</f>
        <v>16.8</v>
      </c>
      <c r="I116" s="236">
        <f>SUMIF(G14:G103,"sb(aal)",I14:I103)</f>
        <v>16.8</v>
      </c>
      <c r="J116" s="663"/>
      <c r="K116" s="232"/>
      <c r="L116" s="236"/>
      <c r="M116" s="663">
        <f t="shared" si="32"/>
        <v>0</v>
      </c>
      <c r="N116" s="232"/>
      <c r="O116" s="236"/>
      <c r="P116" s="229">
        <f t="shared" si="33"/>
        <v>0</v>
      </c>
      <c r="Q116" s="168"/>
      <c r="R116" s="168"/>
      <c r="S116" s="658"/>
      <c r="T116" s="168"/>
      <c r="U116" s="658"/>
    </row>
    <row r="117" spans="1:21" s="1" customFormat="1" ht="15" customHeight="1" x14ac:dyDescent="0.2">
      <c r="A117" s="33"/>
      <c r="B117" s="1276" t="s">
        <v>65</v>
      </c>
      <c r="C117" s="1277"/>
      <c r="D117" s="1277"/>
      <c r="E117" s="1277"/>
      <c r="F117" s="1277"/>
      <c r="G117" s="1504"/>
      <c r="H117" s="232">
        <f>SUMIF(G13:G102,"sb(sp)",H13:H102)</f>
        <v>22.5</v>
      </c>
      <c r="I117" s="236">
        <f>SUMIF(G13:G102,"sb(sp)",I13:I102)</f>
        <v>22.5</v>
      </c>
      <c r="J117" s="663"/>
      <c r="K117" s="232">
        <f>SUMIF(G13:G101,"sb(sp)",K13:K101)</f>
        <v>22.6</v>
      </c>
      <c r="L117" s="236">
        <f>SUMIF(G13:G101,"sb(sp)",L13:L101)</f>
        <v>22.6</v>
      </c>
      <c r="M117" s="663">
        <f t="shared" si="32"/>
        <v>0</v>
      </c>
      <c r="N117" s="232">
        <f>SUMIF(G13:G106,"sb(sp)",N13:N106)</f>
        <v>22.7</v>
      </c>
      <c r="O117" s="236">
        <f>SUMIF(G13:G106,"sb(sp)",O13:O106)</f>
        <v>22.7</v>
      </c>
      <c r="P117" s="229">
        <f t="shared" si="33"/>
        <v>0</v>
      </c>
      <c r="Q117" s="168"/>
      <c r="R117" s="168"/>
      <c r="S117" s="658"/>
      <c r="T117" s="168"/>
      <c r="U117" s="658"/>
    </row>
    <row r="118" spans="1:21" s="1" customFormat="1" ht="15" customHeight="1" x14ac:dyDescent="0.2">
      <c r="A118" s="33"/>
      <c r="B118" s="1276" t="s">
        <v>216</v>
      </c>
      <c r="C118" s="1277"/>
      <c r="D118" s="1277"/>
      <c r="E118" s="1277"/>
      <c r="F118" s="1277"/>
      <c r="G118" s="1504"/>
      <c r="H118" s="232">
        <f>SUMIF(G14:G103,"sb(spl)",H14:H103)</f>
        <v>4.8999999999999995</v>
      </c>
      <c r="I118" s="236">
        <f>SUMIF(G14:G103,"sb(spl)",I14:I103)</f>
        <v>4.8999999999999995</v>
      </c>
      <c r="J118" s="663"/>
      <c r="K118" s="232"/>
      <c r="L118" s="236"/>
      <c r="M118" s="663">
        <f t="shared" si="32"/>
        <v>0</v>
      </c>
      <c r="N118" s="232"/>
      <c r="O118" s="236"/>
      <c r="P118" s="229">
        <f t="shared" si="33"/>
        <v>0</v>
      </c>
      <c r="Q118" s="168"/>
      <c r="R118" s="168"/>
      <c r="S118" s="658"/>
      <c r="T118" s="168"/>
      <c r="U118" s="658"/>
    </row>
    <row r="119" spans="1:21" s="37" customFormat="1" ht="15" customHeight="1" x14ac:dyDescent="0.2">
      <c r="A119" s="33"/>
      <c r="B119" s="1276" t="s">
        <v>66</v>
      </c>
      <c r="C119" s="1277"/>
      <c r="D119" s="1277"/>
      <c r="E119" s="1277"/>
      <c r="F119" s="1277"/>
      <c r="G119" s="1504"/>
      <c r="H119" s="232">
        <f>SUMIF(G13:G102,"sb(vb)",H13:H102)</f>
        <v>501.6</v>
      </c>
      <c r="I119" s="236">
        <f>SUMIF(G13:G102,"sb(vb)",I13:I102)</f>
        <v>501.6</v>
      </c>
      <c r="J119" s="663"/>
      <c r="K119" s="232">
        <f>SUMIF(G13:G101,"sb(vb)",K13:K101)</f>
        <v>492.3</v>
      </c>
      <c r="L119" s="236">
        <f>SUMIF(G13:G101,"sb(vb)",L13:L101)</f>
        <v>492.3</v>
      </c>
      <c r="M119" s="663">
        <f t="shared" si="32"/>
        <v>0</v>
      </c>
      <c r="N119" s="232">
        <f>SUMIF(G13:G106,"sb(vb)",N13:N106)</f>
        <v>492.3</v>
      </c>
      <c r="O119" s="236">
        <f>SUMIF(G13:G106,"sb(vb)",O13:O106)</f>
        <v>492.3</v>
      </c>
      <c r="P119" s="229">
        <f t="shared" si="33"/>
        <v>0</v>
      </c>
      <c r="Q119" s="168"/>
      <c r="R119" s="168"/>
      <c r="S119" s="658"/>
      <c r="T119" s="168"/>
      <c r="U119" s="658"/>
    </row>
    <row r="120" spans="1:21" s="37" customFormat="1" ht="31.5" customHeight="1" x14ac:dyDescent="0.2">
      <c r="A120" s="33"/>
      <c r="B120" s="1279" t="s">
        <v>217</v>
      </c>
      <c r="C120" s="1280"/>
      <c r="D120" s="1280"/>
      <c r="E120" s="1280"/>
      <c r="F120" s="1280"/>
      <c r="G120" s="1505"/>
      <c r="H120" s="232">
        <f>SUMIF(G13:G106,"sb(es)",H13:H106)</f>
        <v>88.3</v>
      </c>
      <c r="I120" s="236">
        <f>SUMIF(G13:G106,"sb(es)",I13:I106)</f>
        <v>88.3</v>
      </c>
      <c r="J120" s="663"/>
      <c r="K120" s="232">
        <f>SUMIF(G13:G106,"sb(es)",K13:K106)</f>
        <v>112.9</v>
      </c>
      <c r="L120" s="236">
        <f>SUMIF(G13:G106,"sb(es)",L13:L106)</f>
        <v>112.9</v>
      </c>
      <c r="M120" s="663">
        <f t="shared" si="32"/>
        <v>0</v>
      </c>
      <c r="N120" s="232">
        <f>SUMIF(G13:G106,"sb(es)",N13:N106)</f>
        <v>75.2</v>
      </c>
      <c r="O120" s="236">
        <f>SUMIF(G13:G106,"sb(es)",O13:O106)</f>
        <v>75.2</v>
      </c>
      <c r="P120" s="229">
        <f t="shared" si="33"/>
        <v>0</v>
      </c>
      <c r="Q120" s="168"/>
      <c r="R120" s="168"/>
      <c r="S120" s="658"/>
      <c r="T120" s="168"/>
      <c r="U120" s="658"/>
    </row>
    <row r="121" spans="1:21" s="37" customFormat="1" ht="28.5" customHeight="1" x14ac:dyDescent="0.2">
      <c r="A121" s="33"/>
      <c r="B121" s="1279" t="s">
        <v>141</v>
      </c>
      <c r="C121" s="1280"/>
      <c r="D121" s="1280"/>
      <c r="E121" s="1280"/>
      <c r="F121" s="1280"/>
      <c r="G121" s="1505"/>
      <c r="H121" s="664">
        <f>SUMIF(G13:G105,"sb(esa)",H13:H105)</f>
        <v>16.7</v>
      </c>
      <c r="I121" s="236">
        <f>SUMIF(G15:G68,"sb(esa)",I15:I68)</f>
        <v>16.7</v>
      </c>
      <c r="J121" s="663"/>
      <c r="K121" s="232">
        <f>SUMIF(F15:F68,"sb(esa)",K15:K68)</f>
        <v>0</v>
      </c>
      <c r="L121" s="236">
        <f>SUMIF(G15:G68,"sb(esa)",L15:L68)</f>
        <v>3.7</v>
      </c>
      <c r="M121" s="663">
        <f t="shared" si="32"/>
        <v>3.7</v>
      </c>
      <c r="N121" s="232">
        <f>SUMIF(G15:G68,"sb(esa)",N15:N68)</f>
        <v>0</v>
      </c>
      <c r="O121" s="236">
        <f>SUMIF(G15:G68,"sb(esa)",O15:O68)</f>
        <v>3.6</v>
      </c>
      <c r="P121" s="229">
        <f t="shared" si="33"/>
        <v>3.6</v>
      </c>
      <c r="Q121" s="168"/>
      <c r="R121" s="168"/>
      <c r="S121" s="658"/>
      <c r="T121" s="168"/>
      <c r="U121" s="658"/>
    </row>
    <row r="122" spans="1:21" s="1" customFormat="1" ht="15" customHeight="1" x14ac:dyDescent="0.2">
      <c r="A122" s="33"/>
      <c r="B122" s="1281" t="s">
        <v>67</v>
      </c>
      <c r="C122" s="1282"/>
      <c r="D122" s="1282"/>
      <c r="E122" s="1282"/>
      <c r="F122" s="1282"/>
      <c r="G122" s="1503"/>
      <c r="H122" s="233">
        <f>SUM(H123:H126)</f>
        <v>1367.5</v>
      </c>
      <c r="I122" s="237">
        <f>SUM(I123:I126)</f>
        <v>1367.5</v>
      </c>
      <c r="J122" s="237">
        <f>SUM(J123:J126)</f>
        <v>0</v>
      </c>
      <c r="K122" s="233">
        <f>SUM(K123:K126)</f>
        <v>952.9</v>
      </c>
      <c r="L122" s="237">
        <f t="shared" ref="L122:P122" si="34">SUM(L123:L126)</f>
        <v>973.6</v>
      </c>
      <c r="M122" s="237">
        <f t="shared" si="34"/>
        <v>20.700000000000045</v>
      </c>
      <c r="N122" s="233">
        <f t="shared" si="34"/>
        <v>376.6</v>
      </c>
      <c r="O122" s="237">
        <f t="shared" si="34"/>
        <v>397.3</v>
      </c>
      <c r="P122" s="665">
        <f t="shared" si="34"/>
        <v>20.7</v>
      </c>
      <c r="Q122" s="167"/>
      <c r="R122" s="167"/>
      <c r="S122" s="658"/>
      <c r="T122" s="167"/>
      <c r="U122" s="658"/>
    </row>
    <row r="123" spans="1:21" s="1" customFormat="1" ht="15" customHeight="1" x14ac:dyDescent="0.2">
      <c r="A123" s="33"/>
      <c r="B123" s="1279" t="s">
        <v>69</v>
      </c>
      <c r="C123" s="1280"/>
      <c r="D123" s="1280"/>
      <c r="E123" s="1280"/>
      <c r="F123" s="1280"/>
      <c r="G123" s="1505"/>
      <c r="H123" s="234">
        <f>SUMIF(G13:G101,"es",H13:H101)</f>
        <v>1022</v>
      </c>
      <c r="I123" s="238">
        <f>SUMIF(G13:G101,"es",I13:I101)</f>
        <v>1022</v>
      </c>
      <c r="J123" s="666">
        <f>+I123-H123</f>
        <v>0</v>
      </c>
      <c r="K123" s="234">
        <f>SUMIF(G13:G101,"es",K13:K101)</f>
        <v>570</v>
      </c>
      <c r="L123" s="238">
        <f>SUMIF(G13:G101,"es",L13:L101)</f>
        <v>590.70000000000005</v>
      </c>
      <c r="M123" s="666">
        <f>+L123-K123</f>
        <v>20.700000000000045</v>
      </c>
      <c r="N123" s="234">
        <f>SUMIF(G13:G106,"es",N13:N106)</f>
        <v>0</v>
      </c>
      <c r="O123" s="238">
        <f>SUMIF(G13:G106,"es",O13:O106)</f>
        <v>20.7</v>
      </c>
      <c r="P123" s="230">
        <f>+O123-N123</f>
        <v>20.7</v>
      </c>
      <c r="Q123" s="168"/>
      <c r="R123" s="168"/>
      <c r="S123" s="658"/>
      <c r="T123" s="168"/>
      <c r="U123" s="658"/>
    </row>
    <row r="124" spans="1:21" s="1" customFormat="1" ht="12.75" x14ac:dyDescent="0.2">
      <c r="A124" s="34"/>
      <c r="B124" s="1294" t="s">
        <v>68</v>
      </c>
      <c r="C124" s="1295"/>
      <c r="D124" s="1295"/>
      <c r="E124" s="1295"/>
      <c r="F124" s="1295"/>
      <c r="G124" s="1510"/>
      <c r="H124" s="207">
        <f>SUMIF(G13:G102,"PSDF",H13:H102)</f>
        <v>74.8</v>
      </c>
      <c r="I124" s="218">
        <f>SUMIF(G13:G102,"PSDF",I13:I102)</f>
        <v>74.8</v>
      </c>
      <c r="J124" s="667"/>
      <c r="K124" s="207">
        <f>SUMIF(G13:G101,"PSDF",K13:K101)</f>
        <v>69</v>
      </c>
      <c r="L124" s="218">
        <f>SUMIF(G13:G101,"PSDF",L13:L101)</f>
        <v>69</v>
      </c>
      <c r="M124" s="667"/>
      <c r="N124" s="207">
        <f>SUMIF(G13:G106,"PSDF",N13:N106)</f>
        <v>70</v>
      </c>
      <c r="O124" s="218">
        <f>SUMIF(G13:G106,"PSDF",O13:O106)</f>
        <v>70</v>
      </c>
      <c r="P124" s="211"/>
      <c r="Q124" s="35"/>
      <c r="R124" s="36"/>
      <c r="S124" s="668"/>
      <c r="T124" s="36"/>
      <c r="U124" s="668"/>
    </row>
    <row r="125" spans="1:21" s="1" customFormat="1" ht="12.75" x14ac:dyDescent="0.2">
      <c r="A125" s="34"/>
      <c r="B125" s="1294" t="s">
        <v>131</v>
      </c>
      <c r="C125" s="1296"/>
      <c r="D125" s="1296"/>
      <c r="E125" s="1296"/>
      <c r="F125" s="1296"/>
      <c r="G125" s="1511"/>
      <c r="H125" s="207">
        <f>SUMIF(G13:G106,"lrvb",H13:H106)</f>
        <v>2</v>
      </c>
      <c r="I125" s="218">
        <f>SUMIF(G13:G106,"lrvb",I13:I106)</f>
        <v>2</v>
      </c>
      <c r="J125" s="667">
        <f>+I125-H125</f>
        <v>0</v>
      </c>
      <c r="K125" s="207">
        <f>SUMIF(G13:G106,"lrvb",K13:K106)</f>
        <v>12</v>
      </c>
      <c r="L125" s="218">
        <f>SUMIF(G13:G106,"lrvb",L13:L106)</f>
        <v>12</v>
      </c>
      <c r="M125" s="667"/>
      <c r="N125" s="207">
        <f>SUMIF(G13:G106,"lrvb",N13:N106)</f>
        <v>6.6</v>
      </c>
      <c r="O125" s="218">
        <f>SUMIF(G13:G106,"lrvb",O13:O106)</f>
        <v>6.6</v>
      </c>
      <c r="P125" s="211"/>
      <c r="Q125" s="35"/>
      <c r="R125" s="36"/>
      <c r="S125" s="668"/>
      <c r="T125" s="36"/>
      <c r="U125" s="668"/>
    </row>
    <row r="126" spans="1:21" s="1" customFormat="1" ht="12.75" x14ac:dyDescent="0.2">
      <c r="A126" s="33"/>
      <c r="B126" s="1276" t="s">
        <v>70</v>
      </c>
      <c r="C126" s="1277"/>
      <c r="D126" s="1277"/>
      <c r="E126" s="1277"/>
      <c r="F126" s="1277"/>
      <c r="G126" s="1504"/>
      <c r="H126" s="232">
        <f>SUMIF(G13:G105,"kt",H13:H105)</f>
        <v>268.7</v>
      </c>
      <c r="I126" s="236">
        <f>SUMIF(G13:G88,"kt",I13:I88)</f>
        <v>268.7</v>
      </c>
      <c r="J126" s="667">
        <f>+I126-H126</f>
        <v>0</v>
      </c>
      <c r="K126" s="232">
        <f>SUMIF(G13:G106,"kt",K13:K106)</f>
        <v>301.89999999999998</v>
      </c>
      <c r="L126" s="236">
        <f>SUMIF(G13:G106,"kt",L13:L106)</f>
        <v>301.89999999999998</v>
      </c>
      <c r="M126" s="663"/>
      <c r="N126" s="232">
        <f>SUMIF(G13:G106,"kt",N13:N106)</f>
        <v>300</v>
      </c>
      <c r="O126" s="236">
        <f>SUMIF(G13:G106,"kt",O13:O106)</f>
        <v>300</v>
      </c>
      <c r="P126" s="229"/>
      <c r="Q126" s="168"/>
      <c r="R126" s="168"/>
      <c r="S126" s="658"/>
      <c r="T126" s="168"/>
      <c r="U126" s="658"/>
    </row>
    <row r="127" spans="1:21" s="1" customFormat="1" ht="13.5" thickBot="1" x14ac:dyDescent="0.25">
      <c r="A127" s="38"/>
      <c r="B127" s="1273" t="s">
        <v>71</v>
      </c>
      <c r="C127" s="1274"/>
      <c r="D127" s="1274"/>
      <c r="E127" s="1274"/>
      <c r="F127" s="1274"/>
      <c r="G127" s="1512"/>
      <c r="H127" s="73">
        <f t="shared" ref="H127:P127" si="35">H122+H112</f>
        <v>4053.5</v>
      </c>
      <c r="I127" s="225">
        <f t="shared" si="35"/>
        <v>3994.5</v>
      </c>
      <c r="J127" s="225">
        <f t="shared" si="35"/>
        <v>-59</v>
      </c>
      <c r="K127" s="73">
        <f t="shared" si="35"/>
        <v>4898.5</v>
      </c>
      <c r="L127" s="225">
        <f t="shared" si="35"/>
        <v>4981.9000000000005</v>
      </c>
      <c r="M127" s="577">
        <f t="shared" si="35"/>
        <v>83.400000000000048</v>
      </c>
      <c r="N127" s="73">
        <f t="shared" si="35"/>
        <v>3746.6</v>
      </c>
      <c r="O127" s="225">
        <f t="shared" si="35"/>
        <v>3770.9</v>
      </c>
      <c r="P127" s="669">
        <f t="shared" si="35"/>
        <v>24.3</v>
      </c>
      <c r="Q127" s="167"/>
      <c r="R127" s="167"/>
      <c r="S127" s="658"/>
      <c r="T127" s="167"/>
      <c r="U127" s="658"/>
    </row>
    <row r="128" spans="1:21" x14ac:dyDescent="0.25">
      <c r="A128" s="33"/>
      <c r="B128" s="33"/>
      <c r="C128" s="33"/>
      <c r="D128" s="43"/>
      <c r="E128" s="261"/>
      <c r="F128" s="1509" t="s">
        <v>218</v>
      </c>
      <c r="G128" s="1509"/>
      <c r="H128" s="1509"/>
      <c r="I128" s="1509"/>
      <c r="J128" s="1509"/>
      <c r="K128" s="1509"/>
      <c r="L128" s="1509"/>
      <c r="M128" s="1509"/>
      <c r="N128" s="1509"/>
      <c r="O128" s="1509"/>
      <c r="P128" s="1509"/>
      <c r="Q128" s="33"/>
      <c r="R128" s="261"/>
      <c r="S128" s="658"/>
      <c r="T128" s="261"/>
      <c r="U128" s="658"/>
    </row>
    <row r="129" spans="7:12" x14ac:dyDescent="0.25">
      <c r="H129" s="85"/>
      <c r="I129" s="85"/>
      <c r="J129" s="85"/>
      <c r="K129" s="85"/>
      <c r="L129" s="85"/>
    </row>
    <row r="130" spans="7:12" x14ac:dyDescent="0.25">
      <c r="G130" s="85"/>
      <c r="J130" s="85"/>
    </row>
    <row r="131" spans="7:12" x14ac:dyDescent="0.25">
      <c r="J131" s="85"/>
    </row>
  </sheetData>
  <mergeCells count="205">
    <mergeCell ref="F128:P128"/>
    <mergeCell ref="B122:G122"/>
    <mergeCell ref="B123:G123"/>
    <mergeCell ref="B124:G124"/>
    <mergeCell ref="B125:G125"/>
    <mergeCell ref="B126:G126"/>
    <mergeCell ref="B127:G127"/>
    <mergeCell ref="B116:G116"/>
    <mergeCell ref="B117:G117"/>
    <mergeCell ref="B118:G118"/>
    <mergeCell ref="B119:G119"/>
    <mergeCell ref="B120:G120"/>
    <mergeCell ref="B121:G121"/>
    <mergeCell ref="B110:P110"/>
    <mergeCell ref="B111:G111"/>
    <mergeCell ref="B112:G112"/>
    <mergeCell ref="B113:G113"/>
    <mergeCell ref="B114:G114"/>
    <mergeCell ref="B115:G115"/>
    <mergeCell ref="C107:G107"/>
    <mergeCell ref="Q107:U107"/>
    <mergeCell ref="B108:G108"/>
    <mergeCell ref="Q108:U108"/>
    <mergeCell ref="B109:G109"/>
    <mergeCell ref="Q109:U109"/>
    <mergeCell ref="A105:A106"/>
    <mergeCell ref="B105:B106"/>
    <mergeCell ref="C105:C106"/>
    <mergeCell ref="D105:D106"/>
    <mergeCell ref="E105:E106"/>
    <mergeCell ref="F105:F106"/>
    <mergeCell ref="U93:U95"/>
    <mergeCell ref="E96:E97"/>
    <mergeCell ref="D97:D100"/>
    <mergeCell ref="Q101:Q102"/>
    <mergeCell ref="A103:A104"/>
    <mergeCell ref="B103:B104"/>
    <mergeCell ref="C103:C104"/>
    <mergeCell ref="D103:D104"/>
    <mergeCell ref="E103:E104"/>
    <mergeCell ref="F103:F104"/>
    <mergeCell ref="A93:A95"/>
    <mergeCell ref="B93:B95"/>
    <mergeCell ref="C93:C95"/>
    <mergeCell ref="D93:D95"/>
    <mergeCell ref="E93:E95"/>
    <mergeCell ref="F93:F95"/>
    <mergeCell ref="Q87:Q88"/>
    <mergeCell ref="A90:A92"/>
    <mergeCell ref="B90:B92"/>
    <mergeCell ref="C90:C92"/>
    <mergeCell ref="D90:D92"/>
    <mergeCell ref="F90:F92"/>
    <mergeCell ref="E91:E92"/>
    <mergeCell ref="Q91:Q92"/>
    <mergeCell ref="A86:A89"/>
    <mergeCell ref="B86:B89"/>
    <mergeCell ref="C86:C89"/>
    <mergeCell ref="D86:D89"/>
    <mergeCell ref="F86:F89"/>
    <mergeCell ref="E87:E89"/>
    <mergeCell ref="V77:W81"/>
    <mergeCell ref="E80:E81"/>
    <mergeCell ref="A82:A85"/>
    <mergeCell ref="B82:B85"/>
    <mergeCell ref="C82:C85"/>
    <mergeCell ref="D82:D85"/>
    <mergeCell ref="F82:F85"/>
    <mergeCell ref="E83:E85"/>
    <mergeCell ref="Q83:Q84"/>
    <mergeCell ref="A73:A76"/>
    <mergeCell ref="B73:B76"/>
    <mergeCell ref="C73:C76"/>
    <mergeCell ref="D73:D76"/>
    <mergeCell ref="E73:E75"/>
    <mergeCell ref="F73:F76"/>
    <mergeCell ref="Q73:Q74"/>
    <mergeCell ref="U73:U76"/>
    <mergeCell ref="A77:A81"/>
    <mergeCell ref="B77:B81"/>
    <mergeCell ref="C77:C81"/>
    <mergeCell ref="D77:D81"/>
    <mergeCell ref="E77:E79"/>
    <mergeCell ref="F77:F81"/>
    <mergeCell ref="Q77:Q79"/>
    <mergeCell ref="R77:R78"/>
    <mergeCell ref="U77:U81"/>
    <mergeCell ref="Q68:Q70"/>
    <mergeCell ref="R68:R70"/>
    <mergeCell ref="S68:S70"/>
    <mergeCell ref="A71:A72"/>
    <mergeCell ref="B71:B72"/>
    <mergeCell ref="C71:C72"/>
    <mergeCell ref="D71:D72"/>
    <mergeCell ref="E71:E72"/>
    <mergeCell ref="F71:F72"/>
    <mergeCell ref="Q71:Q72"/>
    <mergeCell ref="A68:A70"/>
    <mergeCell ref="B68:B70"/>
    <mergeCell ref="C68:C70"/>
    <mergeCell ref="D68:D70"/>
    <mergeCell ref="E68:E70"/>
    <mergeCell ref="F68:F70"/>
    <mergeCell ref="R71:R72"/>
    <mergeCell ref="S71:S72"/>
    <mergeCell ref="D63:D65"/>
    <mergeCell ref="U63:U65"/>
    <mergeCell ref="Q64:Q65"/>
    <mergeCell ref="C66:G66"/>
    <mergeCell ref="Q66:U66"/>
    <mergeCell ref="C67:U67"/>
    <mergeCell ref="D55:D58"/>
    <mergeCell ref="F55:F58"/>
    <mergeCell ref="U55:U58"/>
    <mergeCell ref="Q56:Q58"/>
    <mergeCell ref="D61:D62"/>
    <mergeCell ref="F61:F62"/>
    <mergeCell ref="Q61:Q62"/>
    <mergeCell ref="U61:U62"/>
    <mergeCell ref="D50:D52"/>
    <mergeCell ref="E50:E52"/>
    <mergeCell ref="F50:F52"/>
    <mergeCell ref="Q50:Q51"/>
    <mergeCell ref="U50:U52"/>
    <mergeCell ref="D53:D54"/>
    <mergeCell ref="F53:F54"/>
    <mergeCell ref="C43:U43"/>
    <mergeCell ref="D44:D46"/>
    <mergeCell ref="F44:F45"/>
    <mergeCell ref="U44:U47"/>
    <mergeCell ref="Q45:Q46"/>
    <mergeCell ref="Q48:Q49"/>
    <mergeCell ref="C38:C41"/>
    <mergeCell ref="D38:D41"/>
    <mergeCell ref="E38:E41"/>
    <mergeCell ref="F38:F41"/>
    <mergeCell ref="U38:U42"/>
    <mergeCell ref="C42:G42"/>
    <mergeCell ref="C34:C35"/>
    <mergeCell ref="D34:D35"/>
    <mergeCell ref="E34:E35"/>
    <mergeCell ref="F34:F35"/>
    <mergeCell ref="Q34:Q35"/>
    <mergeCell ref="C36:C37"/>
    <mergeCell ref="D36:D37"/>
    <mergeCell ref="E36:E37"/>
    <mergeCell ref="F36:F37"/>
    <mergeCell ref="Q36:Q37"/>
    <mergeCell ref="Q27:Q28"/>
    <mergeCell ref="C29:C33"/>
    <mergeCell ref="D29:D33"/>
    <mergeCell ref="E29:E33"/>
    <mergeCell ref="F29:F33"/>
    <mergeCell ref="Q30:Q31"/>
    <mergeCell ref="U20:U22"/>
    <mergeCell ref="D23:D24"/>
    <mergeCell ref="Q24:Q25"/>
    <mergeCell ref="R24:R25"/>
    <mergeCell ref="S24:S25"/>
    <mergeCell ref="T24:T25"/>
    <mergeCell ref="U24:U25"/>
    <mergeCell ref="E18:E19"/>
    <mergeCell ref="C20:C22"/>
    <mergeCell ref="D20:D22"/>
    <mergeCell ref="E20:E22"/>
    <mergeCell ref="F20:F22"/>
    <mergeCell ref="Q20:Q22"/>
    <mergeCell ref="A10:U10"/>
    <mergeCell ref="B11:U11"/>
    <mergeCell ref="C12:U12"/>
    <mergeCell ref="A13:A19"/>
    <mergeCell ref="B13:B19"/>
    <mergeCell ref="C13:C19"/>
    <mergeCell ref="F13:F19"/>
    <mergeCell ref="Q13:Q19"/>
    <mergeCell ref="E14:E15"/>
    <mergeCell ref="E16:E17"/>
    <mergeCell ref="A9:U9"/>
    <mergeCell ref="L6:L8"/>
    <mergeCell ref="M6:M8"/>
    <mergeCell ref="N6:N8"/>
    <mergeCell ref="O6:O8"/>
    <mergeCell ref="P6:P8"/>
    <mergeCell ref="Q6:T6"/>
    <mergeCell ref="F6:F8"/>
    <mergeCell ref="G6:G8"/>
    <mergeCell ref="H6:H8"/>
    <mergeCell ref="I6:I8"/>
    <mergeCell ref="J6:J8"/>
    <mergeCell ref="K6:K8"/>
    <mergeCell ref="R1:U1"/>
    <mergeCell ref="A2:U2"/>
    <mergeCell ref="A3:U3"/>
    <mergeCell ref="A4:U4"/>
    <mergeCell ref="A5:U5"/>
    <mergeCell ref="A6:A8"/>
    <mergeCell ref="B6:B8"/>
    <mergeCell ref="C6:C8"/>
    <mergeCell ref="D6:D8"/>
    <mergeCell ref="E6:E8"/>
    <mergeCell ref="U6:U8"/>
    <mergeCell ref="Q7:Q8"/>
    <mergeCell ref="R7:R8"/>
    <mergeCell ref="S7:S8"/>
    <mergeCell ref="T7:T8"/>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4</vt:i4>
      </vt:variant>
    </vt:vector>
  </HeadingPairs>
  <TitlesOfParts>
    <vt:vector size="7" baseType="lpstr">
      <vt:lpstr>13 programa</vt:lpstr>
      <vt:lpstr>Aiškinamoji lentelė</vt:lpstr>
      <vt:lpstr>Lyginamasis 2018-10-25</vt:lpstr>
      <vt:lpstr>'13 programa'!Print_Area</vt:lpstr>
      <vt:lpstr>'Aiškinamoji lentelė'!Print_Area</vt:lpstr>
      <vt:lpstr>'13 programa'!Print_Titles</vt:lpstr>
      <vt:lpstr>'Aiškinamoji lentelė'!Print_Titles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2019-01-10T11:04:31Z</cp:lastPrinted>
  <dcterms:created xsi:type="dcterms:W3CDTF">2015-11-25T11:03:52Z</dcterms:created>
  <dcterms:modified xsi:type="dcterms:W3CDTF">2019-01-11T07:25:44Z</dcterms:modified>
</cp:coreProperties>
</file>