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8800" windowHeight="12300" tabRatio="764"/>
  </bookViews>
  <sheets>
    <sheet name="8 programa" sheetId="12" r:id="rId1"/>
    <sheet name="Aiškinamoji lentelė" sheetId="1" r:id="rId2"/>
    <sheet name="EKC renginiai" sheetId="4" state="hidden" r:id="rId3"/>
    <sheet name="LAUKSNOS" sheetId="5" state="hidden" r:id="rId4"/>
    <sheet name="Joninės" sheetId="6" state="hidden" r:id="rId5"/>
    <sheet name="Užgavėnės" sheetId="7" state="hidden" r:id="rId6"/>
    <sheet name="Metų ratas" sheetId="8" state="hidden" r:id="rId7"/>
    <sheet name="Europeade" sheetId="9" state="hidden" r:id="rId8"/>
    <sheet name="Violončelės fesivalis" sheetId="10" state="hidden" r:id="rId9"/>
    <sheet name="Žvejų rūmai" sheetId="11" state="hidden" r:id="rId10"/>
    <sheet name="Lyginamasis 2018-09-27" sheetId="3" state="hidden" r:id="rId11"/>
  </sheets>
  <definedNames>
    <definedName name="_xlnm.Print_Area" localSheetId="0">'8 programa'!$A$1:$N$174</definedName>
    <definedName name="_xlnm.Print_Area" localSheetId="1">'Aiškinamoji lentelė'!$A$1:$Q$194</definedName>
    <definedName name="_xlnm.Print_Area" localSheetId="10">'Lyginamasis 2018-09-27'!$A$1:$U$215</definedName>
    <definedName name="_xlnm.Print_Area" localSheetId="8">'Violončelės fesivalis'!$A$1:$G$118</definedName>
    <definedName name="_xlnm.Print_Titles" localSheetId="0">'8 programa'!$6:$9</definedName>
    <definedName name="_xlnm.Print_Titles" localSheetId="1">'Aiškinamoji lentelė'!$6:$9</definedName>
    <definedName name="_xlnm.Print_Titles" localSheetId="10">'Lyginamasis 2018-09-27'!$6:$9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66" i="1" l="1"/>
  <c r="L166" i="1"/>
  <c r="H125" i="12" l="1"/>
  <c r="J138" i="1"/>
  <c r="J107" i="1" l="1"/>
  <c r="I128" i="12" l="1"/>
  <c r="H45" i="12" l="1"/>
  <c r="I43" i="12"/>
  <c r="J43" i="12"/>
  <c r="H43" i="12"/>
  <c r="I138" i="1" l="1"/>
  <c r="I100" i="12" l="1"/>
  <c r="H166" i="12" l="1"/>
  <c r="J184" i="1"/>
  <c r="L38" i="1" l="1"/>
  <c r="K38" i="1"/>
  <c r="J33" i="12"/>
  <c r="I33" i="12"/>
  <c r="J48" i="12"/>
  <c r="L56" i="1"/>
  <c r="I149" i="12" l="1"/>
  <c r="J149" i="12"/>
  <c r="H149" i="12"/>
  <c r="I125" i="12"/>
  <c r="J125" i="12"/>
  <c r="H97" i="12"/>
  <c r="I82" i="12"/>
  <c r="J82" i="12"/>
  <c r="H82" i="12"/>
  <c r="J62" i="1" l="1"/>
  <c r="J64" i="1"/>
  <c r="J82" i="1" l="1"/>
  <c r="K80" i="1"/>
  <c r="J80" i="1"/>
  <c r="J75" i="1"/>
  <c r="J60" i="1"/>
  <c r="J56" i="1"/>
  <c r="J53" i="1"/>
  <c r="K53" i="1"/>
  <c r="K56" i="1"/>
  <c r="K64" i="1"/>
  <c r="K75" i="1"/>
  <c r="H14" i="12" l="1"/>
  <c r="J14" i="1"/>
  <c r="H18" i="12" l="1"/>
  <c r="J170" i="12" l="1"/>
  <c r="I170" i="12"/>
  <c r="H170" i="12"/>
  <c r="J169" i="12"/>
  <c r="I169" i="12"/>
  <c r="H169" i="12"/>
  <c r="J167" i="12"/>
  <c r="I167" i="12"/>
  <c r="H167" i="12"/>
  <c r="J165" i="12"/>
  <c r="I165" i="12"/>
  <c r="H165" i="12"/>
  <c r="H164" i="12"/>
  <c r="H163" i="12"/>
  <c r="H162" i="12"/>
  <c r="J154" i="12"/>
  <c r="I154" i="12"/>
  <c r="H154" i="12"/>
  <c r="J132" i="12"/>
  <c r="I132" i="12"/>
  <c r="H132" i="12"/>
  <c r="J99" i="12"/>
  <c r="I99" i="12"/>
  <c r="H99" i="12"/>
  <c r="J97" i="12"/>
  <c r="I97" i="12"/>
  <c r="N79" i="12"/>
  <c r="M79" i="12"/>
  <c r="L79" i="12"/>
  <c r="J36" i="12"/>
  <c r="I36" i="12"/>
  <c r="H36" i="12"/>
  <c r="J32" i="12"/>
  <c r="I32" i="12"/>
  <c r="H32" i="12"/>
  <c r="H30" i="12"/>
  <c r="J27" i="12"/>
  <c r="I27" i="12"/>
  <c r="H27" i="12"/>
  <c r="J23" i="12"/>
  <c r="I23" i="12"/>
  <c r="H23" i="12"/>
  <c r="J18" i="12"/>
  <c r="I18" i="12"/>
  <c r="I46" i="12" l="1"/>
  <c r="H46" i="12"/>
  <c r="J46" i="12"/>
  <c r="J155" i="12"/>
  <c r="H155" i="12"/>
  <c r="I155" i="12"/>
  <c r="I168" i="12"/>
  <c r="J168" i="12"/>
  <c r="H126" i="12"/>
  <c r="I126" i="12"/>
  <c r="H168" i="12"/>
  <c r="H161" i="12"/>
  <c r="H160" i="12" s="1"/>
  <c r="I161" i="12"/>
  <c r="I160" i="12" s="1"/>
  <c r="J161" i="12"/>
  <c r="J160" i="12" s="1"/>
  <c r="J126" i="12"/>
  <c r="H171" i="12" l="1"/>
  <c r="J171" i="12"/>
  <c r="I171" i="12"/>
  <c r="I156" i="12"/>
  <c r="I157" i="12" s="1"/>
  <c r="J156" i="12"/>
  <c r="J157" i="12" s="1"/>
  <c r="H156" i="12"/>
  <c r="H157" i="12" s="1"/>
  <c r="Q76" i="1"/>
  <c r="P76" i="1"/>
  <c r="O76" i="1"/>
  <c r="L75" i="1"/>
  <c r="O64" i="1"/>
  <c r="L64" i="1"/>
  <c r="Q56" i="1"/>
  <c r="P56" i="1"/>
  <c r="O56" i="1"/>
  <c r="O53" i="1"/>
  <c r="L53" i="1"/>
  <c r="K88" i="1" l="1"/>
  <c r="L88" i="1"/>
  <c r="Q85" i="1" l="1"/>
  <c r="P85" i="1"/>
  <c r="O85" i="1"/>
  <c r="K138" i="1" l="1"/>
  <c r="L138" i="1"/>
  <c r="K178" i="1" l="1"/>
  <c r="J179" i="1" l="1"/>
  <c r="D70" i="5" l="1"/>
  <c r="H66" i="5"/>
  <c r="H70" i="5" s="1"/>
  <c r="G66" i="5"/>
  <c r="F66" i="5"/>
  <c r="H48" i="5"/>
  <c r="G48" i="5"/>
  <c r="F48" i="5"/>
  <c r="H42" i="5"/>
  <c r="G42" i="5"/>
  <c r="F42" i="5"/>
  <c r="H22" i="5"/>
  <c r="G22" i="5"/>
  <c r="F22" i="5"/>
  <c r="F18" i="5"/>
  <c r="F7" i="5" s="1"/>
  <c r="F70" i="5" s="1"/>
  <c r="H7" i="5"/>
  <c r="G7" i="5"/>
  <c r="G70" i="5" s="1"/>
  <c r="H138" i="11" l="1"/>
  <c r="H129" i="11"/>
  <c r="H123" i="11"/>
  <c r="H117" i="11"/>
  <c r="H107" i="11"/>
  <c r="H96" i="11"/>
  <c r="M94" i="11"/>
  <c r="H93" i="11"/>
  <c r="M96" i="11" s="1"/>
  <c r="K80" i="11"/>
  <c r="H80" i="11" s="1"/>
  <c r="J80" i="11"/>
  <c r="I80" i="11"/>
  <c r="L62" i="11"/>
  <c r="K62" i="11"/>
  <c r="J62" i="11"/>
  <c r="I62" i="11"/>
  <c r="H62" i="11" s="1"/>
  <c r="H25" i="11"/>
  <c r="J88" i="1" l="1"/>
  <c r="G32" i="10"/>
  <c r="G7" i="10" s="1"/>
  <c r="G100" i="10" s="1"/>
  <c r="G17" i="10"/>
  <c r="E16" i="9" l="1"/>
  <c r="D16" i="9"/>
  <c r="C16" i="9"/>
  <c r="F16" i="9" s="1"/>
  <c r="F15" i="9"/>
  <c r="C14" i="9"/>
  <c r="F14" i="9" s="1"/>
  <c r="F13" i="9"/>
  <c r="F12" i="9"/>
  <c r="C12" i="9"/>
  <c r="E21" i="8"/>
  <c r="D21" i="8"/>
  <c r="C21" i="8"/>
  <c r="F21" i="8" s="1"/>
  <c r="F20" i="8"/>
  <c r="F19" i="8"/>
  <c r="F18" i="8"/>
  <c r="F17" i="8"/>
  <c r="F16" i="8"/>
  <c r="F15" i="8"/>
  <c r="C15" i="8"/>
  <c r="F14" i="8"/>
  <c r="F13" i="8"/>
  <c r="F12" i="8"/>
  <c r="C12" i="8"/>
  <c r="E31" i="7"/>
  <c r="D31" i="7"/>
  <c r="G30" i="7"/>
  <c r="G29" i="7"/>
  <c r="G27" i="7"/>
  <c r="G26" i="7"/>
  <c r="G25" i="7"/>
  <c r="F24" i="7"/>
  <c r="F31" i="7" s="1"/>
  <c r="D24" i="7"/>
  <c r="G24" i="7" s="1"/>
  <c r="G23" i="7"/>
  <c r="G22" i="7"/>
  <c r="G21" i="7"/>
  <c r="G20" i="7"/>
  <c r="G19" i="7" s="1"/>
  <c r="D19" i="7"/>
  <c r="G18" i="7"/>
  <c r="G17" i="7"/>
  <c r="G16" i="7"/>
  <c r="G15" i="7"/>
  <c r="G14" i="7"/>
  <c r="G13" i="7"/>
  <c r="G12" i="7" s="1"/>
  <c r="F12" i="7"/>
  <c r="D12" i="7"/>
  <c r="O27" i="4"/>
  <c r="O26" i="4"/>
  <c r="O25" i="4"/>
  <c r="O24" i="4"/>
  <c r="N23" i="4"/>
  <c r="N28" i="4" s="1"/>
  <c r="K23" i="4"/>
  <c r="O22" i="4"/>
  <c r="O21" i="4"/>
  <c r="O20" i="4"/>
  <c r="O19" i="4"/>
  <c r="O18" i="4"/>
  <c r="O17" i="4"/>
  <c r="O16" i="4"/>
  <c r="O15" i="4"/>
  <c r="O14" i="4"/>
  <c r="O13" i="4"/>
  <c r="O12" i="4"/>
  <c r="O10" i="4" s="1"/>
  <c r="O11" i="4"/>
  <c r="S10" i="4"/>
  <c r="S28" i="4" s="1"/>
  <c r="R10" i="4"/>
  <c r="R28" i="4" s="1"/>
  <c r="Q10" i="4"/>
  <c r="Q28" i="4" s="1"/>
  <c r="P10" i="4"/>
  <c r="P28" i="4" s="1"/>
  <c r="N10" i="4"/>
  <c r="M10" i="4"/>
  <c r="M28" i="4" s="1"/>
  <c r="L10" i="4"/>
  <c r="L28" i="4" s="1"/>
  <c r="K10" i="4"/>
  <c r="K28" i="4" s="1"/>
  <c r="J10" i="4"/>
  <c r="J28" i="4" s="1"/>
  <c r="I10" i="4"/>
  <c r="I28" i="4" s="1"/>
  <c r="H10" i="4"/>
  <c r="H28" i="4" s="1"/>
  <c r="G10" i="4"/>
  <c r="G28" i="4" s="1"/>
  <c r="G31" i="7" l="1"/>
  <c r="O23" i="4"/>
  <c r="O28" i="4" s="1"/>
  <c r="J180" i="1" l="1"/>
  <c r="J178" i="1"/>
  <c r="I51" i="1" l="1"/>
  <c r="I88" i="1" s="1"/>
  <c r="I166" i="1" l="1"/>
  <c r="K107" i="1" l="1"/>
  <c r="L189" i="1" l="1"/>
  <c r="L188" i="1"/>
  <c r="L186" i="1"/>
  <c r="L185" i="1"/>
  <c r="L183" i="1"/>
  <c r="L181" i="1"/>
  <c r="L180" i="1"/>
  <c r="L178" i="1"/>
  <c r="K181" i="1"/>
  <c r="J181" i="1"/>
  <c r="L110" i="1" l="1"/>
  <c r="I101" i="1"/>
  <c r="I107" i="1" s="1"/>
  <c r="L171" i="1" l="1"/>
  <c r="J166" i="1"/>
  <c r="L145" i="1"/>
  <c r="L107" i="1"/>
  <c r="L172" i="1" l="1"/>
  <c r="L139" i="1"/>
  <c r="L41" i="1" l="1"/>
  <c r="L37" i="1"/>
  <c r="L32" i="1"/>
  <c r="K32" i="1"/>
  <c r="L28" i="1"/>
  <c r="J23" i="1"/>
  <c r="K23" i="1"/>
  <c r="L23" i="1"/>
  <c r="I23" i="1"/>
  <c r="L49" i="1" l="1"/>
  <c r="L173" i="1" s="1"/>
  <c r="L174" i="1" s="1"/>
  <c r="I48" i="3"/>
  <c r="I169" i="3"/>
  <c r="M194" i="3" l="1"/>
  <c r="M121" i="3"/>
  <c r="J157" i="3"/>
  <c r="J121" i="3"/>
  <c r="I121" i="3"/>
  <c r="J122" i="3" l="1"/>
  <c r="I122" i="3"/>
  <c r="J113" i="3" l="1"/>
  <c r="I113" i="3"/>
  <c r="M113" i="3"/>
  <c r="L113" i="3"/>
  <c r="M161" i="3" l="1"/>
  <c r="J161" i="3"/>
  <c r="M159" i="3"/>
  <c r="J159" i="3"/>
  <c r="J72" i="3" l="1"/>
  <c r="I71" i="3"/>
  <c r="I72" i="3"/>
  <c r="J189" i="3" l="1"/>
  <c r="J194" i="3" s="1"/>
  <c r="J48" i="3"/>
  <c r="J47" i="3"/>
  <c r="J46" i="3"/>
  <c r="J117" i="3" l="1"/>
  <c r="I117" i="3"/>
  <c r="O201" i="3" l="1"/>
  <c r="N201" i="3"/>
  <c r="K205" i="3"/>
  <c r="K202" i="3"/>
  <c r="K201" i="3"/>
  <c r="H156" i="3"/>
  <c r="I156" i="3"/>
  <c r="H189" i="3"/>
  <c r="H124" i="3"/>
  <c r="H121" i="3"/>
  <c r="H106" i="3"/>
  <c r="H69" i="3"/>
  <c r="H56" i="3"/>
  <c r="H35" i="3"/>
  <c r="H31" i="3"/>
  <c r="H211" i="3"/>
  <c r="H210" i="3"/>
  <c r="H208" i="3"/>
  <c r="H207" i="3"/>
  <c r="H205" i="3"/>
  <c r="H204" i="3"/>
  <c r="H203" i="3"/>
  <c r="H202" i="3"/>
  <c r="H201" i="3"/>
  <c r="H169" i="3"/>
  <c r="N125" i="3"/>
  <c r="K151" i="3"/>
  <c r="H40" i="3"/>
  <c r="H43" i="3"/>
  <c r="H45" i="3"/>
  <c r="H47" i="3"/>
  <c r="N156" i="3" l="1"/>
  <c r="K156" i="3"/>
  <c r="I56" i="3" l="1"/>
  <c r="O125" i="3" l="1"/>
  <c r="O156" i="3" l="1"/>
  <c r="J31" i="3"/>
  <c r="K31" i="3"/>
  <c r="M31" i="3"/>
  <c r="M69" i="3" s="1"/>
  <c r="N31" i="3"/>
  <c r="P31" i="3"/>
  <c r="I205" i="3" l="1"/>
  <c r="H206" i="3"/>
  <c r="I206" i="3"/>
  <c r="O31" i="3" l="1"/>
  <c r="L31" i="3"/>
  <c r="K180" i="1" l="1"/>
  <c r="I180" i="1"/>
  <c r="N202" i="3"/>
  <c r="O202" i="3"/>
  <c r="N210" i="3"/>
  <c r="O210" i="3"/>
  <c r="L202" i="3"/>
  <c r="I202" i="3"/>
  <c r="P202" i="3" l="1"/>
  <c r="J202" i="3"/>
  <c r="P156" i="3"/>
  <c r="L151" i="3" l="1"/>
  <c r="L156" i="3" s="1"/>
  <c r="L211" i="3"/>
  <c r="L210" i="3"/>
  <c r="L208" i="3"/>
  <c r="L207" i="3"/>
  <c r="L205" i="3"/>
  <c r="K211" i="3"/>
  <c r="K210" i="3"/>
  <c r="K208" i="3"/>
  <c r="K207" i="3"/>
  <c r="L193" i="3"/>
  <c r="L189" i="3"/>
  <c r="L168" i="3"/>
  <c r="L161" i="3"/>
  <c r="L124" i="3"/>
  <c r="L121" i="3"/>
  <c r="L106" i="3"/>
  <c r="L68" i="3"/>
  <c r="L66" i="3"/>
  <c r="L56" i="3"/>
  <c r="L47" i="3"/>
  <c r="L45" i="3"/>
  <c r="L43" i="3"/>
  <c r="L40" i="3"/>
  <c r="L35" i="3"/>
  <c r="K193" i="3"/>
  <c r="K189" i="3"/>
  <c r="K168" i="3"/>
  <c r="K161" i="3"/>
  <c r="K124" i="3"/>
  <c r="K121" i="3"/>
  <c r="K106" i="3"/>
  <c r="K68" i="3"/>
  <c r="K66" i="3"/>
  <c r="K56" i="3"/>
  <c r="K47" i="3"/>
  <c r="K45" i="3"/>
  <c r="K43" i="3"/>
  <c r="K40" i="3"/>
  <c r="K35" i="3"/>
  <c r="J156" i="3"/>
  <c r="K69" i="3" l="1"/>
  <c r="L69" i="3"/>
  <c r="L201" i="3"/>
  <c r="L200" i="3" s="1"/>
  <c r="M210" i="3"/>
  <c r="M211" i="3"/>
  <c r="K194" i="3"/>
  <c r="L209" i="3"/>
  <c r="K209" i="3"/>
  <c r="L194" i="3"/>
  <c r="K157" i="3"/>
  <c r="L157" i="3"/>
  <c r="M156" i="3" l="1"/>
  <c r="M157" i="3" s="1"/>
  <c r="M195" i="3" s="1"/>
  <c r="M196" i="3" s="1"/>
  <c r="M201" i="3"/>
  <c r="M209" i="3"/>
  <c r="K195" i="3"/>
  <c r="K196" i="3" s="1"/>
  <c r="L195" i="3"/>
  <c r="L196" i="3" s="1"/>
  <c r="L212" i="3"/>
  <c r="I57" i="3"/>
  <c r="J66" i="3" s="1"/>
  <c r="J56" i="3" l="1"/>
  <c r="J69" i="3" s="1"/>
  <c r="J195" i="3" s="1"/>
  <c r="I183" i="1" l="1"/>
  <c r="I36" i="3"/>
  <c r="J40" i="3" s="1"/>
  <c r="O211" i="3" l="1"/>
  <c r="O208" i="3"/>
  <c r="O207" i="3"/>
  <c r="O205" i="3"/>
  <c r="O193" i="3"/>
  <c r="O189" i="3"/>
  <c r="O168" i="3"/>
  <c r="O161" i="3"/>
  <c r="O124" i="3"/>
  <c r="O121" i="3"/>
  <c r="O106" i="3"/>
  <c r="O68" i="3"/>
  <c r="O66" i="3"/>
  <c r="O56" i="3"/>
  <c r="O47" i="3"/>
  <c r="O45" i="3"/>
  <c r="O40" i="3"/>
  <c r="O35" i="3"/>
  <c r="P193" i="3"/>
  <c r="P189" i="3"/>
  <c r="P168" i="3"/>
  <c r="P161" i="3"/>
  <c r="P124" i="3"/>
  <c r="P121" i="3"/>
  <c r="P106" i="3"/>
  <c r="P68" i="3"/>
  <c r="P66" i="3"/>
  <c r="P56" i="3"/>
  <c r="P47" i="3"/>
  <c r="P45" i="3"/>
  <c r="P40" i="3"/>
  <c r="P35" i="3"/>
  <c r="O69" i="3" l="1"/>
  <c r="P69" i="3"/>
  <c r="P157" i="3"/>
  <c r="O157" i="3"/>
  <c r="P194" i="3"/>
  <c r="O209" i="3"/>
  <c r="O194" i="3"/>
  <c r="O195" i="3" l="1"/>
  <c r="O196" i="3" s="1"/>
  <c r="P195" i="3"/>
  <c r="P196" i="3" s="1"/>
  <c r="I178" i="1" l="1"/>
  <c r="I184" i="1" l="1"/>
  <c r="I189" i="3" l="1"/>
  <c r="J206" i="3"/>
  <c r="I124" i="3" l="1"/>
  <c r="J124" i="3" l="1"/>
  <c r="J106" i="3"/>
  <c r="J196" i="3" l="1"/>
  <c r="I203" i="3"/>
  <c r="I211" i="3"/>
  <c r="I210" i="3"/>
  <c r="I208" i="3"/>
  <c r="I207" i="3"/>
  <c r="J207" i="3" s="1"/>
  <c r="I204" i="3"/>
  <c r="I168" i="3"/>
  <c r="I161" i="3"/>
  <c r="I106" i="3"/>
  <c r="I66" i="3"/>
  <c r="I47" i="3"/>
  <c r="I45" i="3"/>
  <c r="I43" i="3"/>
  <c r="I40" i="3"/>
  <c r="I35" i="3"/>
  <c r="M202" i="3" l="1"/>
  <c r="M200" i="3" s="1"/>
  <c r="M212" i="3" s="1"/>
  <c r="I157" i="3"/>
  <c r="I194" i="3"/>
  <c r="I209" i="3"/>
  <c r="K200" i="3" l="1"/>
  <c r="K212" i="3" s="1"/>
  <c r="N211" i="3"/>
  <c r="J211" i="3"/>
  <c r="P210" i="3"/>
  <c r="J210" i="3"/>
  <c r="N208" i="3"/>
  <c r="J208" i="3"/>
  <c r="N207" i="3"/>
  <c r="N205" i="3"/>
  <c r="J204" i="3"/>
  <c r="P201" i="3"/>
  <c r="N193" i="3"/>
  <c r="N189" i="3"/>
  <c r="N168" i="3"/>
  <c r="H168" i="3"/>
  <c r="N161" i="3"/>
  <c r="H161" i="3"/>
  <c r="N124" i="3"/>
  <c r="N121" i="3"/>
  <c r="N106" i="3"/>
  <c r="N68" i="3"/>
  <c r="N66" i="3"/>
  <c r="H66" i="3"/>
  <c r="N56" i="3"/>
  <c r="N47" i="3"/>
  <c r="N45" i="3"/>
  <c r="N40" i="3"/>
  <c r="N35" i="3"/>
  <c r="N69" i="3" l="1"/>
  <c r="J209" i="3"/>
  <c r="N157" i="3"/>
  <c r="O200" i="3" s="1"/>
  <c r="O212" i="3" s="1"/>
  <c r="N200" i="3"/>
  <c r="H209" i="3"/>
  <c r="N194" i="3"/>
  <c r="N209" i="3"/>
  <c r="H157" i="3"/>
  <c r="H194" i="3"/>
  <c r="K189" i="1"/>
  <c r="J189" i="1"/>
  <c r="I189" i="1"/>
  <c r="K188" i="1"/>
  <c r="J188" i="1"/>
  <c r="I188" i="1"/>
  <c r="K186" i="1"/>
  <c r="J186" i="1"/>
  <c r="I186" i="1"/>
  <c r="K185" i="1"/>
  <c r="J185" i="1"/>
  <c r="I185" i="1"/>
  <c r="K183" i="1"/>
  <c r="J183" i="1"/>
  <c r="I182" i="1"/>
  <c r="I181" i="1"/>
  <c r="K171" i="1"/>
  <c r="J171" i="1"/>
  <c r="K145" i="1"/>
  <c r="J145" i="1"/>
  <c r="I145" i="1"/>
  <c r="I172" i="1" s="1"/>
  <c r="K110" i="1"/>
  <c r="J110" i="1"/>
  <c r="I110" i="1"/>
  <c r="K48" i="1"/>
  <c r="J48" i="1"/>
  <c r="I48" i="1"/>
  <c r="K41" i="1"/>
  <c r="J41" i="1"/>
  <c r="I41" i="1"/>
  <c r="K37" i="1"/>
  <c r="J37" i="1"/>
  <c r="I37" i="1"/>
  <c r="J35" i="1"/>
  <c r="I35" i="1"/>
  <c r="J32" i="1"/>
  <c r="I32" i="1"/>
  <c r="K28" i="1"/>
  <c r="J28" i="1"/>
  <c r="I28" i="1"/>
  <c r="K172" i="1" l="1"/>
  <c r="J177" i="1"/>
  <c r="J172" i="1"/>
  <c r="K49" i="1"/>
  <c r="J49" i="1"/>
  <c r="I49" i="1"/>
  <c r="I139" i="1"/>
  <c r="I177" i="1"/>
  <c r="J187" i="1"/>
  <c r="N212" i="3"/>
  <c r="N195" i="3"/>
  <c r="N196" i="3" s="1"/>
  <c r="K177" i="1"/>
  <c r="I187" i="1"/>
  <c r="J139" i="1"/>
  <c r="K139" i="1"/>
  <c r="K187" i="1"/>
  <c r="I173" i="1" l="1"/>
  <c r="I174" i="1" s="1"/>
  <c r="J190" i="1"/>
  <c r="K190" i="1"/>
  <c r="J173" i="1"/>
  <c r="J174" i="1" s="1"/>
  <c r="I190" i="1"/>
  <c r="K173" i="1"/>
  <c r="K174" i="1" s="1"/>
  <c r="P208" i="3"/>
  <c r="I31" i="3"/>
  <c r="H200" i="3"/>
  <c r="H212" i="3" s="1"/>
  <c r="L177" i="1" l="1"/>
  <c r="L187" i="1"/>
  <c r="I69" i="3"/>
  <c r="I195" i="3" s="1"/>
  <c r="I196" i="3" s="1"/>
  <c r="I201" i="3"/>
  <c r="I200" i="3" s="1"/>
  <c r="I212" i="3" s="1"/>
  <c r="H195" i="3"/>
  <c r="H196" i="3" s="1"/>
  <c r="P207" i="3"/>
  <c r="P205" i="3"/>
  <c r="P211" i="3"/>
  <c r="P209" i="3" s="1"/>
  <c r="L190" i="1" l="1"/>
  <c r="P200" i="3"/>
  <c r="P212" i="3" s="1"/>
  <c r="J201" i="3"/>
  <c r="J200" i="3" s="1"/>
  <c r="J212" i="3" s="1"/>
</calcChain>
</file>

<file path=xl/comments1.xml><?xml version="1.0" encoding="utf-8"?>
<comments xmlns="http://schemas.openxmlformats.org/spreadsheetml/2006/main">
  <authors>
    <author>Snieguole Kacerauskaite</author>
    <author>Sniega</author>
  </authors>
  <commentList>
    <comment ref="K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K17" authorId="0" shapeId="0">
      <text>
        <r>
          <rPr>
            <sz val="9"/>
            <color indexed="81"/>
            <rFont val="Tahoma"/>
            <family val="2"/>
            <charset val="186"/>
          </rPr>
          <t>Teatrinės veiklos, muzikinės veiklos, tęstinių tarptautinių meno renginių, jūrinės kultūros tarptautnių tęstinių programų</t>
        </r>
      </text>
    </comment>
    <comment ref="H19" authorId="0" shapeId="0">
      <text>
        <r>
          <rPr>
            <sz val="9"/>
            <color indexed="81"/>
            <rFont val="Tahoma"/>
            <family val="2"/>
            <charset val="186"/>
          </rPr>
          <t xml:space="preserve">Iš jų 40,0 - narystės mokestis organizacijai „Sail Training international“ </t>
        </r>
      </text>
    </comment>
    <comment ref="L28"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70" authorId="1" shapeId="0">
      <text>
        <r>
          <rPr>
            <sz val="9"/>
            <color indexed="81"/>
            <rFont val="Tahoma"/>
            <family val="2"/>
            <charset val="186"/>
          </rPr>
          <t xml:space="preserve">"Modernizuoti Mažosios Lietuvos istorijos muziejaus ekspozicijas"
</t>
        </r>
      </text>
    </comment>
    <comment ref="D84"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K115"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8"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comments2.xml><?xml version="1.0" encoding="utf-8"?>
<comments xmlns="http://schemas.openxmlformats.org/spreadsheetml/2006/main">
  <authors>
    <author>Dangirutė Pareigytė</author>
    <author>Snieguole Kacerauskaite</author>
    <author>Sniega</author>
  </authors>
  <commentList>
    <comment ref="D14" authorId="0" shapeId="0">
      <text>
        <r>
          <rPr>
            <b/>
            <sz val="9"/>
            <color indexed="81"/>
            <rFont val="Tahoma"/>
            <family val="2"/>
            <charset val="186"/>
          </rPr>
          <t xml:space="preserve">Dangirutė Šakinienė:
</t>
        </r>
        <r>
          <rPr>
            <sz val="9"/>
            <color indexed="81"/>
            <rFont val="Tahoma"/>
            <family val="2"/>
            <charset val="186"/>
          </rPr>
          <t>1.</t>
        </r>
        <r>
          <rPr>
            <b/>
            <sz val="9"/>
            <color indexed="81"/>
            <rFont val="Tahoma"/>
            <family val="2"/>
            <charset val="186"/>
          </rPr>
          <t xml:space="preserve"> </t>
        </r>
        <r>
          <rPr>
            <sz val="9"/>
            <color indexed="81"/>
            <rFont val="Tahoma"/>
            <family val="2"/>
            <charset val="186"/>
          </rPr>
          <t>Kultūros ir meno projektų sričių dalinis finansavimas 379,5
2. Teatrinės veiklos programų dalinis finansavimas 190,0
3. Tęstinių tarptautinių meno renginių dalinis finansavimas 40,0</t>
        </r>
        <r>
          <rPr>
            <sz val="9"/>
            <color indexed="81"/>
            <rFont val="Tahoma"/>
            <family val="2"/>
            <charset val="186"/>
          </rPr>
          <t xml:space="preserve">
4. Muzikinės veiklos programų dalinis finansavimas 25,0
5. Jūrinės kultūros tarptautinių tęstinių programų dalinis finansavimas 106,6 (SB)
</t>
        </r>
        <r>
          <rPr>
            <b/>
            <sz val="9"/>
            <color indexed="81"/>
            <rFont val="Tahoma"/>
            <family val="2"/>
            <charset val="186"/>
          </rPr>
          <t>IŠ VISO: 741,1</t>
        </r>
      </text>
    </comment>
    <comment ref="M16" authorId="1"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M17" authorId="1" shapeId="0">
      <text>
        <r>
          <rPr>
            <sz val="9"/>
            <color indexed="81"/>
            <rFont val="Tahoma"/>
            <family val="2"/>
            <charset val="186"/>
          </rPr>
          <t>Teatrinės veiklos, muzikinės veiklos, tęstinių tarptautinių meno renginių, jūrinės kultūros tarptautnių tęstinių programų</t>
        </r>
      </text>
    </comment>
    <comment ref="D24" authorId="1" shapeId="0">
      <text>
        <r>
          <rPr>
            <sz val="9"/>
            <color indexed="81"/>
            <rFont val="Tahoma"/>
            <family val="2"/>
            <charset val="186"/>
          </rPr>
          <t>1. Pasirengimas „The Tall Ships Races“ programai ir jos  įgyvendinimas 31,2
2. Narystės mokestis organizacijai „Sail Training international“ 40,0
IŠ VISO: 71,4</t>
        </r>
      </text>
    </comment>
    <comment ref="J24" authorId="1" shapeId="0">
      <text>
        <r>
          <rPr>
            <sz val="9"/>
            <color indexed="81"/>
            <rFont val="Tahoma"/>
            <family val="2"/>
            <charset val="186"/>
          </rPr>
          <t xml:space="preserve">Iš jų 40,0 - narystės mokestis organizacijai „Sail Training international“ </t>
        </r>
      </text>
    </comment>
    <comment ref="N33" authorId="1"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O33" authorId="1"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J56" authorId="0" shapeId="0">
      <text>
        <r>
          <rPr>
            <b/>
            <sz val="9"/>
            <color indexed="81"/>
            <rFont val="Tahoma"/>
            <family val="2"/>
            <charset val="186"/>
          </rPr>
          <t>Dangirutė Šakinienė:</t>
        </r>
        <r>
          <rPr>
            <sz val="9"/>
            <color indexed="81"/>
            <rFont val="Tahoma"/>
            <family val="2"/>
            <charset val="186"/>
          </rPr>
          <t xml:space="preserve">
Siūlomas lėšų mažinas lazerinio projektorio įsigyjimui.</t>
        </r>
      </text>
    </comment>
    <comment ref="J64" authorId="0" shapeId="0">
      <text>
        <r>
          <rPr>
            <b/>
            <sz val="9"/>
            <color indexed="81"/>
            <rFont val="Tahoma"/>
            <family val="2"/>
            <charset val="186"/>
          </rPr>
          <t>Dangirutė Šakinienė:</t>
        </r>
        <r>
          <rPr>
            <sz val="9"/>
            <color indexed="81"/>
            <rFont val="Tahoma"/>
            <family val="2"/>
            <charset val="186"/>
          </rPr>
          <t xml:space="preserve">
Siūlomas mažinimas atisakant Felice Varini viešojo meno projekto įgyvendinimo. </t>
        </r>
      </text>
    </comment>
    <comment ref="E75" authorId="2" shapeId="0">
      <text>
        <r>
          <rPr>
            <sz val="9"/>
            <color indexed="81"/>
            <rFont val="Tahoma"/>
            <family val="2"/>
            <charset val="186"/>
          </rPr>
          <t xml:space="preserve">"Modernizuoti Mažosios Lietuvos istorijos muziejaus ekspozicijas"
</t>
        </r>
      </text>
    </comment>
    <comment ref="D90" authorId="1" shapeId="0">
      <text>
        <r>
          <rPr>
            <b/>
            <sz val="9"/>
            <color indexed="81"/>
            <rFont val="Tahoma"/>
            <family val="2"/>
            <charset val="186"/>
          </rPr>
          <t>Snieguole Kacerauskaite:</t>
        </r>
        <r>
          <rPr>
            <sz val="9"/>
            <color indexed="81"/>
            <rFont val="Tahoma"/>
            <family val="2"/>
            <charset val="186"/>
          </rPr>
          <t xml:space="preserve">
Taikos pr. 70, Debreceno g . 48</t>
        </r>
      </text>
    </comment>
    <comment ref="J99" authorId="0" shapeId="0">
      <text>
        <r>
          <rPr>
            <b/>
            <sz val="9"/>
            <color indexed="81"/>
            <rFont val="Tahoma"/>
            <family val="2"/>
            <charset val="186"/>
          </rPr>
          <t>Dangirutė Šakinienė:</t>
        </r>
        <r>
          <rPr>
            <sz val="9"/>
            <color indexed="81"/>
            <rFont val="Tahoma"/>
            <family val="2"/>
            <charset val="186"/>
          </rPr>
          <t xml:space="preserve">
Tilžės g. 9 (Mansarda): 13 466 Eur
1) Sienų paruošimas,klijavimas viniliniais apmušalais  11 880 Eur
2) Parketinių grindų remontas 1 586 Eur</t>
        </r>
      </text>
    </comment>
    <comment ref="J100" authorId="0" shapeId="0">
      <text>
        <r>
          <rPr>
            <b/>
            <sz val="9"/>
            <color indexed="81"/>
            <rFont val="Tahoma"/>
            <family val="2"/>
            <charset val="186"/>
          </rPr>
          <t xml:space="preserve">Dangirutė Šakinienė:
 </t>
        </r>
        <r>
          <rPr>
            <sz val="9"/>
            <color indexed="81"/>
            <rFont val="Tahoma"/>
            <family val="2"/>
            <charset val="186"/>
          </rPr>
          <t>Šlaito g. 10</t>
        </r>
        <r>
          <rPr>
            <b/>
            <sz val="9"/>
            <color indexed="81"/>
            <rFont val="Tahoma"/>
            <family val="2"/>
            <charset val="186"/>
          </rPr>
          <t xml:space="preserve">
</t>
        </r>
        <r>
          <rPr>
            <sz val="9"/>
            <color indexed="81"/>
            <rFont val="Tahoma"/>
            <family val="2"/>
            <charset val="186"/>
          </rPr>
          <t xml:space="preserve">20 000 Eur stogo remontas </t>
        </r>
        <r>
          <rPr>
            <sz val="9"/>
            <color indexed="81"/>
            <rFont val="Tahoma"/>
            <family val="2"/>
            <charset val="186"/>
          </rPr>
          <t xml:space="preserve">
</t>
        </r>
      </text>
    </comment>
    <comment ref="D125" authorId="1" shapeId="0">
      <text>
        <r>
          <rPr>
            <sz val="9"/>
            <color indexed="81"/>
            <rFont val="Tahoma"/>
            <family val="2"/>
            <charset val="186"/>
          </rPr>
          <t>Projekto pradžia - 2018 m. sausis, trukmė 20 mėn.</t>
        </r>
      </text>
    </comment>
    <comment ref="M125" authorId="1"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H126" authorId="1" shapeId="0">
      <text>
        <r>
          <rPr>
            <b/>
            <sz val="9"/>
            <color indexed="81"/>
            <rFont val="Tahoma"/>
            <family val="2"/>
            <charset val="186"/>
          </rPr>
          <t>Vienuolių lėšos</t>
        </r>
        <r>
          <rPr>
            <sz val="9"/>
            <color indexed="81"/>
            <rFont val="Tahoma"/>
            <family val="2"/>
            <charset val="186"/>
          </rPr>
          <t xml:space="preserve">
</t>
        </r>
      </text>
    </comment>
    <comment ref="E141" authorId="2" shapeId="0">
      <text>
        <r>
          <rPr>
            <sz val="9"/>
            <color indexed="81"/>
            <rFont val="Tahoma"/>
            <family val="2"/>
            <charset val="186"/>
          </rPr>
          <t xml:space="preserve">"Sukurti ir viešinti pažintinius maršrutus, integruoti juos į tarptautinius kultūros ir turizmo kelius"
</t>
        </r>
      </text>
    </comment>
  </commentList>
</comments>
</file>

<file path=xl/comments3.xml><?xml version="1.0" encoding="utf-8"?>
<comments xmlns="http://schemas.openxmlformats.org/spreadsheetml/2006/main">
  <authors>
    <author>Snieguole Kacerauskaite</author>
    <author>Sniega</author>
  </authors>
  <commentList>
    <comment ref="R41"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S4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0"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3" authorId="0" shapeId="0">
      <text>
        <r>
          <rPr>
            <sz val="9"/>
            <color indexed="81"/>
            <rFont val="Tahoma"/>
            <family val="2"/>
            <charset val="186"/>
          </rPr>
          <t>Valstybines šventes - Sausio 13, Sausio 15, Vasario 16,  Kovo 11 ir Liepos 6 - organizuos kultūros centras ŽR.</t>
        </r>
      </text>
    </comment>
    <comment ref="S53" authorId="0" shapeId="0">
      <text>
        <r>
          <rPr>
            <sz val="9"/>
            <color indexed="81"/>
            <rFont val="Tahoma"/>
            <family val="2"/>
            <charset val="186"/>
          </rPr>
          <t xml:space="preserve">
Sausio 15-oji, Kovo 11-oji,  Vasario 16 ir Liepos 6</t>
        </r>
      </text>
    </comment>
    <comment ref="T53" authorId="0" shapeId="0">
      <text>
        <r>
          <rPr>
            <sz val="9"/>
            <color indexed="81"/>
            <rFont val="Tahoma"/>
            <family val="2"/>
            <charset val="186"/>
          </rPr>
          <t xml:space="preserve">
Sausio 15-oji, Kovo 11-oji,  Vasario 16 ir Liepos 6</t>
        </r>
      </text>
    </comment>
    <comment ref="U78" authorId="0" shapeId="0">
      <text>
        <r>
          <rPr>
            <sz val="9"/>
            <color indexed="81"/>
            <rFont val="Tahoma"/>
            <family val="2"/>
            <charset val="186"/>
          </rPr>
          <t xml:space="preserve">1) teatralizuota sueiga scenoje prie paminklo “Arka”,
2) jubiliejinė paroda “Sąjūdžiui – 30”, 
3) Sąjūdžio bendruomenės vakaras
</t>
        </r>
      </text>
    </comment>
    <comment ref="E97" authorId="1" shapeId="0">
      <text>
        <r>
          <rPr>
            <sz val="9"/>
            <color indexed="81"/>
            <rFont val="Tahoma"/>
            <family val="2"/>
            <charset val="186"/>
          </rPr>
          <t xml:space="preserve">"Modernizuoti Mažosios Lietuvos istorijos muziejaus ekspozicijas"
</t>
        </r>
      </text>
    </comment>
    <comment ref="G129" authorId="0" shapeId="0">
      <text>
        <r>
          <rPr>
            <b/>
            <sz val="9"/>
            <color indexed="81"/>
            <rFont val="Tahoma"/>
            <family val="2"/>
            <charset val="186"/>
          </rPr>
          <t>Vienuolių lėšos</t>
        </r>
        <r>
          <rPr>
            <sz val="9"/>
            <color indexed="81"/>
            <rFont val="Tahoma"/>
            <family val="2"/>
            <charset val="186"/>
          </rPr>
          <t xml:space="preserve">
</t>
        </r>
      </text>
    </comment>
    <comment ref="D143" authorId="0" shapeId="0">
      <text>
        <r>
          <rPr>
            <sz val="9"/>
            <color indexed="81"/>
            <rFont val="Tahoma"/>
            <family val="2"/>
            <charset val="186"/>
          </rPr>
          <t>Projekto pradžia - 2018 m. sausis, trukmė 20 mėn.</t>
        </r>
      </text>
    </comment>
    <comment ref="Q14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46"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59" authorId="0" shapeId="0">
      <text>
        <r>
          <rPr>
            <sz val="9"/>
            <color indexed="81"/>
            <rFont val="Tahoma"/>
            <family val="2"/>
            <charset val="186"/>
          </rPr>
          <t xml:space="preserve">2018 m. pradžioje ketinama eiti į kolegiją, diskutuoti dėl tolesnio įgyvendinimo. Lėšos numatomos skaitmeninimui
</t>
        </r>
      </text>
    </comment>
    <comment ref="E159" authorId="0" shapeId="0">
      <text>
        <r>
          <rPr>
            <sz val="9"/>
            <color indexed="81"/>
            <rFont val="Tahoma"/>
            <family val="2"/>
            <charset val="186"/>
          </rPr>
          <t xml:space="preserve">"Parengti ir įgyvendinti dailės palikimo išsaugojimo Klaipėdos mieste koncepciją ir programą"
</t>
        </r>
      </text>
    </comment>
    <comment ref="E162" authorId="1" shapeId="0">
      <text>
        <r>
          <rPr>
            <sz val="9"/>
            <color indexed="81"/>
            <rFont val="Tahoma"/>
            <family val="2"/>
            <charset val="186"/>
          </rPr>
          <t xml:space="preserve">"Sukurti ir viešinti pažintinius maršrutus, integruoti juos į tarptautinius kultūros ir turizmo kelius"
</t>
        </r>
      </text>
    </comment>
    <comment ref="D190" authorId="0" shapeId="0">
      <text>
        <r>
          <rPr>
            <sz val="9"/>
            <color indexed="81"/>
            <rFont val="Tahoma"/>
            <family val="2"/>
            <charset val="186"/>
          </rPr>
          <t xml:space="preserve">Buvusi priemonė "Baltijos jūros regiono šalių kultūrinį bendradarbiavimą skatinančių renginių organizavimas"
</t>
        </r>
      </text>
    </comment>
    <comment ref="E191" authorId="1" shapeId="0">
      <text>
        <r>
          <rPr>
            <sz val="9"/>
            <color indexed="81"/>
            <rFont val="Tahoma"/>
            <family val="2"/>
            <charset val="186"/>
          </rPr>
          <t xml:space="preserve">"Organizuoti Baltijos jūros regiono šalių  kultūros forumus"
</t>
        </r>
      </text>
    </comment>
  </commentList>
</comments>
</file>

<file path=xl/sharedStrings.xml><?xml version="1.0" encoding="utf-8"?>
<sst xmlns="http://schemas.openxmlformats.org/spreadsheetml/2006/main" count="1788" uniqueCount="852">
  <si>
    <t xml:space="preserve"> 2018–2020 M. KLAIPĖDOS MIESTO SAVIVALDYBĖS</t>
  </si>
  <si>
    <t>KULTŪROS PLĖTROS PROGRAMOS (NR. 08)</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</si>
  <si>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</si>
  <si>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</si>
  <si>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</si>
  <si>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</si>
  <si>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</si>
  <si>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</si>
  <si>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</si>
  <si>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</si>
  <si>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</si>
  <si>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asignavimų planas</t>
  </si>
  <si>
    <t>2020-ųjų metų lėšų projektas</t>
  </si>
  <si>
    <t>Produkto kriterijaus</t>
  </si>
  <si>
    <t>2018-ieji metai</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</si>
  <si>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</si>
  <si>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</si>
  <si>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</si>
  <si>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</si>
  <si>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</si>
  <si>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</si>
  <si>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</si>
  <si>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 xml:space="preserve">Kultūros ir meno sričių projektų dalinis finansavimas </t>
  </si>
  <si>
    <t>P5</t>
  </si>
  <si>
    <t>SB</t>
  </si>
  <si>
    <t>Iš dalies finansuota projektų, skaičius</t>
  </si>
  <si>
    <t>Iš viso:</t>
  </si>
  <si>
    <t xml:space="preserve">Menininkų rezidentų skaičius </t>
  </si>
  <si>
    <t>02</t>
  </si>
  <si>
    <t>2</t>
  </si>
  <si>
    <t>Iš dalies finansuota programų, skaičius</t>
  </si>
  <si>
    <t>SB(VR)</t>
  </si>
  <si>
    <t>Edukacinių projektų skaičius</t>
  </si>
  <si>
    <t xml:space="preserve">Teatrinės veiklos programų dalinis finansavimas </t>
  </si>
  <si>
    <t xml:space="preserve">Sukurtų naujų teatro pastatymų skaičius </t>
  </si>
  <si>
    <t xml:space="preserve">Tęstinių tarptautinių meno renginių dalinis finansavimas </t>
  </si>
  <si>
    <t>Iš dalies finansuota renginių, skaičius</t>
  </si>
  <si>
    <t xml:space="preserve">Muzikinės veiklos programų dalinis finansavimas </t>
  </si>
  <si>
    <t xml:space="preserve">Sukurta koncertinių programų, skaičius </t>
  </si>
  <si>
    <t xml:space="preserve">Jūrinės kultūros tarptautinių tęstinių programų dalinis finansavimas </t>
  </si>
  <si>
    <t>Surengta Jūros šventė</t>
  </si>
  <si>
    <t>Apsilankiusiųjų renginiuose dalyvių skaičius, tūkst.</t>
  </si>
  <si>
    <t xml:space="preserve">Jūros šventės programoje dalyvavusių organizacijų skaičius </t>
  </si>
  <si>
    <t xml:space="preserve">Jūros šventės programoje dalyvavusių savanorių skaičius </t>
  </si>
  <si>
    <t xml:space="preserve">Surengta regata „Baltic Sail“ </t>
  </si>
  <si>
    <t>Regatoje „Baltic Sail“ atplaukusių laivų skaičius, vnt.</t>
  </si>
  <si>
    <t>03</t>
  </si>
  <si>
    <r>
      <t xml:space="preserve">Pasirengimas Didžiųjų burlaivių lenktynių </t>
    </r>
    <r>
      <rPr>
        <b/>
        <i/>
        <sz val="10"/>
        <rFont val="Times New Roman"/>
        <family val="1"/>
        <charset val="186"/>
      </rPr>
      <t>(The Tall Ships Races</t>
    </r>
    <r>
      <rPr>
        <b/>
        <sz val="10"/>
        <rFont val="Times New Roman"/>
        <family val="1"/>
        <charset val="186"/>
      </rPr>
      <t>) programai ir jos įgyvendinimas</t>
    </r>
  </si>
  <si>
    <t>Įvykdyta renginio pristatymų, vnt.</t>
  </si>
  <si>
    <t xml:space="preserve">Dalyvauta tarptautiniuose renginiuose pristatant Klaipėdą, renginių skaičius </t>
  </si>
  <si>
    <t>Narystės mokestis organizacijai „Sail Training international“</t>
  </si>
  <si>
    <t xml:space="preserve">Sumokėta narystės mokesčių, skaičius </t>
  </si>
  <si>
    <t>Paruošta paraiškų dėl Didžiųjų burlaivių lenktynių organizavimo</t>
  </si>
  <si>
    <t>04</t>
  </si>
  <si>
    <t>Kultūros ir meno projektų vertinimas ir administravimas:</t>
  </si>
  <si>
    <t>Kultūros ir meno projektų vertinimo paslaugų pirkimas</t>
  </si>
  <si>
    <t>Ekspertų skaičius</t>
  </si>
  <si>
    <t xml:space="preserve">Įvertinta paraiškų, skaičius </t>
  </si>
  <si>
    <t>Kultūros ir meno projektų administravimo programos įdiegimas</t>
  </si>
  <si>
    <t>Įdiegta programa, proc.</t>
  </si>
  <si>
    <t xml:space="preserve">Programa pasinaudojusių subjektų skaičius </t>
  </si>
  <si>
    <t>05</t>
  </si>
  <si>
    <t>Reprezentacinių Klaipėdos festivalių dalinis finansavimas</t>
  </si>
  <si>
    <t xml:space="preserve">Iš dalies finansuota festivalių, skaičius </t>
  </si>
  <si>
    <t xml:space="preserve">Įgyvendinta edukacinių projektų, skaičius </t>
  </si>
  <si>
    <t>06</t>
  </si>
  <si>
    <t xml:space="preserve">Stipendijų mokėjimas kultūros ir meno kūrėjams, mentoriams, rezidentams </t>
  </si>
  <si>
    <t>Skirta kultūros ir meno stipendijų, skaičius</t>
  </si>
  <si>
    <t>07</t>
  </si>
  <si>
    <t xml:space="preserve">Jaunųjų klaipėdiečių kūrėjų, išvykusių iš Klaipėdos ar Lietuvos, kūrybos pristatymas „Mes esame“ </t>
  </si>
  <si>
    <t xml:space="preserve">Administruojama duomenų bazių, skaičius </t>
  </si>
  <si>
    <t xml:space="preserve">Pristatoma jaunųjų kūrėjų, skaičius </t>
  </si>
  <si>
    <t>08</t>
  </si>
  <si>
    <t>Kultūrinių renginių organizavimas</t>
  </si>
  <si>
    <t>Nusipelniusių žmonių pagerbimas ir istorinių įvykių, vietų bei asmenybių atminimo įamžinimas</t>
  </si>
  <si>
    <t xml:space="preserve">Organizuota apdovanojimo ceremonijų </t>
  </si>
  <si>
    <t>4</t>
  </si>
  <si>
    <t>Pagaminta memorialinių objektų, skaičius</t>
  </si>
  <si>
    <t>Pagaminta apdovanojimų, skaičius</t>
  </si>
  <si>
    <t>Valstybinių dienų ir atmintinų datų minėjimo organizavimas</t>
  </si>
  <si>
    <t>Suorganizuota valstybinių švenčių, atmintinų datų minėjimų ir miesto švenčių, skaičius</t>
  </si>
  <si>
    <t xml:space="preserve">Miestui aktualių renginių organizavimas </t>
  </si>
  <si>
    <t>Suorganizuota miestui aktualių renginių ir miesto švenčių  (Šviesų festivalis, Kalėdinių ir naujametinių renginių ciklas, Kultūros diena, Vydūno dalyvavimas Šimtmečio dainų šventėje ir iš anksto nesuplanuotos iniciatyvos)</t>
  </si>
  <si>
    <t xml:space="preserve">Politinių kalinių ir tremtinių sąjungos narių kelionė į kasmetinį suvažiavimą Ariogaloje </t>
  </si>
  <si>
    <t xml:space="preserve">Suorganizuota kelionių, skaičius </t>
  </si>
  <si>
    <t>09</t>
  </si>
  <si>
    <t>Prancūzų ir lietuvių koprodukcinių projektų įgyvendinimas:</t>
  </si>
  <si>
    <t>1920–1923 m. istorinės atminties aktualizavimas ir sklaida</t>
  </si>
  <si>
    <t xml:space="preserve">Pasirašyta bendrdarbiavimo sutarčių, skaičius </t>
  </si>
  <si>
    <t>Parengta leidinio maketų, skaičius</t>
  </si>
  <si>
    <t xml:space="preserve">Išleista leidinių, skaičius </t>
  </si>
  <si>
    <t xml:space="preserve">Parengta paroda, proc. </t>
  </si>
  <si>
    <t>Šiuolaikinio prancūzų ir lietuvių šokio populiarinimas ir sklaida</t>
  </si>
  <si>
    <t xml:space="preserve">Surganizuota meistriškumo sesijų, skaičius </t>
  </si>
  <si>
    <t xml:space="preserve">Pastatyta naujų šokių, skaičius </t>
  </si>
  <si>
    <t xml:space="preserve">Programos dalyvių skaičius </t>
  </si>
  <si>
    <t>10</t>
  </si>
  <si>
    <t xml:space="preserve">Mokymų organizavimas Klaipėdos miesto kultūros ir meno kūrėjams </t>
  </si>
  <si>
    <t>Suorganizuota mokymų programų, skaičius</t>
  </si>
  <si>
    <t xml:space="preserve">Dalyvių skaičius </t>
  </si>
  <si>
    <t>Iš viso uždaviniui:</t>
  </si>
  <si>
    <t>Užtikrinti kultūros įstaigų veiklą ir atnaujinti viešąsias kultūros erdves</t>
  </si>
  <si>
    <t>Kultūros įstaigų veiklos organizavimas:</t>
  </si>
  <si>
    <t>Lankytojų skaičius, tūkst.</t>
  </si>
  <si>
    <t>SB(SP)</t>
  </si>
  <si>
    <t>Suorganizuota renginių, skaičius</t>
  </si>
  <si>
    <t>SB(ESA)</t>
  </si>
  <si>
    <t>ES</t>
  </si>
  <si>
    <t xml:space="preserve">Įvykdyta renginių, skirtų Lietuvos valstybės šimtmečiui </t>
  </si>
  <si>
    <t xml:space="preserve">Edukacinių programų skaičius </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</si>
  <si>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</si>
  <si>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</si>
  <si>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</si>
  <si>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BĮ Klaipėdos miesto savivaldybės viešosios bibliotekos veiklos organizavimas:</t>
  </si>
  <si>
    <t>Dokumentų išduotis bibliotekoje, tūkst.</t>
  </si>
  <si>
    <t xml:space="preserve"> - projekto „Stop – knyga“ įgyvendinimas</t>
  </si>
  <si>
    <t>BĮ Klaipėdos kultūrų komunikacijų centro veiklos organizavimas:</t>
  </si>
  <si>
    <t xml:space="preserve"> - projekto „Esminis tradicinės industrijos pokytis į kūrybines industrijas – darnios regioninės plėtros pagrindas“ įgyvendinimas</t>
  </si>
  <si>
    <t xml:space="preserve"> - informacinės-kūrybinės zonos įrengimas Parodų rūmų fojė, Didžioji Vandens g. 2</t>
  </si>
  <si>
    <t>Parengtas Parodų rūmo fojė renovacijos projektas, vnt.</t>
  </si>
  <si>
    <t>Įrengta edukacinė kompiuterinės sistema, proc.</t>
  </si>
  <si>
    <t xml:space="preserve">Atlikta fojė renovacija, proc. </t>
  </si>
  <si>
    <t>Įrengta iformacinė-kūrybinė zona, proc.</t>
  </si>
  <si>
    <t>BĮ Klaipėdos miesto savivaldybės Mažosios Lietuvos istorijos muziejaus veiklos organizavimas:</t>
  </si>
  <si>
    <t>3.3.2.5., 3.32.7.</t>
  </si>
  <si>
    <t>Parengta ekspozicijų atnaujinimo ir piliavietės erdvių muziejifikavimo koncepcijų ir programų, skaičius</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</si>
  <si>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</si>
  <si>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</si>
  <si>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</si>
  <si>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</si>
  <si>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</si>
  <si>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</si>
  <si>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miesto savivaldybės kultūros centro Žvejų rūmų patalpų remontas, pritaikant jas Muzikinio teatro veiklai</t>
  </si>
  <si>
    <t>Suremontuota tarnybinių ir sanitarinių patalpų, skaičius</t>
  </si>
  <si>
    <t>BĮ Klaipėdos kultūrų komunikacijų centro patalpų remontas</t>
  </si>
  <si>
    <t>Atliktas einamasis remontas, proc.</t>
  </si>
  <si>
    <t>Atliktas stogo remontas, 100 kv. m, proc.</t>
  </si>
  <si>
    <t>Viešosios bibliotekos filialų  einamasis remontas (2018 m. – Tilžės g. 9, 11, Danės g. 7,         J. Janonio g. 9, 2019 m. – Kalnupės g. 13)</t>
  </si>
  <si>
    <t>Atliktas einamasis remontas, pastatų skaičius</t>
  </si>
  <si>
    <t>Bendruomenės centro-bibliotekos (Molo g. 60) pastato kapitalinis remontas</t>
  </si>
  <si>
    <t xml:space="preserve">Parengtas techninis projektas, vnt. </t>
  </si>
  <si>
    <t>Atlikta remonto darbų, proc.</t>
  </si>
  <si>
    <t>Lifto įrengimas Bendruomenės namuose Debreceno g. 48</t>
  </si>
  <si>
    <t>Įrengtas liftas, vnt.</t>
  </si>
  <si>
    <t>BĮ Klaipėdos miesto savivaldybės koncertinės įstaigos Klaipėdos koncertų salės pastato ir patalpų remontas</t>
  </si>
  <si>
    <t xml:space="preserve">Parengtas kapitalinio remonto techninis projektas, vnt. </t>
  </si>
  <si>
    <t>Atlikta kapitalinio remonto darbų, proc.</t>
  </si>
  <si>
    <t>BĮ Klaipėdos miesto savivaldybės etnokultūros centro  remontas</t>
  </si>
  <si>
    <t>Pakeista langų, kv. m</t>
  </si>
  <si>
    <t>Kultūros įstaigų  patalpų šildymas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</si>
  <si>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</si>
  <si>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</si>
  <si>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</si>
  <si>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</si>
  <si>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</si>
  <si>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</si>
  <si>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Organizuotas projekto konkursas, vnt.</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</si>
  <si>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</si>
  <si>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</si>
  <si>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</si>
  <si>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</si>
  <si>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</si>
  <si>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</si>
  <si>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</si>
  <si>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</si>
  <si>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</si>
  <si>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 xml:space="preserve">Lifto įrengimas Klaipėdos miesto savivaldybės Mažosios Lietuvos istorijos muziejuje </t>
  </si>
  <si>
    <t>1</t>
  </si>
  <si>
    <t>Ekspozicijos projektavimas ir įrengimas piliavietės šiaurinėje kurtinoje</t>
  </si>
  <si>
    <t xml:space="preserve">Parengta techninė dokumentacija, vnt. </t>
  </si>
  <si>
    <t>Įrengta I salės ekspozicija, proc.</t>
  </si>
  <si>
    <t>Įrengta II salės ekspozicija, proc.</t>
  </si>
  <si>
    <t>Kultūros centro Žvejų rūmų modernizavimo koncepcijos parengimas</t>
  </si>
  <si>
    <t>Parengta koncepcija</t>
  </si>
  <si>
    <t>Nupirkta objekto apsaugos paslauga</t>
  </si>
  <si>
    <t xml:space="preserve">Atlikta pastatų techninės būklės ekspertizė </t>
  </si>
  <si>
    <t>Pašalinta pastatų avarinė būklė, proc.</t>
  </si>
  <si>
    <t>Atliktas stogo remontas, proc.</t>
  </si>
  <si>
    <t>Formuoti miesto kultūrinį tapatumą, integruotą į Baltijos jūros regiono kultūrinę erdvę</t>
  </si>
  <si>
    <t xml:space="preserve">Klaipėdos kilnojamojo kultūros paveldo ir dailės palikimo muziejifikavimo strategijos parengimas </t>
  </si>
  <si>
    <t>3.3.2.4</t>
  </si>
  <si>
    <t>Parengta muziejifikavimo strategija</t>
  </si>
  <si>
    <t xml:space="preserve">Parengtas Klaipėdos dailės palikimo sąvadas </t>
  </si>
  <si>
    <t>Kultūrinio turizmo maršrutų formavimas:</t>
  </si>
  <si>
    <t>3.2.2.2.</t>
  </si>
  <si>
    <t>Dalyvavimas Europos komisijos sertifikuotų kulūros kelių programose</t>
  </si>
  <si>
    <t>Sukurta mobiliųjų programų skaičius</t>
  </si>
  <si>
    <t>Inicijuota Žydų kultūros paveldo asociacijos narių susitikimų, skaičius</t>
  </si>
  <si>
    <t>Inicijuota asociacijos narių susitikimų, skaičius</t>
  </si>
  <si>
    <t xml:space="preserve">Atviras virtualus ubanistikos muziejus </t>
  </si>
  <si>
    <t>Sukurta skaitmeninė platforma, proc.</t>
  </si>
  <si>
    <t>Suprojektuotas urbanistikos informacinis centras-muziejus, proc.</t>
  </si>
  <si>
    <t>Įgyvendinta projektų, skaičius</t>
  </si>
  <si>
    <t>Valstybinės ir tarptautinės reikšmės kultūrinių projektų įgyvendinimas</t>
  </si>
  <si>
    <t xml:space="preserve">3.3.1.4. </t>
  </si>
  <si>
    <t>Lietuvos valstybės šimtmečio minėjimo Klaipėdoje programos įgyvendinimas</t>
  </si>
  <si>
    <t>Įgyvendinta Lietuvos valstybės šimtmečio programa</t>
  </si>
  <si>
    <t>Įgyvendinta Lietuvos valstybės šimtmečio minėjimo programos projektų, vnt.</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</si>
  <si>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</si>
  <si>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</si>
  <si>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</si>
  <si>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</si>
  <si>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Palaikoma virtuali platforma „Kultūros uostas“</t>
  </si>
  <si>
    <t xml:space="preserve">Pristatyti renginiai nacionalinės televizijos eteryje, sekundžių skaičius </t>
  </si>
  <si>
    <t xml:space="preserve">Dalyvavimas festivalyje „Europeada“ </t>
  </si>
  <si>
    <t>Suorganizuota miesto pristatymų, skaičius</t>
  </si>
  <si>
    <t>Pasirašyta tarptautinių sutarčių, skaičius</t>
  </si>
  <si>
    <t xml:space="preserve">Miesto pietinės dalies gyventojų socialinės-kultūrinės atskirites mažinimas, naudojant kūrybinių partnerysčių metodiką </t>
  </si>
  <si>
    <t xml:space="preserve">Parengta programa </t>
  </si>
  <si>
    <t>Bandomųjų projektų skaičius</t>
  </si>
  <si>
    <t xml:space="preserve">Projektuose dalyvaujančių asmenų skaičius </t>
  </si>
  <si>
    <t xml:space="preserve">Vaikų ir jaunimo kultūrinių kompetencijų ugdymo strategijos parengimas </t>
  </si>
  <si>
    <t xml:space="preserve">Parengta strategijų, skaičius </t>
  </si>
  <si>
    <t xml:space="preserve">Įgyvendinta bandomųjų projektų, skaičius </t>
  </si>
  <si>
    <t xml:space="preserve">Projekte dalyvaujančių ugdytinių skaičius </t>
  </si>
  <si>
    <t xml:space="preserve">Įgyvendinta kultūrinių kompetencijų ugdymo strategija, proc. </t>
  </si>
  <si>
    <t xml:space="preserve">Kultūrinės veiklos tyrimų ir stebėsenos vykdymas </t>
  </si>
  <si>
    <t>Kultūros lauko tyrimų skaičius</t>
  </si>
  <si>
    <t xml:space="preserve">Klaipėdos kultūros ir meno kūrėjų kompetencijų ugdymo poreikio tyrimų skaičius </t>
  </si>
  <si>
    <t>Tarptautinį kultūrinį bendradarbiavimą skatinančių projektų organizavimas:</t>
  </si>
  <si>
    <t>Baltijos jūros regiono šalių kultūros forumų inicijavimas ir organizavimas</t>
  </si>
  <si>
    <t>3.3.3.2.</t>
  </si>
  <si>
    <t>Surengta tarptautinė konferencija „Common Sea, common Culture“</t>
  </si>
  <si>
    <t xml:space="preserve">Programos „Klaipėda – 2030“ parengimas ir įgyvendinimas </t>
  </si>
  <si>
    <t>Parengta programa „Klaipėda – 2030“</t>
  </si>
  <si>
    <t xml:space="preserve">Įgyvendinta programa „Kaipėda – 2030“, proc. </t>
  </si>
  <si>
    <t>Iš viso tikslui:</t>
  </si>
  <si>
    <t>Iš viso programai:</t>
  </si>
  <si>
    <t>Finansavimo šaltinių suvestinė</t>
  </si>
  <si>
    <t>Finansavimo šaltiniai</t>
  </si>
  <si>
    <t>2018-ųjų metų asigna-vimų planas</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</si>
  <si>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</si>
  <si>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</si>
  <si>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</si>
  <si>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</si>
  <si>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Apyvartos lėšų likutis </t>
    </r>
    <r>
      <rPr>
        <b/>
        <sz val="10"/>
        <rFont val="Times New Roman"/>
        <family val="1"/>
        <charset val="186"/>
      </rPr>
      <t>SB(L)</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</si>
  <si>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</si>
  <si>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</si>
  <si>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</si>
  <si>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</si>
  <si>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</si>
  <si>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 xml:space="preserve">Kiti finansavimo šaltiniai </t>
    </r>
    <r>
      <rPr>
        <b/>
        <sz val="10"/>
        <rFont val="Times New Roman"/>
        <family val="1"/>
        <charset val="186"/>
      </rPr>
      <t>Kt</t>
    </r>
  </si>
  <si>
    <t>_______________________________</t>
  </si>
  <si>
    <t>Planas</t>
  </si>
  <si>
    <t>SB(SPL)</t>
  </si>
  <si>
    <t>Siūlomas keisti 2018-ųjų metų asignavimų planas</t>
  </si>
  <si>
    <t>Skirtumas</t>
  </si>
  <si>
    <t>Siūlomas keisti 2018 m. asignavimų planas</t>
  </si>
  <si>
    <t>Lyginamasis variantas</t>
  </si>
  <si>
    <t>Paaiškinimai</t>
  </si>
  <si>
    <t>SB(VRL)</t>
  </si>
  <si>
    <r>
      <t xml:space="preserve">Vietinės rinkliavos lėšų likutis </t>
    </r>
    <r>
      <rPr>
        <b/>
        <sz val="10"/>
        <rFont val="Times New Roman"/>
        <family val="1"/>
        <charset val="186"/>
      </rPr>
      <t>SB(VRL)</t>
    </r>
  </si>
  <si>
    <t>Siūlomas keisti 2020-ųjų metų asignavimų planas</t>
  </si>
  <si>
    <t xml:space="preserve">Kūrybinių partnerysčių metodiką naudojančių projektų skaičius </t>
  </si>
  <si>
    <t>Prancūzų kino sklaida Klaipėdos mieste</t>
  </si>
  <si>
    <t>Naujų erdvių pritaikymas kultūros reikmėms</t>
  </si>
  <si>
    <t>2019-ųjų metų asignavimų planas</t>
  </si>
  <si>
    <t>Siūlomas keisti 2019-ųjų metų asignavimų planas</t>
  </si>
  <si>
    <t>2019-ųjų metų asigna-vimų planas</t>
  </si>
  <si>
    <t>Siūlomas keisti 2019 m. asignavimų planas</t>
  </si>
  <si>
    <t>2020-ųjų metų asigna-vimų planas</t>
  </si>
  <si>
    <t>Siūlomas keisti 2020 m. asignavimų planas</t>
  </si>
  <si>
    <t>Pristatyta filmų, skaičius</t>
  </si>
  <si>
    <t>SB(ES)</t>
  </si>
  <si>
    <t>SB(ES)'</t>
  </si>
  <si>
    <t>ES'</t>
  </si>
  <si>
    <r>
      <t xml:space="preserve">Europos Sąjungos paramos lėšos, kurios įtrauktos į Savivaldybės biudžetą </t>
    </r>
    <r>
      <rPr>
        <b/>
        <sz val="10"/>
        <rFont val="Times New Roman"/>
        <family val="1"/>
        <charset val="186"/>
      </rPr>
      <t>SB(ES)</t>
    </r>
  </si>
  <si>
    <t>Kultūros ir meno projektuose apsilankiusių asmenų skaičius</t>
  </si>
  <si>
    <t>Parengta pastatų panaudojimo galimybių studija</t>
  </si>
  <si>
    <t>Įvykdyta renginių, skirtų Lietuvos persitvarkymo sąjūdžio 30-mečiui paminėti, skaičius</t>
  </si>
  <si>
    <t>______________________________________</t>
  </si>
  <si>
    <t>SB'</t>
  </si>
  <si>
    <r>
      <t>Kultūros ir meno</t>
    </r>
    <r>
      <rPr>
        <b/>
        <sz val="10"/>
        <color rgb="FFFF0000"/>
        <rFont val="Times New Roman"/>
        <family val="1"/>
        <charset val="186"/>
      </rPr>
      <t xml:space="preserve"> </t>
    </r>
    <r>
      <rPr>
        <b/>
        <sz val="10"/>
        <rFont val="Times New Roman"/>
        <family val="1"/>
        <charset val="186"/>
      </rPr>
      <t xml:space="preserve">projektų dalinis finansavimas </t>
    </r>
  </si>
  <si>
    <r>
      <t xml:space="preserve">0  </t>
    </r>
    <r>
      <rPr>
        <strike/>
        <sz val="10"/>
        <color rgb="FFFF0000"/>
        <rFont val="Times New Roman"/>
        <family val="1"/>
        <charset val="186"/>
      </rPr>
      <t>1</t>
    </r>
  </si>
  <si>
    <r>
      <t xml:space="preserve">0  </t>
    </r>
    <r>
      <rPr>
        <strike/>
        <sz val="10"/>
        <color rgb="FFFF0000"/>
        <rFont val="Times New Roman"/>
        <family val="1"/>
        <charset val="186"/>
      </rPr>
      <t>180</t>
    </r>
  </si>
  <si>
    <r>
      <t xml:space="preserve">0 </t>
    </r>
    <r>
      <rPr>
        <strike/>
        <sz val="10"/>
        <color rgb="FFFF0000"/>
        <rFont val="Times New Roman"/>
        <family val="1"/>
        <charset val="186"/>
      </rPr>
      <t xml:space="preserve"> 1</t>
    </r>
  </si>
  <si>
    <t>Siūloma mažinti priemonės finansavimo apimtį, nes  įstaigos 2018 m. šildymo sezono metu sunaudojo mažiau kWh, nei buvo planuota</t>
  </si>
  <si>
    <t>Siūloma mažinti finansinę apimtį priemonei 2018 m., nes Koncertų salės remonto darbai nupirkti už mažesnę kainą</t>
  </si>
  <si>
    <t xml:space="preserve">Siūloma didinti finansavimo apimtį iš SB(SP) lėšų, nes BĮ Žvejų rūmai planuoja surinkti daugiau lėšų dėl padidėjusių pajamų iš salės nuomos ir 
bilietų pardavimo </t>
  </si>
  <si>
    <t xml:space="preserve">Siūloma mažinti priemonės finansinę apimtį, nes iki rugsėjo pradžios užsitęsus viešojo pirkimo sąlygų derinimo procedūroms netikslinga pirkti duomenų bazės administravimo paslaugas visiems 2018 m. </t>
  </si>
  <si>
    <t xml:space="preserve">Siūloma mažinti finansavimo apimtį papriemonei, nes dėl užsitęsusių diskusijų su suinteresuotomis grupėmis  ir neišgrynintos idėjos 
2018 m. nepavyks sukurti apdovanojimo „Už meilę Klaipėdai“ 
</t>
  </si>
  <si>
    <r>
      <t>Siūloma mažinti finansavimo apimtį 2018 m. ir atitinkamai padidinti 2019 m.</t>
    </r>
    <r>
      <rPr>
        <sz val="10"/>
        <rFont val="Times New Roman"/>
        <family val="1"/>
        <charset val="186"/>
      </rPr>
      <t>, nes Mažosios Lietuvos istorijos muziejus nespės įvykdyti šios paslaugos viešųjų pirkimų procedūrų 2018 m.</t>
    </r>
  </si>
  <si>
    <t>Siūloma mažinti papriemonės finansinę apimtį, nes techninio projekto parengimo paslauga nupirkta pigiau nei planuota. Siūloma lėšų likutį planuoti 2019 m. kapitalinio remonto darbams</t>
  </si>
  <si>
    <t>2021-ųjų metų lėšų projektas</t>
  </si>
  <si>
    <t>2021 m. lėšų projektas</t>
  </si>
  <si>
    <t xml:space="preserve"> 2018–2021 M. KLAIPĖDOS MIESTO SAVIVALDYBĖS</t>
  </si>
  <si>
    <t>2021-ieji metai</t>
  </si>
  <si>
    <t>Kultūros ir meno sričių ir programų projektų dalinis finansavimas</t>
  </si>
  <si>
    <t>Iš dalies finansuota sričių projektų, skaičius</t>
  </si>
  <si>
    <t>Iš dalies finansuota programų projektų, skaičius</t>
  </si>
  <si>
    <t>Apsilankiusiųjų Jūros šventės  renginiuose dalyvių skaičius, tūkst.</t>
  </si>
  <si>
    <t>Dalyvavusių „Baltic Sail“ regatoje laivų, skaičius</t>
  </si>
  <si>
    <t xml:space="preserve">Didžiųjų burlaivių lenktynėse dalyvavusių buriavimo praktikantų skaičius </t>
  </si>
  <si>
    <t>Didižiųjų burlaivių lenktynėse apsilankiusių turistų, skaičius tūkst.</t>
  </si>
  <si>
    <t xml:space="preserve">Stipendijų mokėjimas kultūros ir meno kūrėjams </t>
  </si>
  <si>
    <t xml:space="preserve">Įgyvendintų projektų, skaičius </t>
  </si>
  <si>
    <t>Suorganizuotų renginių, skaičius</t>
  </si>
  <si>
    <t>Edukacinių renginių, skaičius</t>
  </si>
  <si>
    <t>Edukacinio modulio parengimas ir  įgyvendinimas, vnt.</t>
  </si>
  <si>
    <t>Suorganizuota paroda (rezultatų)</t>
  </si>
  <si>
    <t xml:space="preserve"> - projekto kultūrinių kompetencijų ugdymo modelio moksleiviams parengimas ir įgyvendinimas</t>
  </si>
  <si>
    <t>Dalyvaujančių įstaigų skaičius</t>
  </si>
  <si>
    <t>Parengiamųjų seminarų skaičius</t>
  </si>
  <si>
    <t>BĮ Klaipėdos miesto savivaldybės kultūros centro Žvejų rūmų patalpų remontas</t>
  </si>
  <si>
    <t>Įrengta kondicionavimo sistema Bendruomenės namų žiūrovų salėje, proc</t>
  </si>
  <si>
    <t>Vasaros estrados einamasis remontas, objektų skaičius</t>
  </si>
  <si>
    <t>Elektros instaliacijos remontas I ir II a. ekspozicinėse salėse, proc.</t>
  </si>
  <si>
    <r>
      <t>Atliktas stogo remontas, m</t>
    </r>
    <r>
      <rPr>
        <vertAlign val="superscript"/>
        <sz val="10"/>
        <rFont val="Times New Roman"/>
        <family val="1"/>
        <charset val="186"/>
      </rPr>
      <t>2</t>
    </r>
  </si>
  <si>
    <t>Tautinių kultūrų centro stogo remontas (K. Donelaičio g. 6B)</t>
  </si>
  <si>
    <t>Sudaryta urbanistinių maršrutų, skaičius</t>
  </si>
  <si>
    <t>Suroganizuota ekskursijų, skaičius</t>
  </si>
  <si>
    <t>Parengta ir atspausdinta urbanistinių žemėlapių, skaičius</t>
  </si>
  <si>
    <t>Administruojama interneto svetainių, skaičius</t>
  </si>
  <si>
    <t xml:space="preserve">Festivalio dalyvių, skaičius </t>
  </si>
  <si>
    <t>Turistų apsilankiusių Klaipėdoje festivalio metu, skaičius tūkst.</t>
  </si>
  <si>
    <t xml:space="preserve">Senųjų istorinių burlaivių įveiklinimo programos įgyvendinimas </t>
  </si>
  <si>
    <t>Parengta jūrinės kultūros edukacijos senuosiuose burlaiviuose programos metodika, skaičius</t>
  </si>
  <si>
    <t>Visų tautybių gyventojų kultūrinės sąveikos didnimas</t>
  </si>
  <si>
    <t xml:space="preserve">Diskusijose dalyvavusių asmenų, skaičius </t>
  </si>
  <si>
    <t xml:space="preserve">Parengtų leidinio rankraščių, skaičius </t>
  </si>
  <si>
    <t>Išleistų leidinių, skaičius</t>
  </si>
  <si>
    <t xml:space="preserve">Suorganizuota diskusijų, skaičius </t>
  </si>
  <si>
    <t xml:space="preserve">Atlikta tyrimų, skaičius </t>
  </si>
  <si>
    <r>
      <t>Kulūros centro Žvejų rūmai stogo anstato apskardinimas skarda, m</t>
    </r>
    <r>
      <rPr>
        <vertAlign val="superscript"/>
        <sz val="10"/>
        <rFont val="Times New Roman"/>
        <family val="1"/>
        <charset val="186"/>
      </rPr>
      <t>2</t>
    </r>
  </si>
  <si>
    <r>
      <t>Scenos grindų remontas Žvejų rūmų didžiojoje salėje, m</t>
    </r>
    <r>
      <rPr>
        <vertAlign val="superscript"/>
        <sz val="10"/>
        <rFont val="Times New Roman"/>
        <family val="1"/>
        <charset val="186"/>
      </rPr>
      <t>2</t>
    </r>
  </si>
  <si>
    <r>
      <t>Atliktas einamasis remontas, m</t>
    </r>
    <r>
      <rPr>
        <vertAlign val="superscript"/>
        <sz val="10"/>
        <rFont val="Times New Roman"/>
        <family val="1"/>
        <charset val="186"/>
      </rPr>
      <t>2</t>
    </r>
  </si>
  <si>
    <t>Vasaros estrados infrastruktūros  einamasis remontas (Liepojos g. 1)</t>
  </si>
  <si>
    <t>Vykdytojas (skyrius / asmuo)</t>
  </si>
  <si>
    <t>UKD Kultūros skyrius</t>
  </si>
  <si>
    <t>MŪD Socialinės infrastruktūros skyrius</t>
  </si>
  <si>
    <t>Aiškinamojo rašto priedas Nr.3</t>
  </si>
  <si>
    <t>Atlikta langų ir fasado remonto darbų, proc.</t>
  </si>
  <si>
    <t xml:space="preserve">TVIRTINU: </t>
  </si>
  <si>
    <t>Direktorė</t>
  </si>
  <si>
    <t>Nijolė Sliužinskienė</t>
  </si>
  <si>
    <t>Klaipėdos miesto savivaldybės etnokultūros centras</t>
  </si>
  <si>
    <t>KULTŪRINIŲ PROJEKTŲ SĄMATA 2019 M.</t>
  </si>
  <si>
    <t>Projektai</t>
  </si>
  <si>
    <t>IŠ VISO</t>
  </si>
  <si>
    <t>2018 m. lėšų šaltiniai, tūkst. EUR</t>
  </si>
  <si>
    <t>2019 m. lėšų šaltiniai, tūkst. EUR</t>
  </si>
  <si>
    <t>SP</t>
  </si>
  <si>
    <t>SB reprezen-tacinis</t>
  </si>
  <si>
    <t>KT</t>
  </si>
  <si>
    <t>VISO</t>
  </si>
  <si>
    <t>01 02 01 Etninės kultūros sklaida ir mėgėjų meno skatinimas.</t>
  </si>
  <si>
    <r>
      <t xml:space="preserve">1 projektas. Tarptautinis  nematerialaus kultūros paveldo festivalis </t>
    </r>
    <r>
      <rPr>
        <b/>
        <i/>
        <sz val="11"/>
        <rFont val="Times New Roman"/>
        <family val="1"/>
        <charset val="186"/>
      </rPr>
      <t>„LAUKSNOS“</t>
    </r>
  </si>
  <si>
    <t>2 projektas.  „Metų ratas“(Gavėnia,Vėlinės, Adventas)</t>
  </si>
  <si>
    <t xml:space="preserve">  „Metų ratas“: JONINĖS</t>
  </si>
  <si>
    <t xml:space="preserve">  „Metų ratas“: UŽGAVĖNĖS</t>
  </si>
  <si>
    <r>
      <t xml:space="preserve">3 projektas.Klaipėdos krašto folkloro reprezentacija </t>
    </r>
    <r>
      <rPr>
        <b/>
        <i/>
        <sz val="11"/>
        <rFont val="Times New Roman"/>
        <family val="1"/>
        <charset val="186"/>
      </rPr>
      <t xml:space="preserve">EUROPEADE 2019 </t>
    </r>
    <r>
      <rPr>
        <i/>
        <sz val="11"/>
        <rFont val="Times New Roman"/>
        <family val="1"/>
        <charset val="186"/>
      </rPr>
      <t>Vokietijoje</t>
    </r>
  </si>
  <si>
    <t>4 projektas. Folkloro ansamblių etnokultūrinė veikla</t>
  </si>
  <si>
    <t xml:space="preserve">5 projektas. Projektas „Klaipėdos krašto tautinis kostiumas“. </t>
  </si>
  <si>
    <t>6 projektas. Tarptautinis folkloro festivalis "Parbėg laivelis"</t>
  </si>
  <si>
    <t>7 projektas. Etninės kultūros programa  turistams bei miestiečiams. Vasaros renginių plėtra meno kieme. Amatystė</t>
  </si>
  <si>
    <t>8 projektas. Vaikų ir jaunimo  etninės kultūros stovykla – šventė „Vėlungis“</t>
  </si>
  <si>
    <t>9 projektas. Etninės  kultūros programa  Klaipėdos vaikams ir jaunimui (Atvelykio šventė, "Etnokultūrinis ugdymas").</t>
  </si>
  <si>
    <t>10 projektas. Sociokultūriniai švietimo projektai ("Savitas Klaipėdos kraštas", Sakralinis liaudies menas", "Lietuvos etnografiniai regionai", "Tradicija šeimai", "Tradicinio dainavimo studija")</t>
  </si>
  <si>
    <t>01 02 02 Tautiškumo ir pilietiškumo skatinimas("Etnoreidas", "Vėtrungės", "Dainų švenčių tradicijos tęstinumas")</t>
  </si>
  <si>
    <t>1 projektas. Etnoreidas</t>
  </si>
  <si>
    <t>2 projektas. "Vėtrungės  -  regiono kultūrinio turizmo jungtys“</t>
  </si>
  <si>
    <t xml:space="preserve">3 projektas. Dainų švenčių tradicijos tęstinumo programa </t>
  </si>
  <si>
    <t>01 02 03 Klaipėdos krašto EK nematerialaus paveldo archyvo-informacinės bazės sukūrimas ir įsijungimas į nacionalinio tradicinės kultūros vertybių sąvado kūrimo darbus</t>
  </si>
  <si>
    <t>Parengė:</t>
  </si>
  <si>
    <t>Direktorės pavaduotoja kultūrai Loreta Dargužienė</t>
  </si>
  <si>
    <t xml:space="preserve">2018 10 05 </t>
  </si>
  <si>
    <t xml:space="preserve">II Tarptautinis nematerialaus kultūros paveldo festivalis </t>
  </si>
  <si>
    <t>„LAUKSNOS“</t>
  </si>
  <si>
    <t>SĄMATA</t>
  </si>
  <si>
    <t>Paslaugos</t>
  </si>
  <si>
    <t>Išlaidos</t>
  </si>
  <si>
    <t>Kiekis, vnt</t>
  </si>
  <si>
    <t>Visa reikalinga suma, EUR</t>
  </si>
  <si>
    <t>Projektui reikalinga suma, Eur</t>
  </si>
  <si>
    <t>SB lėšos (SB) Eur</t>
  </si>
  <si>
    <t>Iš Kultūros Tarybos prašoma suma, Eur</t>
  </si>
  <si>
    <t>1.</t>
  </si>
  <si>
    <t>Meninė dalis</t>
  </si>
  <si>
    <t>1.2.</t>
  </si>
  <si>
    <t>1.3.</t>
  </si>
  <si>
    <t>Scenografija</t>
  </si>
  <si>
    <t>1.4.</t>
  </si>
  <si>
    <t>1.5.</t>
  </si>
  <si>
    <t>2.</t>
  </si>
  <si>
    <t>Festivalio dalyvių priėmimo išlaidos</t>
  </si>
  <si>
    <t>Užsienio dalyvių maitinimo išlaidos 4 d.</t>
  </si>
  <si>
    <t>Techninė dalis</t>
  </si>
  <si>
    <t>Scenos, įgarsinimo, apšvietimo įrangos, LED ekrano nuoma</t>
  </si>
  <si>
    <t>Vertimo paslaugos</t>
  </si>
  <si>
    <t>3.</t>
  </si>
  <si>
    <t>Reklamos paslaugos</t>
  </si>
  <si>
    <t>Video reklamos sukūrimas</t>
  </si>
  <si>
    <t>Reklama laikraščiuose, radijuje</t>
  </si>
  <si>
    <t>Reklama stotelėse Vilniuje, Klaipėdoje</t>
  </si>
  <si>
    <t>Festivalio filmavimas, filmo sukūrimas</t>
  </si>
  <si>
    <t>Festivalio fotografavimas</t>
  </si>
  <si>
    <t>4.</t>
  </si>
  <si>
    <t>Kitos paslaugos ir prekės</t>
  </si>
  <si>
    <t>Apsaugos paslauga</t>
  </si>
  <si>
    <t>5.</t>
  </si>
  <si>
    <t>01 02 01     Etninės kultūros sklaida ir mėgėjų meno skatinimas.</t>
  </si>
  <si>
    <t>1 projektas.  „Metų ratas“. (Kalendorinės šventės: Užgavėnės)</t>
  </si>
  <si>
    <t>Išlaidų pavadinimas</t>
  </si>
  <si>
    <t>Finansavimo šaltiniai EUR</t>
  </si>
  <si>
    <t xml:space="preserve">SB lėšos, </t>
  </si>
  <si>
    <t xml:space="preserve">SP lėšos, </t>
  </si>
  <si>
    <t>Paramos lėšos, kitos lėšos</t>
  </si>
  <si>
    <t>Iš viso</t>
  </si>
  <si>
    <t xml:space="preserve">1. Renginio techninis aptarnavimas  </t>
  </si>
  <si>
    <t xml:space="preserve">1.1. Įgarsinimo įrangos nuoma </t>
  </si>
  <si>
    <t>1.2.  Elektros pajungimas ir sunaudojimas</t>
  </si>
  <si>
    <t xml:space="preserve">1.3. Transporto paslaugos </t>
  </si>
  <si>
    <t xml:space="preserve">1.4. Pagalbiniai darbininkai  </t>
  </si>
  <si>
    <t>1.5. Fotografavimas</t>
  </si>
  <si>
    <t>2. Scenografija</t>
  </si>
  <si>
    <t>2. Renginio reklamos organizavimas</t>
  </si>
  <si>
    <t>2.1.Tentai</t>
  </si>
  <si>
    <t>2.2. Afišos</t>
  </si>
  <si>
    <t>2.3. Reklama laikraščiuose</t>
  </si>
  <si>
    <t xml:space="preserve">2.4. Grafinis dizainas </t>
  </si>
  <si>
    <t>3. Renginio meninė dalis</t>
  </si>
  <si>
    <t>3.1. Režisūra</t>
  </si>
  <si>
    <t>3.2. Užgavėnių personažų atlikėjai</t>
  </si>
  <si>
    <t>3.3. Renginio vedimas</t>
  </si>
  <si>
    <t>3.4. Meninis projektas "Morė"</t>
  </si>
  <si>
    <t>3.5. Muzikinė programa</t>
  </si>
  <si>
    <t>4.  Kitos prekės</t>
  </si>
  <si>
    <t>2 projektas.  „Metų ratas“. (Kalendorinės šventės: Užgavėnės, Gavėnia, Joninės,  Vėlinės, Advento-Kalėdų renginiai  )</t>
  </si>
  <si>
    <t>Finansavimo šaltiniai, EUR</t>
  </si>
  <si>
    <t>Biudžetas</t>
  </si>
  <si>
    <t>Spec. programa</t>
  </si>
  <si>
    <t>Kitos lėšos, tikslinė parama</t>
  </si>
  <si>
    <t xml:space="preserve">1. Techninis aptarnavimas  </t>
  </si>
  <si>
    <t xml:space="preserve">1.1. Garso ir apšvietimo aparatūros, scenos ir  kt.įrangos nuoma </t>
  </si>
  <si>
    <t>1.2.Transporto išlaidos</t>
  </si>
  <si>
    <t xml:space="preserve">2. Meninė dalis </t>
  </si>
  <si>
    <t>2.1. Scenarijaus, meninės programos sukūrimas</t>
  </si>
  <si>
    <t>2.2. Renginių vedėjai, atlikėjai</t>
  </si>
  <si>
    <t xml:space="preserve">3. Reklaminė ir archyvinė medžiaga </t>
  </si>
  <si>
    <t>5. Joninių šventė (sąmata pridedama)</t>
  </si>
  <si>
    <t>6. Užgavėnių šventė (sąmata pridedama)</t>
  </si>
  <si>
    <t>3 projektas.Klaipėdos krašto folkloro reprezentacija EUROPEADE 2019 Vokietijoje</t>
  </si>
  <si>
    <t>1. Kelionės išlaidos</t>
  </si>
  <si>
    <t>1.1. 1 autobuso nuoma maršrutu Klaipėda- Frankenbergas(Vokietija)-Klaipėda (3200 km; 9 paros)</t>
  </si>
  <si>
    <t>2. Europeade dalyvio mokestis (nakvynė, maitinimas)</t>
  </si>
  <si>
    <t>2.1. Dalyvio mokestis suaugusiems (120 eur x 50)</t>
  </si>
  <si>
    <t>Prancūzų ir lietuvių koprodukcinių projektų įgyvendinimas</t>
  </si>
  <si>
    <t>KLAIPĖDOS MIESTO SAVIVALDYBĖS KONCERTINĖ ĮSTAIGA KLAIPĖDOS KONCERTŲ SALĖ</t>
  </si>
  <si>
    <t>Projekto Klaipėdos tarptautinis violončelės festivalis ir konkursas 2019 m.</t>
  </si>
  <si>
    <t>sąmata (preliminari)</t>
  </si>
  <si>
    <t>Nr.</t>
  </si>
  <si>
    <t>Preimonių pavadinimai</t>
  </si>
  <si>
    <t>Kiekis</t>
  </si>
  <si>
    <t>Kaina (1 vnt.)</t>
  </si>
  <si>
    <t>d.</t>
  </si>
  <si>
    <t>Suma, Eur</t>
  </si>
  <si>
    <t>Viso, Eur</t>
  </si>
  <si>
    <t>I</t>
  </si>
  <si>
    <t>MENINĖS PASLAUGOS, DALYVIŲ IR KONKURSO ŽIURI PRIĖMIMAS</t>
  </si>
  <si>
    <t xml:space="preserve">Tarptautinės komisijos nariai (2 komisijos) </t>
  </si>
  <si>
    <t>*Kelionės išlaidos (2 bilietai 1 asm.)</t>
  </si>
  <si>
    <t xml:space="preserve">Nakvynė </t>
  </si>
  <si>
    <t xml:space="preserve">Maitinimas </t>
  </si>
  <si>
    <t xml:space="preserve">Honorarai </t>
  </si>
  <si>
    <t>Atlikėjai iš užsienio</t>
  </si>
  <si>
    <t>2.1.</t>
  </si>
  <si>
    <t>2.2.</t>
  </si>
  <si>
    <t>2.3.</t>
  </si>
  <si>
    <t>2.4.</t>
  </si>
  <si>
    <t>Lietuvos atlikėjai</t>
  </si>
  <si>
    <t>3.1.</t>
  </si>
  <si>
    <t xml:space="preserve">Kelionės išlaidos </t>
  </si>
  <si>
    <t>3.2.</t>
  </si>
  <si>
    <t>3.3.</t>
  </si>
  <si>
    <t>3.4.</t>
  </si>
  <si>
    <t>Akomponiatoriai, pedagogai ir pranešėjai</t>
  </si>
  <si>
    <t>4.1.</t>
  </si>
  <si>
    <t>4.2.</t>
  </si>
  <si>
    <t>4.3.</t>
  </si>
  <si>
    <t>4.4.</t>
  </si>
  <si>
    <t>Studentai ir moksleiviai (atlikėjai ir savanoriai)</t>
  </si>
  <si>
    <t>5.1.</t>
  </si>
  <si>
    <t>5.2.</t>
  </si>
  <si>
    <t>Nakvynė</t>
  </si>
  <si>
    <t>5.3.</t>
  </si>
  <si>
    <t>6.</t>
  </si>
  <si>
    <t>Koncertinės programos:</t>
  </si>
  <si>
    <t>6.1.</t>
  </si>
  <si>
    <t>Liepojos simfoninio orkestro programa</t>
  </si>
  <si>
    <t>6.1.1.</t>
  </si>
  <si>
    <t>Orkestro meninė paslauga</t>
  </si>
  <si>
    <t>6.1.2.</t>
  </si>
  <si>
    <t>Dirigentas</t>
  </si>
  <si>
    <t>6.1.3.</t>
  </si>
  <si>
    <t>Solistai</t>
  </si>
  <si>
    <t>6.2.</t>
  </si>
  <si>
    <t>Nacionalinis simfoninio orkestro programa</t>
  </si>
  <si>
    <t>6.2.1.</t>
  </si>
  <si>
    <t>Meninė paslauga</t>
  </si>
  <si>
    <t>6.3.</t>
  </si>
  <si>
    <t xml:space="preserve">„Balero" (choreografas Alain Plattel) </t>
  </si>
  <si>
    <t>6.3.1.</t>
  </si>
  <si>
    <t>6.4.</t>
  </si>
  <si>
    <t>„Baroko violončelė"</t>
  </si>
  <si>
    <t>6.4.1.</t>
  </si>
  <si>
    <t>Honoraras</t>
  </si>
  <si>
    <t>6.5.</t>
  </si>
  <si>
    <t>Holt's Canto ostinato"</t>
  </si>
  <si>
    <t>6.6.1.</t>
  </si>
  <si>
    <t>6.6.</t>
  </si>
  <si>
    <t xml:space="preserve">„100 violončelių orkestras"   </t>
  </si>
  <si>
    <t>7.</t>
  </si>
  <si>
    <t>Kita programa</t>
  </si>
  <si>
    <t>7.1.</t>
  </si>
  <si>
    <t>Filmo užsakymas ir siuntimas, licencija, vertimas</t>
  </si>
  <si>
    <t>7.2.</t>
  </si>
  <si>
    <t>Istorinės parodos rengimas ir pristatymas</t>
  </si>
  <si>
    <t>7.3.</t>
  </si>
  <si>
    <t>Spektaklis visai šeimai</t>
  </si>
  <si>
    <t>7.4.</t>
  </si>
  <si>
    <t>Šiuolaikinio šokio projektas</t>
  </si>
  <si>
    <t>7.5.</t>
  </si>
  <si>
    <t>Kitos programos išlaidos</t>
  </si>
  <si>
    <t>II</t>
  </si>
  <si>
    <t>KONKURSAS</t>
  </si>
  <si>
    <t>Konkurso koordinatoriai</t>
  </si>
  <si>
    <t>Natų nuoma</t>
  </si>
  <si>
    <t>Dalyvių anketos generavimas ir administravimas</t>
  </si>
  <si>
    <t>Kitos konkurso organizavimo tiesioginės išlaidos</t>
  </si>
  <si>
    <t>Konkurso komisijos kavos pertraukų aptarnavimas</t>
  </si>
  <si>
    <t>**Piniginiai laimėtojų prizai</t>
  </si>
  <si>
    <t>100-5000</t>
  </si>
  <si>
    <t>III</t>
  </si>
  <si>
    <t>RENGINIŲ APTARNAVIMAS IR PERVEŽIMAI</t>
  </si>
  <si>
    <t>Klaipėdos universiteto  Menų akademija</t>
  </si>
  <si>
    <t>S. Šimkaus konservatorija</t>
  </si>
  <si>
    <t>Klaipėdos koncertų salė</t>
  </si>
  <si>
    <t>Klaipėdos dramos teatras</t>
  </si>
  <si>
    <t>Klaipėdos kultūros fabrikas</t>
  </si>
  <si>
    <t xml:space="preserve">Šv. Pranciškaus Asyžiečio bažnyčia </t>
  </si>
  <si>
    <t>Socialinis klubas „Raketa“</t>
  </si>
  <si>
    <t>8.</t>
  </si>
  <si>
    <t xml:space="preserve">Video projekcijos, įgarsinimas, apšvietimas </t>
  </si>
  <si>
    <t>9.</t>
  </si>
  <si>
    <t>Pervežimai iš ir į oro uostą</t>
  </si>
  <si>
    <t>10.</t>
  </si>
  <si>
    <t>Krovinių pervežimai</t>
  </si>
  <si>
    <t>11.</t>
  </si>
  <si>
    <t>Vietiniai atlikėjų pervežimai</t>
  </si>
  <si>
    <t>IV</t>
  </si>
  <si>
    <t>RINKODARA IR KOMUNIKACIJA</t>
  </si>
  <si>
    <t>mėn.</t>
  </si>
  <si>
    <t>Visi dizaino maketai</t>
  </si>
  <si>
    <t>Tinklalapio programavimas</t>
  </si>
  <si>
    <t>Domeno pirkimas</t>
  </si>
  <si>
    <t>Optimizavimas</t>
  </si>
  <si>
    <t>Straipsnių, tekstų paruošimas ir vertimai</t>
  </si>
  <si>
    <t>Video reklama (žurnalistiniai video)</t>
  </si>
  <si>
    <t>Video reklama (dienų santraukos, klipas)</t>
  </si>
  <si>
    <t>Video / audio reklama (transliacija)</t>
  </si>
  <si>
    <t xml:space="preserve">Internetinė reklama </t>
  </si>
  <si>
    <t>Soc. tinklai (administravimas ir reklama)</t>
  </si>
  <si>
    <t>Lankstukai</t>
  </si>
  <si>
    <t>12.</t>
  </si>
  <si>
    <t>Bukletai (2 vnt.)</t>
  </si>
  <si>
    <t>13.</t>
  </si>
  <si>
    <t>Skrajutės</t>
  </si>
  <si>
    <t>14.</t>
  </si>
  <si>
    <t>Plakatai / afišos</t>
  </si>
  <si>
    <t>15.</t>
  </si>
  <si>
    <t>Lauko reklama</t>
  </si>
  <si>
    <t>16.</t>
  </si>
  <si>
    <t>Tentai ir vėliavos</t>
  </si>
  <si>
    <t>17.</t>
  </si>
  <si>
    <t>Renginių fotografas</t>
  </si>
  <si>
    <t>18.</t>
  </si>
  <si>
    <t>Renginių video operatorius</t>
  </si>
  <si>
    <t>V</t>
  </si>
  <si>
    <t>REPREZENTACINĖS IŠLAIDOS</t>
  </si>
  <si>
    <t>Reprezentacinė atributika</t>
  </si>
  <si>
    <t>Tarptautinės komisijos oficialus priėmimas</t>
  </si>
  <si>
    <t>Festivalio dalyvių, tarptautinės komisijos uždarymo vakaras</t>
  </si>
  <si>
    <t>Pažintinės laisvalaikio programos dalyviams</t>
  </si>
  <si>
    <t>VI</t>
  </si>
  <si>
    <r>
      <rPr>
        <b/>
        <sz val="12"/>
        <color rgb="FF000000"/>
        <rFont val="Times New Roman"/>
        <family val="1"/>
        <charset val="186"/>
      </rPr>
      <t>KITOS IŠLAIDOS</t>
    </r>
    <r>
      <rPr>
        <sz val="12"/>
        <color rgb="FF000000"/>
        <rFont val="Times New Roman"/>
        <family val="1"/>
        <charset val="186"/>
      </rPr>
      <t xml:space="preserve"> (licencijos, natų nuoma ir kt.)</t>
    </r>
  </si>
  <si>
    <t>VII</t>
  </si>
  <si>
    <t>NENUMATYTOS IŠLAIDOS</t>
  </si>
  <si>
    <t>Bendra suma</t>
  </si>
  <si>
    <t>*Kelionės bilietas atlikėjui perkamas dvigubas dėl violončelės pervežimo</t>
  </si>
  <si>
    <t>**Konkurso prizų dydis numatomas nuo 100 iki 5000 eurų</t>
  </si>
  <si>
    <t>Projekto preliminarūs finansavimo šaltiniai:</t>
  </si>
  <si>
    <t>Savivaldybės biudžeto lėšos</t>
  </si>
  <si>
    <t>259300 Eur</t>
  </si>
  <si>
    <t xml:space="preserve">Lietuvos kultūros tarybos lėšos (planuojama teikti paraišką lėšoms gauti, </t>
  </si>
  <si>
    <t>tačiau nesitikim gauti, kadangi organizuojamas tik antrasis festivalis)</t>
  </si>
  <si>
    <t>Rėmėjų lėšos (konkurso priziniam fondui)</t>
  </si>
  <si>
    <t>12500 Eur</t>
  </si>
  <si>
    <t>Pajamos gautos už bilietus</t>
  </si>
  <si>
    <t>10000 Eur</t>
  </si>
  <si>
    <t>Kitos lėšos ( konkurso dalyvių mokestis)</t>
  </si>
  <si>
    <t>5000 Eur</t>
  </si>
  <si>
    <t>286800 Eur</t>
  </si>
  <si>
    <r>
      <rPr>
        <b/>
        <sz val="12"/>
        <color theme="1"/>
        <rFont val="Times New Roman"/>
        <family val="1"/>
        <charset val="186"/>
      </rPr>
      <t>Įstaigos indėlis:</t>
    </r>
    <r>
      <rPr>
        <sz val="12"/>
        <color theme="1"/>
        <rFont val="Times New Roman"/>
        <family val="1"/>
        <charset val="186"/>
      </rPr>
      <t xml:space="preserve"> darbuotojų darbo užmokestis, kanceliarinės prekės, darbo patalpos, ryšio paslaugos</t>
    </r>
  </si>
  <si>
    <r>
      <rPr>
        <b/>
        <sz val="12"/>
        <color theme="1"/>
        <rFont val="Times New Roman"/>
        <family val="1"/>
        <charset val="186"/>
      </rPr>
      <t>Partnerių indėlis:</t>
    </r>
    <r>
      <rPr>
        <sz val="12"/>
        <color theme="1"/>
        <rFont val="Times New Roman"/>
        <family val="1"/>
        <charset val="186"/>
      </rPr>
      <t xml:space="preserve"> patalpos festivalio renginiams, konkursui bei žmogiškieji ištekliai renginiui organizuoti</t>
    </r>
  </si>
  <si>
    <t xml:space="preserve">Direktorė                                                 </t>
  </si>
  <si>
    <t>Danutė Žičkuvienė</t>
  </si>
  <si>
    <t>KLAIPĖDOS MIESTO SAVIVALDYBĖS KULTŪROS CENTRAS ŽVEJŲ RŪMAI</t>
  </si>
  <si>
    <t>KULTŪRINĖMS PROGRAMOMS SKIRTŲ LĖŠŲ IŠLAIDŲ SUVESTINĖ 2019 METAMS</t>
  </si>
  <si>
    <t>Eilės numeris</t>
  </si>
  <si>
    <t>Priemonės / renginio pavadinimas</t>
  </si>
  <si>
    <t>Eil.</t>
  </si>
  <si>
    <t>Suma:</t>
  </si>
  <si>
    <t>2015 metai</t>
  </si>
  <si>
    <t>2019 metai</t>
  </si>
  <si>
    <t>I ketvirtis</t>
  </si>
  <si>
    <t>II ketvirtis</t>
  </si>
  <si>
    <t>III ketvirtis</t>
  </si>
  <si>
    <t>IV ketvirtis</t>
  </si>
  <si>
    <t>01.02.01.</t>
  </si>
  <si>
    <t>Parengti valstybinių švenčių ir minėtinų datų renginių programą ir ją vykdyti</t>
  </si>
  <si>
    <t>Lietuvos valstybės atkūrimo dienai skirti renginiai</t>
  </si>
  <si>
    <t>Apmokėjimas atlikėjams</t>
  </si>
  <si>
    <t>Įgarsinimo, šviesos technikos ir ekranų nuoma</t>
  </si>
  <si>
    <t>Reklama</t>
  </si>
  <si>
    <t>Kitos išlaidos (arena, apsauga, bilietų platinimas, autoriniai mokesčiai)</t>
  </si>
  <si>
    <t>VISO:</t>
  </si>
  <si>
    <t>Lietuvos karaliaus Mindaugo krūnavimo-Lietuvos valstybės dienos renginiai</t>
  </si>
  <si>
    <t>Apmokėjimas renginių vedėjams</t>
  </si>
  <si>
    <t>Spaudiniai</t>
  </si>
  <si>
    <t>Garso ir apšvietimo technikos nuoma</t>
  </si>
  <si>
    <t xml:space="preserve">Apmokėjimas teatrams už spektaklių atlikimą </t>
  </si>
  <si>
    <t>Scenos nuoma</t>
  </si>
  <si>
    <t>Ekranų nuoma, projekcijos, vizualizacijos</t>
  </si>
  <si>
    <t xml:space="preserve">Apmokėjimas  atlikėjams už programų atlikimą </t>
  </si>
  <si>
    <t>3</t>
  </si>
  <si>
    <t>Gedulo ir Vilties dienai skirti renginiai</t>
  </si>
  <si>
    <t>Honorarai solistams, muzikantams, vedėjams</t>
  </si>
  <si>
    <t>Apmokėjimas už transporto nuomą</t>
  </si>
  <si>
    <t xml:space="preserve"> Tarptautinei pagyvenusių žmonių dienai   skirti renginiai</t>
  </si>
  <si>
    <t>Honoraras renginių vedėams</t>
  </si>
  <si>
    <t>Scenografijos atlikimas</t>
  </si>
  <si>
    <t>Apmokėjimas LATGAI</t>
  </si>
  <si>
    <t>Reprezentacinės išlaidos</t>
  </si>
  <si>
    <t>Honorarai atlikėjams</t>
  </si>
  <si>
    <t>5</t>
  </si>
  <si>
    <t>Renginiai Tarptautinei žmonių su negalia dienai</t>
  </si>
  <si>
    <t>Honorarai renginių vedėjams</t>
  </si>
  <si>
    <t>Garso technikos nuoma</t>
  </si>
  <si>
    <t>6</t>
  </si>
  <si>
    <t>Laisvės gynėjų dienai skirti renginiai</t>
  </si>
  <si>
    <t>Šviesos technikos  nuoma</t>
  </si>
  <si>
    <t>Apmokėjimas už laužų paruošimą</t>
  </si>
  <si>
    <t>Rekvizito įsigijimas</t>
  </si>
  <si>
    <t>7</t>
  </si>
  <si>
    <t>Kovo 11 - Lietuvos nepriklausomybės atkūrimo dienai skirti renginiai</t>
  </si>
  <si>
    <t>Šviesos technikos nuoma</t>
  </si>
  <si>
    <t>Pakylų nuoma</t>
  </si>
  <si>
    <t>Apsauga</t>
  </si>
  <si>
    <t>LED ekranų nuoma</t>
  </si>
  <si>
    <t>Vėliavėlių gamyba, spaudiniai</t>
  </si>
  <si>
    <t>Mokestis LATGAI</t>
  </si>
  <si>
    <t>8</t>
  </si>
  <si>
    <t>Kalėdiniai -naujametiniai renginiai</t>
  </si>
  <si>
    <t>Garso įrangos nuoma</t>
  </si>
  <si>
    <t>Baltijos kelio paminėjimo šventė</t>
  </si>
  <si>
    <t>Vėliavų pastatymas</t>
  </si>
  <si>
    <t>IŠ VISO:</t>
  </si>
  <si>
    <t>01.02.02.</t>
  </si>
  <si>
    <t>Organizuoti renginių ciklus, šalies ir tarptautinius festivalius</t>
  </si>
  <si>
    <t>Šalies teatrų renginių ciklas vaikams ir jaunimui "Jaunatis"</t>
  </si>
  <si>
    <t>Apmokėjimas teatrams</t>
  </si>
  <si>
    <t>Apmokėjimas  vedėjams</t>
  </si>
  <si>
    <t>10 000</t>
  </si>
  <si>
    <t>Renginių ciklas "Vaikų kūrybinių užsiėmimų stovykla"</t>
  </si>
  <si>
    <t>Inventoriaus įsigijimas</t>
  </si>
  <si>
    <t>Apmokėjimas vadovams</t>
  </si>
  <si>
    <t>Apmokėjimas už paslaugas</t>
  </si>
  <si>
    <t>6 000</t>
  </si>
  <si>
    <t>Tarptautinio festivalio Šermukšnis organizavimas</t>
  </si>
  <si>
    <t xml:space="preserve">Apmokėjimas teatrams </t>
  </si>
  <si>
    <t>Apgyvendinimo paslaugos</t>
  </si>
  <si>
    <t>Garso ir šviesos technikos nuoma</t>
  </si>
  <si>
    <t>01.02.03.</t>
  </si>
  <si>
    <t xml:space="preserve"> Parengti naujas koncertines programas, pastatyti naujus  teatrų spektaklius</t>
  </si>
  <si>
    <t xml:space="preserve">Choro "Cantare" naujų programų parengimas ir pristatymas visuomenei </t>
  </si>
  <si>
    <t>Apmokėjimas už tobulinimosi kursus</t>
  </si>
  <si>
    <t>Įrašų darymas</t>
  </si>
  <si>
    <t>Transporto išlaidos</t>
  </si>
  <si>
    <t>4 300</t>
  </si>
  <si>
    <t>14</t>
  </si>
  <si>
    <t xml:space="preserve">Choro "Klaipėda " naujų programų sukūrimas ir pristatymas visuomenei </t>
  </si>
  <si>
    <t>Honorarai solistams</t>
  </si>
  <si>
    <t>Apmokėjimas dirigentui, vedėjams</t>
  </si>
  <si>
    <t>3 000</t>
  </si>
  <si>
    <t>Komandiruotės išlaidos</t>
  </si>
  <si>
    <t xml:space="preserve">Moterų choro "Dangė"  naujos programos  sukūrimas ir pristatymas Tarptautiniame chorų konkurse Sardinijoje (Italija) </t>
  </si>
  <si>
    <t>Honoraras vedėjui</t>
  </si>
  <si>
    <t>15</t>
  </si>
  <si>
    <t>Koncertų vedimas</t>
  </si>
  <si>
    <t>2 000</t>
  </si>
  <si>
    <t>Pilies teatro 2 spektaklių pastatymas.</t>
  </si>
  <si>
    <t xml:space="preserve">Kostiumų sukūrimas </t>
  </si>
  <si>
    <t>Scenografijos projektas ir įgyvendinimas</t>
  </si>
  <si>
    <t xml:space="preserve">Medžiagos scenografijai </t>
  </si>
  <si>
    <t>Video medžiagos sukūrimas</t>
  </si>
  <si>
    <t>Apmokėjimas už kostiumų siuvimą</t>
  </si>
  <si>
    <t>Dainų paruošimo šlaidos</t>
  </si>
  <si>
    <t>Butaforijos gamyba</t>
  </si>
  <si>
    <t>Honoraras kompozitoriui</t>
  </si>
  <si>
    <t>8 500</t>
  </si>
  <si>
    <t>Teatro "Be durų"  spektaklio vaikams  pastatymas</t>
  </si>
  <si>
    <t xml:space="preserve">Kostiumų gamyba </t>
  </si>
  <si>
    <t>Medžiagos kostiumams</t>
  </si>
  <si>
    <t>Medžiagos dekoracijoms</t>
  </si>
  <si>
    <t>Mikrofonų įsigijimas</t>
  </si>
  <si>
    <t>Scenografijos gamyba</t>
  </si>
  <si>
    <t xml:space="preserve">Gliukų teatro spektaklio  pastatymas  </t>
  </si>
  <si>
    <t>Garso takelio paruošimas</t>
  </si>
  <si>
    <t>Fotografavimas ir filmavimas</t>
  </si>
  <si>
    <t>Kostiumų projektas ir pasiuvimas</t>
  </si>
  <si>
    <t>5 000</t>
  </si>
  <si>
    <t xml:space="preserve">Pantomimos teatro "A" spektaklio  pastatymas </t>
  </si>
  <si>
    <t>Medžiagos scenografijai</t>
  </si>
  <si>
    <t>Apmokėjimas už fotosesiją</t>
  </si>
  <si>
    <t>Grimo įsigijimas</t>
  </si>
  <si>
    <t>Kostiumų projektas ir gamyba</t>
  </si>
  <si>
    <t xml:space="preserve">Jaunimo liaudiškų šokių kolektyvo "Žilvinas" naujos programos paruošimas ir pristatymas </t>
  </si>
  <si>
    <t>Rūbų cheminis valymas</t>
  </si>
  <si>
    <t>Apmokėjimas už šokų pastatymą</t>
  </si>
  <si>
    <t xml:space="preserve">Renginiai Bendruomenės namuose </t>
  </si>
  <si>
    <t>Apmokėjimas vedėjams</t>
  </si>
  <si>
    <t>1 600</t>
  </si>
  <si>
    <t>Šokių kolektyvo "Vėtra" naujos programosparuošimas ir pristatymas festivalyje "Iš aplinkui" Elektrėnuose</t>
  </si>
  <si>
    <t>Kelionės išlaidos</t>
  </si>
  <si>
    <t>23</t>
  </si>
  <si>
    <t>Savivaldybės kompensuojami renginiai</t>
  </si>
  <si>
    <t>Ruošė: specialistė Reda Zukienė</t>
  </si>
  <si>
    <t>IED, V. Kovaitis</t>
  </si>
  <si>
    <t>IED V. Tkačik ir V. Kovaitis</t>
  </si>
  <si>
    <t>IED Projekto vadovė I. Dulkytė</t>
  </si>
  <si>
    <t>IED Statybos ir infrastruktūros plėtros skyrius</t>
  </si>
  <si>
    <t>IED Statybos ir infrastruktūros plėtros skyrius V. Tkačik</t>
  </si>
  <si>
    <t>IED Statybos ir infrastruktūros plėtros skyrius I. Gustaitienė</t>
  </si>
  <si>
    <t>Šv. Pranciškaus Asyžiečio vienuolynas</t>
  </si>
  <si>
    <t xml:space="preserve">Pasirengimas lenktynių įgyvendinimui, proc. </t>
  </si>
  <si>
    <t xml:space="preserve">Klaipėdoje apsilankiusių burlaivių skaičius </t>
  </si>
  <si>
    <t xml:space="preserve">Didžiųjų burlaivių lenktynėse dalyvavusių sąvanorių, skaičius </t>
  </si>
  <si>
    <t>Apdovanojimo ceremonijų, skaičius</t>
  </si>
  <si>
    <t>Pagamintų apdovanojimų ir memorialinių objektų, skaičius</t>
  </si>
  <si>
    <t>Miestui aktualių renginių skaičius</t>
  </si>
  <si>
    <t>Kultūros skyrius</t>
  </si>
  <si>
    <t>Dalyvavimas Europos Tarybos sertifikuotų kulūros kelių programose</t>
  </si>
  <si>
    <t>Kultūros kelio programos įgyvendinimas, proc.</t>
  </si>
  <si>
    <t>Įrengta ekspozicija, proc.</t>
  </si>
  <si>
    <t xml:space="preserve">Dalyvavimas Europos folkloro festivalyje „Europeada“ </t>
  </si>
  <si>
    <t>Miestui aktualių renginių organizavimas</t>
  </si>
  <si>
    <t>Honorarai meniniams projektams:</t>
  </si>
  <si>
    <t>Sutartinių ir flamenko projektas "Rasų ratas"</t>
  </si>
  <si>
    <t>Purulia Chhau dance (Indija)</t>
  </si>
  <si>
    <t>Tenore Santu Lussugliu Oliena (Sardinija)</t>
  </si>
  <si>
    <t>Renginių režisūra ir vedimas:</t>
  </si>
  <si>
    <t>Renginių ciklo "Tradicija iš arčiau" režisūra ir vedimas</t>
  </si>
  <si>
    <t>Renginių ciklo  "Nacionalinio nematerialaus kultūros paveldo sąvado pristatymas" režisūra ir vedimas</t>
  </si>
  <si>
    <t>Renginio "Didysis koncertas" režisūra, vedimas, vertimas į anglų kalbą</t>
  </si>
  <si>
    <t>Koncerto Žvejo sodyboje  režisūra ir vedimas</t>
  </si>
  <si>
    <t xml:space="preserve">Renginių vedimas </t>
  </si>
  <si>
    <t>Scenografija (LED ekrano užsklandų sukūrimas)</t>
  </si>
  <si>
    <r>
      <rPr>
        <i/>
        <sz val="11"/>
        <rFont val="Times New Roman"/>
        <family val="1"/>
        <charset val="186"/>
      </rPr>
      <t>Jomarko</t>
    </r>
    <r>
      <rPr>
        <sz val="11"/>
        <rFont val="Times New Roman"/>
        <family val="1"/>
      </rPr>
      <t xml:space="preserve"> veiklų atlikėjai:</t>
    </r>
  </si>
  <si>
    <t>Meninės veiklos (klajojantis cirkas, senovinė loterija ir kt.)</t>
  </si>
  <si>
    <t xml:space="preserve">Amatų demonstravimas (kalvystė, drožyba, audimas, karpymas, marginimas, keramika, odininkystė, papuošalų gamyba ir kt.)  </t>
  </si>
  <si>
    <t xml:space="preserve">Transporto išlaidos (lėktuvų bilietai): </t>
  </si>
  <si>
    <t xml:space="preserve">Bilbili/Albanija,Vlorë </t>
  </si>
  <si>
    <t>Bilbili</t>
  </si>
  <si>
    <t>Dudukas/Armėnija, Jerevanas</t>
  </si>
  <si>
    <t>Danijela Đukanović, Ana Bratasevec, Svjetlana Markovic/ Bosnija ir Hercegovina, Banja Luka</t>
  </si>
  <si>
    <t>Danijela Đukanović, Ana Bratasevec, Svjetlana Markovic</t>
  </si>
  <si>
    <t>Fratelli Napoli lėlių teatras/ Italija, Sicilija, Katanija</t>
  </si>
  <si>
    <t>Fratelli Napoli lėlių teatras</t>
  </si>
  <si>
    <t>Zwizde/ Kroatija, Zagreb</t>
  </si>
  <si>
    <t>Zwizde</t>
  </si>
  <si>
    <t>Tango orchestra La Grossa/Prancūzija, Paryžius</t>
  </si>
  <si>
    <t>Tango orchestra La Grossa</t>
  </si>
  <si>
    <t>Volodar/ Ukraina, Kijevas</t>
  </si>
  <si>
    <t>Volodar</t>
  </si>
  <si>
    <t>Annamaria Panak/Vengrija, Budapeštas</t>
  </si>
  <si>
    <t>Annamaria Panak</t>
  </si>
  <si>
    <t xml:space="preserve">Tenore Santu Lussugliu Oliena (Sardinija) </t>
  </si>
  <si>
    <t>Transporto išlaidos (autobuso nuoma):</t>
  </si>
  <si>
    <t>KUD /Milan Begovic/ Kroatija, Vrlika</t>
  </si>
  <si>
    <t>KUD MILAN BEGOVIĆ</t>
  </si>
  <si>
    <t xml:space="preserve">Transporto išlaidų kompensavimas (kuras atvykstantiems autobusais) </t>
  </si>
  <si>
    <t>Lėlių tetras/ Čekija, Strážnice</t>
  </si>
  <si>
    <t>The National Institute of Folk Culture</t>
  </si>
  <si>
    <t>Užsienio dalyvių apgyvendinimo išlaidos 5 d.x150</t>
  </si>
  <si>
    <t>Lietuvių dalyvių apgyvendinimo išlaidos  3d. x 130</t>
  </si>
  <si>
    <t>Lietuvių dalyvių maitinimo išlaidos 2 d.</t>
  </si>
  <si>
    <t>Techniniai režisieriai (garso, šviesų, vaizdo)</t>
  </si>
  <si>
    <t>Salių ir kitų erdvių nuoma koncertams</t>
  </si>
  <si>
    <t>Įrangos nuoma (palapinės prie scenos ir veikloms jomarke ir kt.)</t>
  </si>
  <si>
    <t>Reklamos produktų dizainas (vizualinis sprendimas, maketai spaudai, spaudiniai, tentai ir kt.)</t>
  </si>
  <si>
    <t>Spaudiniai:</t>
  </si>
  <si>
    <t>Afišos A1</t>
  </si>
  <si>
    <t>Dalyvio kortelė</t>
  </si>
  <si>
    <t>Skrajutė A4 lietuvių k.</t>
  </si>
  <si>
    <t>Skrajutė A4 anglų  k.</t>
  </si>
  <si>
    <t>Kvietimas</t>
  </si>
  <si>
    <t>Programa festivalio A1</t>
  </si>
  <si>
    <t>Programa jomarko A1</t>
  </si>
  <si>
    <t xml:space="preserve">Afišų spauda (nemokamos kolonos) </t>
  </si>
  <si>
    <t>Tentai</t>
  </si>
  <si>
    <t>Reklama autobusuose</t>
  </si>
  <si>
    <t xml:space="preserve">Civilinis renginio draudimas </t>
  </si>
  <si>
    <t xml:space="preserve">Kitos prekės (vanduo, kanceliarinės prekės, suvenyrai ir kt.) </t>
  </si>
  <si>
    <t>2018 11 14</t>
  </si>
  <si>
    <t>Pasirengimas „The Tall Ships Races“ programai</t>
  </si>
  <si>
    <t>Programos „Lietuvos valstybės šimtmečio minėjimo Klaipėdoje“ įgyvendinimas</t>
  </si>
  <si>
    <t>Pasirengimas festivalio įgyvendinimui, proc.</t>
  </si>
  <si>
    <r>
      <t xml:space="preserve">Savivaldybės biudžeto lėšų likutis </t>
    </r>
    <r>
      <rPr>
        <b/>
        <sz val="10"/>
        <rFont val="Times New Roman"/>
        <family val="1"/>
        <charset val="186"/>
      </rPr>
      <t>SB(L)</t>
    </r>
  </si>
  <si>
    <t>Netlygintinai suteiktų paslaugų kompensavimas</t>
  </si>
  <si>
    <t>Kompensuota bilietų, skaičius, tūkst.</t>
  </si>
  <si>
    <t>Nemokamai suteikta patalpų, kartai (Koncertų salė, KKKC, Žvejų rūmai ir MLIM)</t>
  </si>
  <si>
    <t xml:space="preserve">Atliktas filialo Tilžės g. 9 remontas, proc. </t>
  </si>
  <si>
    <t xml:space="preserve">Atliktas filialo Šlaito g. 10 remontas, proc. </t>
  </si>
  <si>
    <t>Parengtas Bendruomenės namų remonto techninis projektas, proc</t>
  </si>
  <si>
    <t xml:space="preserve"> 2019–2021 M. KLAIPĖDOS MIESTO SAVIVALDYBĖS</t>
  </si>
  <si>
    <t>Klaipėdos miesto savivaldybės kultūros plėtros  programos (Nr. 8) aprašymo                                       priedas</t>
  </si>
  <si>
    <t xml:space="preserve">Suorganizuota paroda </t>
  </si>
  <si>
    <t xml:space="preserve">Festivalio dalyvių skaičius </t>
  </si>
  <si>
    <t>BĮ Klaipėdos kultūrų komunikacijų centro veiklos organizavimas, iš jų:</t>
  </si>
  <si>
    <t>BĮ Klaipėdos miesto savivaldybės Mažosios Lietuvos istorijos muziejaus veiklos organizavimas, iš jų:</t>
  </si>
  <si>
    <r>
      <t xml:space="preserve"> </t>
    </r>
    <r>
      <rPr>
        <i/>
        <sz val="10"/>
        <rFont val="Times New Roman"/>
        <family val="1"/>
        <charset val="186"/>
      </rPr>
      <t>- Ekspozicijos projektavimas ir įrengimas piliavietės šiaurinėje kurtinoje</t>
    </r>
  </si>
  <si>
    <t>BĮ Klaipėdos miesto savivaldybės Emanuelio Kanto viešosios bibliotekos veiklos organizavimas</t>
  </si>
  <si>
    <t>Dalyvavimas Europos Tarybos sertifikuotų kultūros kelių programose</t>
  </si>
  <si>
    <t>Atviro virtualaus ubanistikos muziejaus sukūrimas</t>
  </si>
  <si>
    <t>Viešosios bibliotekos filialų  einamasis remontas (2019 m. – Šlaito g. 10, Tilžės g. 9)</t>
  </si>
  <si>
    <t xml:space="preserve">Parengtas remonto techninis projektas, vnt. </t>
  </si>
  <si>
    <t xml:space="preserve">Pasirašyta bendradarbiavimo sutarčių, skaičius </t>
  </si>
  <si>
    <t>Į projektą įtrauktų asmenų skaičius</t>
  </si>
  <si>
    <t xml:space="preserve">Miesto pietinės dalies gyventojų socialinės-kultūrinės atskirties mažinimas, naudojant kūrybinių partnerysčių metodiką </t>
  </si>
  <si>
    <r>
      <t xml:space="preserve">Europos Sąjungos paramos lėšos, kurios įtrauktos į savivaldybės biudžetą </t>
    </r>
    <r>
      <rPr>
        <b/>
        <sz val="10"/>
        <rFont val="Times New Roman"/>
        <family val="1"/>
        <charset val="186"/>
      </rPr>
      <t>SB(ES)</t>
    </r>
  </si>
  <si>
    <t>Didžiųjų burlaivių lenktynėse apsilankiusių turistų, skaičius tūkst.</t>
  </si>
  <si>
    <t>Neatlygintinai suteiktų paslaugų kompensavimas</t>
  </si>
  <si>
    <r>
      <t>Kulūros centro Žvejų rūmų stogo anstato apskardinimas skarda, m</t>
    </r>
    <r>
      <rPr>
        <vertAlign val="superscript"/>
        <sz val="10"/>
        <rFont val="Times New Roman"/>
        <family val="1"/>
        <charset val="186"/>
      </rPr>
      <t>2</t>
    </r>
  </si>
  <si>
    <t>Kultūros įstaigų patalpų šildymas</t>
  </si>
  <si>
    <t>Parengta ir išspausdinta urbanistinių žemėlapių, skaičius</t>
  </si>
  <si>
    <t xml:space="preserve">Dalyvavimas Europos folkloro festivalyje „Europiada“ </t>
  </si>
  <si>
    <t>Turistų, apsilankiusių Klaipėdoje festivalio metu, skaičius tūkst.</t>
  </si>
  <si>
    <t>Programos dalyvių skaičius</t>
  </si>
  <si>
    <t xml:space="preserve">Diskusijose dalyvavusių asmenų skaičius </t>
  </si>
  <si>
    <t xml:space="preserve">Parengta leidinio rankraščių, skaičius </t>
  </si>
  <si>
    <t>Išleista leidinių, skaičius</t>
  </si>
  <si>
    <t>Visų tautybių gyventojų kultūrinės sąveikos didinimas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</si>
</sst>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Lt&quot;;[Red]\-#,##0\ &quot;Lt&quot;"/>
    <numFmt numFmtId="165" formatCode="_-* #,##0.00\ _L_t_-;\-* #,##0.00\ _L_t_-;_-* &quot;-&quot;??\ _L_t_-;_-@_-"/>
    <numFmt numFmtId="166" formatCode="#,##0.0"/>
    <numFmt numFmtId="167" formatCode="0.0"/>
    <numFmt numFmtId="168" formatCode="[$-409]General"/>
    <numFmt numFmtId="169" formatCode="[$-409]#,##0"/>
    <numFmt numFmtId="170" formatCode="#,##0\ _L_t"/>
    <numFmt numFmtId="171" formatCode="#,##0\ &quot;Lt&quot;"/>
  </numFmts>
  <fonts count="66" x14ac:knownFonts="1">
    <font>
      <sz val="10"/>
      <name val="Arial"/>
      <charset val="186"/>
    </font>
    <font>
      <sz val="11"/>
      <color theme="1"/>
      <name val="Calibri"/>
      <family val="2"/>
      <charset val="186"/>
      <scheme val="minor"/>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sz val="9"/>
      <name val="Times New Roman"/>
      <family val="1"/>
      <charset val="186"/>
    </font>
    <font>
      <i/>
      <sz val="10"/>
      <name val="Times New Roman"/>
      <family val="1"/>
      <charset val="186"/>
    </font>
    <font>
      <b/>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sz val="10"/>
      <color rgb="FFFF0000"/>
      <name val="Times New Roman"/>
      <family val="1"/>
      <charset val="186"/>
    </font>
    <font>
      <strike/>
      <sz val="10"/>
      <name val="Times New Roman"/>
      <family val="1"/>
      <charset val="186"/>
    </font>
    <font>
      <strike/>
      <sz val="10"/>
      <color rgb="FFFF0000"/>
      <name val="Times New Roman"/>
      <family val="1"/>
      <charset val="186"/>
    </font>
    <font>
      <b/>
      <sz val="10"/>
      <color rgb="FFFF0000"/>
      <name val="Times New Roman"/>
      <family val="1"/>
      <charset val="186"/>
    </font>
    <font>
      <sz val="10"/>
      <color rgb="FFFF0000"/>
      <name val="Times New Roman"/>
      <family val="1"/>
    </font>
    <font>
      <u/>
      <sz val="10"/>
      <name val="Times New Roman"/>
      <family val="1"/>
      <charset val="186"/>
    </font>
    <font>
      <vertAlign val="superscript"/>
      <sz val="10"/>
      <name val="Times New Roman"/>
      <family val="1"/>
      <charset val="186"/>
    </font>
    <font>
      <sz val="11"/>
      <color rgb="FF000000"/>
      <name val="Calibri"/>
      <family val="2"/>
      <charset val="186"/>
    </font>
    <font>
      <b/>
      <i/>
      <sz val="12"/>
      <name val="Times New Roman"/>
      <family val="1"/>
      <charset val="186"/>
    </font>
    <font>
      <i/>
      <sz val="11"/>
      <name val="Times New Roman"/>
      <family val="1"/>
    </font>
    <font>
      <b/>
      <i/>
      <sz val="11"/>
      <name val="Times New Roman"/>
      <family val="1"/>
      <charset val="186"/>
    </font>
    <font>
      <b/>
      <i/>
      <sz val="11"/>
      <name val="Times New Roman"/>
      <family val="1"/>
    </font>
    <font>
      <i/>
      <sz val="11"/>
      <name val="Times New Roman"/>
      <family val="1"/>
      <charset val="186"/>
    </font>
    <font>
      <b/>
      <i/>
      <sz val="12"/>
      <name val="Times New Roman"/>
      <family val="1"/>
    </font>
    <font>
      <sz val="11"/>
      <color theme="1"/>
      <name val="Calibri"/>
      <family val="2"/>
      <scheme val="minor"/>
    </font>
    <font>
      <b/>
      <sz val="14"/>
      <name val="Times New Roman"/>
      <family val="1"/>
    </font>
    <font>
      <sz val="10"/>
      <name val="Arial"/>
      <family val="2"/>
    </font>
    <font>
      <b/>
      <sz val="12"/>
      <color theme="1"/>
      <name val="Times New Roman"/>
      <family val="1"/>
    </font>
    <font>
      <b/>
      <sz val="11"/>
      <name val="Times New Roman"/>
      <family val="1"/>
    </font>
    <font>
      <b/>
      <sz val="10.5"/>
      <name val="Times New Roman"/>
      <family val="1"/>
    </font>
    <font>
      <sz val="11"/>
      <name val="Times New Roman"/>
      <family val="1"/>
    </font>
    <font>
      <sz val="11"/>
      <name val="Times New Roman"/>
      <family val="1"/>
      <charset val="186"/>
    </font>
    <font>
      <sz val="10"/>
      <color rgb="FF00B050"/>
      <name val="Times New Roman"/>
      <family val="1"/>
    </font>
    <font>
      <b/>
      <sz val="11"/>
      <name val="Times New Roman"/>
      <family val="1"/>
      <charset val="186"/>
    </font>
    <font>
      <sz val="10"/>
      <color theme="1"/>
      <name val="Times New Roman"/>
      <family val="1"/>
    </font>
    <font>
      <sz val="10.5"/>
      <name val="Times New Roman"/>
      <family val="1"/>
    </font>
    <font>
      <b/>
      <sz val="11"/>
      <color indexed="8"/>
      <name val="Times New Roman"/>
      <family val="1"/>
      <charset val="186"/>
    </font>
    <font>
      <sz val="11"/>
      <color indexed="8"/>
      <name val="Times New Roman"/>
      <family val="1"/>
      <charset val="186"/>
    </font>
    <font>
      <sz val="11"/>
      <name val="Arial"/>
      <family val="2"/>
      <charset val="186"/>
    </font>
    <font>
      <b/>
      <sz val="11"/>
      <color indexed="8"/>
      <name val="Times New Roman"/>
      <family val="1"/>
    </font>
    <font>
      <sz val="11"/>
      <color indexed="8"/>
      <name val="Times New Roman"/>
      <family val="1"/>
    </font>
    <font>
      <sz val="10"/>
      <name val="Arial"/>
      <family val="2"/>
      <charset val="186"/>
    </font>
    <font>
      <sz val="12"/>
      <color theme="1"/>
      <name val="Calibri"/>
      <family val="2"/>
      <charset val="186"/>
      <scheme val="minor"/>
    </font>
    <font>
      <b/>
      <sz val="12"/>
      <color rgb="FF000000"/>
      <name val="Times New Roman"/>
      <family val="1"/>
      <charset val="186"/>
    </font>
    <font>
      <sz val="12"/>
      <color theme="1"/>
      <name val="Times New Roman"/>
      <family val="1"/>
      <charset val="186"/>
    </font>
    <font>
      <b/>
      <sz val="12"/>
      <color theme="1"/>
      <name val="Times New Roman"/>
      <family val="1"/>
      <charset val="186"/>
    </font>
    <font>
      <sz val="12"/>
      <color rgb="FF000000"/>
      <name val="Times New Roman"/>
      <family val="1"/>
      <charset val="186"/>
    </font>
    <font>
      <sz val="12"/>
      <color rgb="FF000000"/>
      <name val="Calibri"/>
      <family val="2"/>
      <charset val="186"/>
      <scheme val="minor"/>
    </font>
    <font>
      <b/>
      <sz val="12"/>
      <color rgb="FF000000"/>
      <name val="Calibri"/>
      <family val="2"/>
      <charset val="186"/>
      <scheme val="minor"/>
    </font>
    <font>
      <b/>
      <sz val="12"/>
      <color theme="1"/>
      <name val="Calibri"/>
      <family val="2"/>
      <charset val="186"/>
      <scheme val="minor"/>
    </font>
    <font>
      <sz val="11"/>
      <color theme="1"/>
      <name val="Times New Roman"/>
      <family val="1"/>
      <charset val="186"/>
    </font>
    <font>
      <b/>
      <sz val="11"/>
      <color theme="1"/>
      <name val="Times New Roman"/>
      <family val="1"/>
      <charset val="186"/>
    </font>
    <font>
      <sz val="11"/>
      <color indexed="10"/>
      <name val="Times New Roman"/>
      <family val="1"/>
      <charset val="186"/>
    </font>
    <font>
      <i/>
      <sz val="11"/>
      <color theme="1"/>
      <name val="Times New Roman"/>
      <family val="1"/>
      <charset val="186"/>
    </font>
    <font>
      <i/>
      <sz val="10"/>
      <color theme="1"/>
      <name val="Times New Roman"/>
      <family val="1"/>
      <charset val="186"/>
    </font>
    <font>
      <sz val="11"/>
      <color rgb="FF9C0006"/>
      <name val="Calibri"/>
      <family val="2"/>
      <charset val="186"/>
      <scheme val="minor"/>
    </font>
  </fonts>
  <fills count="23">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rgb="FFFFCCFF"/>
        <bgColor indexed="64"/>
      </patternFill>
    </fill>
    <fill>
      <patternFill patternType="solid">
        <fgColor rgb="FFFFFF66"/>
        <bgColor indexed="64"/>
      </patternFill>
    </fill>
    <fill>
      <patternFill patternType="solid">
        <fgColor rgb="FFCCECFF"/>
        <bgColor indexed="64"/>
      </patternFill>
    </fill>
    <fill>
      <patternFill patternType="solid">
        <fgColor rgb="FFCCFFCC"/>
        <bgColor indexed="64"/>
      </patternFill>
    </fill>
    <fill>
      <patternFill patternType="solid">
        <fgColor rgb="FFFFFF99"/>
        <bgColor indexed="64"/>
      </patternFill>
    </fill>
    <fill>
      <patternFill patternType="solid">
        <fgColor rgb="FFFFFFFF"/>
        <bgColor rgb="FFFFFFFF"/>
      </patternFill>
    </fill>
    <fill>
      <patternFill patternType="solid">
        <fgColor theme="0"/>
        <bgColor rgb="FFD9D9D9"/>
      </patternFill>
    </fill>
    <fill>
      <patternFill patternType="solid">
        <fgColor theme="0" tint="-4.9989318521683403E-2"/>
        <bgColor indexed="64"/>
      </patternFill>
    </fill>
    <fill>
      <patternFill patternType="solid">
        <fgColor indexed="2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FC7CE"/>
      </patternFill>
    </fill>
  </fills>
  <borders count="9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rgb="FF000000"/>
      </right>
      <top style="thin">
        <color indexed="64"/>
      </top>
      <bottom/>
      <diagonal/>
    </border>
    <border>
      <left style="thin">
        <color rgb="FF000000"/>
      </left>
      <right style="medium">
        <color indexed="64"/>
      </right>
      <top style="thin">
        <color indexed="64"/>
      </top>
      <bottom/>
      <diagonal/>
    </border>
    <border>
      <left style="thin">
        <color rgb="FF000000"/>
      </left>
      <right/>
      <top style="thin">
        <color rgb="FF000000"/>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rgb="FF000000"/>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thin">
        <color indexed="64"/>
      </top>
      <bottom/>
      <diagonal/>
    </border>
    <border>
      <left style="thin">
        <color indexed="64"/>
      </left>
      <right style="medium">
        <color indexed="64"/>
      </right>
      <top style="thin">
        <color indexed="64"/>
      </top>
      <bottom style="thin">
        <color rgb="FF000000"/>
      </bottom>
      <diagonal/>
    </border>
    <border>
      <left/>
      <right style="thin">
        <color rgb="FF000000"/>
      </right>
      <top/>
      <bottom/>
      <diagonal/>
    </border>
    <border>
      <left style="thin">
        <color rgb="FF000000"/>
      </left>
      <right style="medium">
        <color indexed="64"/>
      </right>
      <top/>
      <bottom/>
      <diagonal/>
    </border>
    <border>
      <left style="medium">
        <color indexed="64"/>
      </left>
      <right style="thin">
        <color rgb="FF000000"/>
      </right>
      <top/>
      <bottom/>
      <diagonal/>
    </border>
    <border>
      <left style="thin">
        <color indexed="64"/>
      </left>
      <right style="thin">
        <color rgb="FF000000"/>
      </right>
      <top/>
      <bottom/>
      <diagonal/>
    </border>
    <border>
      <left style="thin">
        <color rgb="FF000000"/>
      </left>
      <right/>
      <top style="thin">
        <color indexed="64"/>
      </top>
      <bottom/>
      <diagonal/>
    </border>
  </borders>
  <cellStyleXfs count="12">
    <xf numFmtId="0" fontId="0" fillId="0" borderId="0"/>
    <xf numFmtId="0" fontId="14" fillId="0" borderId="0"/>
    <xf numFmtId="0" fontId="14" fillId="0" borderId="0">
      <alignment vertical="center"/>
    </xf>
    <xf numFmtId="168" fontId="27" fillId="0" borderId="0" applyBorder="0" applyProtection="0"/>
    <xf numFmtId="0" fontId="14" fillId="0" borderId="0"/>
    <xf numFmtId="0" fontId="14" fillId="0" borderId="0"/>
    <xf numFmtId="0" fontId="34" fillId="0" borderId="0"/>
    <xf numFmtId="0" fontId="36" fillId="0" borderId="0"/>
    <xf numFmtId="165" fontId="51" fillId="0" borderId="0" applyFont="0" applyFill="0" applyBorder="0" applyAlignment="0" applyProtection="0"/>
    <xf numFmtId="0" fontId="1" fillId="0" borderId="0"/>
    <xf numFmtId="0" fontId="14" fillId="0" borderId="0"/>
    <xf numFmtId="0" fontId="65" fillId="22" borderId="0" applyNumberFormat="0" applyBorder="0" applyAlignment="0" applyProtection="0"/>
  </cellStyleXfs>
  <cellXfs count="2397">
    <xf numFmtId="0" fontId="0" fillId="0" borderId="0" xfId="0"/>
    <xf numFmtId="49" fontId="2" fillId="0" borderId="0" xfId="0" applyNumberFormat="1" applyFont="1" applyAlignment="1">
      <alignment vertical="top"/>
    </xf>
    <xf numFmtId="49" fontId="2" fillId="0" borderId="0" xfId="0" applyNumberFormat="1" applyFont="1" applyAlignment="1">
      <alignment horizontal="center" vertical="top"/>
    </xf>
    <xf numFmtId="3" fontId="2" fillId="0" borderId="0" xfId="0" applyNumberFormat="1" applyFont="1" applyAlignment="1">
      <alignment horizontal="center" vertical="top"/>
    </xf>
    <xf numFmtId="166" fontId="2" fillId="0" borderId="0" xfId="0" applyNumberFormat="1" applyFont="1" applyAlignment="1">
      <alignment horizontal="center" vertical="top"/>
    </xf>
    <xf numFmtId="3" fontId="2" fillId="0" borderId="0" xfId="0" applyNumberFormat="1" applyFont="1" applyBorder="1" applyAlignment="1">
      <alignment vertical="top"/>
    </xf>
    <xf numFmtId="3" fontId="3" fillId="0" borderId="0" xfId="0" applyNumberFormat="1" applyFont="1" applyBorder="1" applyAlignment="1">
      <alignment vertical="top"/>
    </xf>
    <xf numFmtId="49" fontId="8" fillId="0" borderId="0" xfId="0" applyNumberFormat="1" applyFont="1" applyAlignment="1">
      <alignment vertical="top"/>
    </xf>
    <xf numFmtId="49" fontId="8" fillId="0" borderId="0" xfId="0" applyNumberFormat="1" applyFont="1" applyAlignment="1">
      <alignment horizontal="center" vertical="top"/>
    </xf>
    <xf numFmtId="3" fontId="8" fillId="0" borderId="0" xfId="0" applyNumberFormat="1" applyFont="1" applyAlignment="1">
      <alignment vertical="top"/>
    </xf>
    <xf numFmtId="3" fontId="8" fillId="0" borderId="0" xfId="0" applyNumberFormat="1" applyFont="1" applyAlignment="1">
      <alignment horizontal="center" vertical="center" wrapText="1"/>
    </xf>
    <xf numFmtId="3" fontId="8" fillId="0" borderId="0" xfId="0" applyNumberFormat="1" applyFont="1" applyAlignment="1">
      <alignment horizontal="center" vertical="top"/>
    </xf>
    <xf numFmtId="166" fontId="8" fillId="0" borderId="0" xfId="0" applyNumberFormat="1" applyFont="1" applyAlignment="1">
      <alignment horizontal="center" vertical="top"/>
    </xf>
    <xf numFmtId="3" fontId="8" fillId="0" borderId="0" xfId="0" applyNumberFormat="1" applyFont="1" applyAlignment="1">
      <alignment vertical="top" wrapText="1"/>
    </xf>
    <xf numFmtId="3" fontId="8" fillId="0" borderId="0" xfId="0" applyNumberFormat="1" applyFont="1" applyBorder="1" applyAlignment="1">
      <alignment vertical="top"/>
    </xf>
    <xf numFmtId="49" fontId="9" fillId="4" borderId="25" xfId="0" applyNumberFormat="1" applyFont="1" applyFill="1" applyBorder="1" applyAlignment="1">
      <alignment horizontal="center" vertical="top"/>
    </xf>
    <xf numFmtId="49" fontId="9" fillId="5" borderId="19" xfId="0" applyNumberFormat="1" applyFont="1" applyFill="1" applyBorder="1" applyAlignment="1">
      <alignment horizontal="center" vertical="top"/>
    </xf>
    <xf numFmtId="49" fontId="9" fillId="5" borderId="3" xfId="0" applyNumberFormat="1" applyFont="1" applyFill="1" applyBorder="1" applyAlignment="1">
      <alignment horizontal="center" vertical="top"/>
    </xf>
    <xf numFmtId="49" fontId="9" fillId="6" borderId="3" xfId="0" applyNumberFormat="1" applyFont="1" applyFill="1" applyBorder="1" applyAlignment="1">
      <alignment horizontal="left" vertical="top" wrapText="1"/>
    </xf>
    <xf numFmtId="3" fontId="9" fillId="6" borderId="3" xfId="0" applyNumberFormat="1" applyFont="1" applyFill="1" applyBorder="1" applyAlignment="1">
      <alignment vertical="top" wrapText="1"/>
    </xf>
    <xf numFmtId="3" fontId="9" fillId="6" borderId="4" xfId="0" applyNumberFormat="1" applyFont="1" applyFill="1" applyBorder="1" applyAlignment="1">
      <alignment horizontal="center" vertical="top" wrapText="1"/>
    </xf>
    <xf numFmtId="3" fontId="9" fillId="6" borderId="5"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xf>
    <xf numFmtId="166" fontId="2" fillId="6" borderId="29" xfId="0" applyNumberFormat="1" applyFont="1" applyFill="1" applyBorder="1" applyAlignment="1">
      <alignment horizontal="center" vertical="top"/>
    </xf>
    <xf numFmtId="166" fontId="10" fillId="6" borderId="29" xfId="0" applyNumberFormat="1" applyFont="1" applyFill="1" applyBorder="1" applyAlignment="1">
      <alignment vertical="top" wrapText="1"/>
    </xf>
    <xf numFmtId="3" fontId="2" fillId="6" borderId="30"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49" fontId="9" fillId="5" borderId="10" xfId="0" applyNumberFormat="1" applyFont="1" applyFill="1" applyBorder="1" applyAlignment="1">
      <alignment horizontal="center" vertical="top"/>
    </xf>
    <xf numFmtId="49" fontId="9" fillId="6" borderId="10" xfId="0" applyNumberFormat="1" applyFont="1" applyFill="1" applyBorder="1" applyAlignment="1">
      <alignment horizontal="left" vertical="top" wrapText="1"/>
    </xf>
    <xf numFmtId="3" fontId="11" fillId="6" borderId="10" xfId="0" applyNumberFormat="1" applyFont="1" applyFill="1" applyBorder="1" applyAlignment="1">
      <alignment vertical="top" wrapText="1"/>
    </xf>
    <xf numFmtId="3" fontId="12" fillId="6" borderId="11" xfId="0" applyNumberFormat="1" applyFont="1" applyFill="1" applyBorder="1" applyAlignment="1">
      <alignment horizontal="center" vertical="top" wrapText="1"/>
    </xf>
    <xf numFmtId="3" fontId="12" fillId="6" borderId="12" xfId="0" applyNumberFormat="1" applyFont="1" applyFill="1" applyBorder="1" applyAlignment="1">
      <alignment horizontal="center" vertical="top" wrapText="1"/>
    </xf>
    <xf numFmtId="166" fontId="2" fillId="0" borderId="32" xfId="0" applyNumberFormat="1" applyFont="1" applyFill="1" applyBorder="1" applyAlignment="1">
      <alignment vertical="top"/>
    </xf>
    <xf numFmtId="166" fontId="10" fillId="0" borderId="33" xfId="0" applyNumberFormat="1" applyFont="1" applyFill="1" applyBorder="1" applyAlignment="1">
      <alignment vertical="top" wrapText="1"/>
    </xf>
    <xf numFmtId="3" fontId="2" fillId="6" borderId="34"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1" fillId="0" borderId="32" xfId="0" applyNumberFormat="1" applyFont="1" applyFill="1" applyBorder="1" applyAlignment="1">
      <alignment horizontal="center" vertical="top"/>
    </xf>
    <xf numFmtId="3" fontId="2" fillId="6" borderId="9"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3" fontId="9" fillId="6" borderId="21" xfId="0" applyNumberFormat="1" applyFont="1" applyFill="1" applyBorder="1" applyAlignment="1">
      <alignment horizontal="left" vertical="top" wrapText="1"/>
    </xf>
    <xf numFmtId="3" fontId="9" fillId="7" borderId="22" xfId="0" applyNumberFormat="1" applyFont="1" applyFill="1" applyBorder="1" applyAlignment="1">
      <alignment horizontal="right" vertical="top" wrapText="1"/>
    </xf>
    <xf numFmtId="166" fontId="9" fillId="7" borderId="22" xfId="0" applyNumberFormat="1" applyFont="1" applyFill="1" applyBorder="1" applyAlignment="1">
      <alignment horizontal="center" vertical="top" wrapText="1"/>
    </xf>
    <xf numFmtId="3" fontId="2" fillId="6" borderId="10" xfId="0" applyNumberFormat="1" applyFont="1" applyFill="1" applyBorder="1" applyAlignment="1">
      <alignment horizontal="center" vertical="top"/>
    </xf>
    <xf numFmtId="49" fontId="9" fillId="4" borderId="32" xfId="0" applyNumberFormat="1" applyFont="1" applyFill="1" applyBorder="1" applyAlignment="1">
      <alignment vertical="top"/>
    </xf>
    <xf numFmtId="49" fontId="9" fillId="0" borderId="10" xfId="0" applyNumberFormat="1" applyFont="1" applyBorder="1" applyAlignment="1">
      <alignment vertical="top"/>
    </xf>
    <xf numFmtId="3" fontId="2" fillId="0" borderId="5" xfId="0" applyNumberFormat="1" applyFont="1" applyFill="1" applyBorder="1" applyAlignment="1">
      <alignment horizontal="center" vertical="top"/>
    </xf>
    <xf numFmtId="166" fontId="2" fillId="0" borderId="29" xfId="0" applyNumberFormat="1" applyFont="1" applyBorder="1" applyAlignment="1">
      <alignment horizontal="center" vertical="top"/>
    </xf>
    <xf numFmtId="3" fontId="2" fillId="0" borderId="2" xfId="0" applyNumberFormat="1" applyFont="1" applyBorder="1" applyAlignment="1">
      <alignment horizontal="center" vertical="top"/>
    </xf>
    <xf numFmtId="3" fontId="2" fillId="0" borderId="4" xfId="0" applyNumberFormat="1" applyFont="1" applyBorder="1" applyAlignment="1">
      <alignment horizontal="center" vertical="top"/>
    </xf>
    <xf numFmtId="3" fontId="9" fillId="0" borderId="12" xfId="0" applyNumberFormat="1" applyFont="1" applyBorder="1" applyAlignment="1">
      <alignment horizontal="center" vertical="top"/>
    </xf>
    <xf numFmtId="3" fontId="2" fillId="6" borderId="33"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0" borderId="41" xfId="0" applyNumberFormat="1" applyFont="1" applyFill="1" applyBorder="1" applyAlignment="1">
      <alignment horizontal="left" vertical="top" wrapText="1"/>
    </xf>
    <xf numFmtId="3" fontId="2" fillId="6" borderId="4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3" fontId="2" fillId="6" borderId="45" xfId="0" applyNumberFormat="1" applyFont="1" applyFill="1" applyBorder="1" applyAlignment="1">
      <alignment horizontal="left" vertical="top" wrapText="1"/>
    </xf>
    <xf numFmtId="3" fontId="2" fillId="0" borderId="12" xfId="0" applyNumberFormat="1" applyFont="1" applyFill="1" applyBorder="1" applyAlignment="1">
      <alignment horizontal="center" vertical="top"/>
    </xf>
    <xf numFmtId="166" fontId="2" fillId="0" borderId="32" xfId="0" applyNumberFormat="1" applyFont="1" applyFill="1" applyBorder="1" applyAlignment="1">
      <alignment horizontal="center" vertical="top"/>
    </xf>
    <xf numFmtId="3" fontId="2" fillId="0" borderId="33" xfId="0" applyNumberFormat="1" applyFont="1" applyFill="1" applyBorder="1" applyAlignment="1">
      <alignment horizontal="left" vertical="top" wrapText="1"/>
    </xf>
    <xf numFmtId="3" fontId="2" fillId="6" borderId="46" xfId="0" applyNumberFormat="1" applyFont="1" applyFill="1" applyBorder="1" applyAlignment="1">
      <alignment horizontal="center" vertical="top"/>
    </xf>
    <xf numFmtId="3" fontId="2" fillId="6" borderId="16"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6" borderId="47" xfId="0" applyNumberFormat="1" applyFont="1" applyFill="1" applyBorder="1" applyAlignment="1">
      <alignment vertical="top" wrapText="1"/>
    </xf>
    <xf numFmtId="3" fontId="2" fillId="6" borderId="46"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wrapText="1"/>
    </xf>
    <xf numFmtId="3" fontId="2" fillId="6" borderId="17" xfId="0" applyNumberFormat="1" applyFont="1" applyFill="1" applyBorder="1" applyAlignment="1">
      <alignment horizontal="center" vertical="top" wrapText="1"/>
    </xf>
    <xf numFmtId="0" fontId="2" fillId="6" borderId="33" xfId="0" applyFont="1" applyFill="1" applyBorder="1" applyAlignment="1">
      <alignment horizontal="left" vertical="top" wrapText="1"/>
    </xf>
    <xf numFmtId="0" fontId="2" fillId="6" borderId="34" xfId="0" applyFont="1" applyFill="1" applyBorder="1" applyAlignment="1">
      <alignment horizontal="center" vertical="top" wrapText="1"/>
    </xf>
    <xf numFmtId="0" fontId="2" fillId="6" borderId="45" xfId="0" applyFont="1" applyFill="1" applyBorder="1" applyAlignment="1">
      <alignment horizontal="center" vertical="top" wrapText="1"/>
    </xf>
    <xf numFmtId="0" fontId="2" fillId="6" borderId="36" xfId="0" applyFont="1" applyFill="1" applyBorder="1" applyAlignment="1">
      <alignment horizontal="center" vertical="top" wrapText="1"/>
    </xf>
    <xf numFmtId="3" fontId="2" fillId="6" borderId="34" xfId="0" applyNumberFormat="1" applyFont="1" applyFill="1" applyBorder="1" applyAlignment="1">
      <alignment horizontal="center" vertical="top" wrapText="1"/>
    </xf>
    <xf numFmtId="3" fontId="2" fillId="6" borderId="45"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0" fontId="2" fillId="6" borderId="33" xfId="0" quotePrefix="1" applyFont="1" applyFill="1" applyBorder="1" applyAlignment="1">
      <alignment horizontal="left" vertical="top" wrapText="1"/>
    </xf>
    <xf numFmtId="49" fontId="9" fillId="4" borderId="29" xfId="0" applyNumberFormat="1" applyFont="1" applyFill="1" applyBorder="1" applyAlignment="1">
      <alignment horizontal="center" vertical="top"/>
    </xf>
    <xf numFmtId="49" fontId="9" fillId="6" borderId="31" xfId="0" applyNumberFormat="1" applyFont="1" applyFill="1" applyBorder="1" applyAlignment="1">
      <alignment horizontal="center" vertical="top"/>
    </xf>
    <xf numFmtId="3" fontId="2" fillId="6" borderId="31" xfId="0" applyNumberFormat="1" applyFont="1" applyFill="1" applyBorder="1" applyAlignment="1">
      <alignment horizontal="center" vertical="center" textRotation="90" wrapText="1"/>
    </xf>
    <xf numFmtId="3" fontId="2" fillId="6" borderId="5" xfId="0" applyNumberFormat="1" applyFont="1" applyFill="1" applyBorder="1" applyAlignment="1">
      <alignment horizontal="center" vertical="top" wrapText="1"/>
    </xf>
    <xf numFmtId="166" fontId="2" fillId="6" borderId="29" xfId="0" applyNumberFormat="1" applyFont="1" applyFill="1" applyBorder="1" applyAlignment="1">
      <alignment horizontal="center" vertical="top" wrapText="1"/>
    </xf>
    <xf numFmtId="0" fontId="2" fillId="6" borderId="29" xfId="0" applyFont="1" applyFill="1" applyBorder="1" applyAlignment="1">
      <alignment horizontal="left" vertical="top" wrapText="1"/>
    </xf>
    <xf numFmtId="0" fontId="2" fillId="6" borderId="29" xfId="0" applyFont="1" applyFill="1" applyBorder="1" applyAlignment="1">
      <alignment horizontal="center" vertical="top" wrapText="1"/>
    </xf>
    <xf numFmtId="0" fontId="2" fillId="6" borderId="31" xfId="0" applyFont="1" applyFill="1" applyBorder="1" applyAlignment="1">
      <alignment horizontal="center" vertical="top" wrapText="1"/>
    </xf>
    <xf numFmtId="0" fontId="2" fillId="6" borderId="4" xfId="0" applyFont="1" applyFill="1" applyBorder="1" applyAlignment="1">
      <alignment horizontal="center" vertical="top" wrapText="1"/>
    </xf>
    <xf numFmtId="49" fontId="9" fillId="4" borderId="32" xfId="0" applyNumberFormat="1" applyFont="1" applyFill="1" applyBorder="1" applyAlignment="1">
      <alignment horizontal="center" vertical="top"/>
    </xf>
    <xf numFmtId="49" fontId="9" fillId="6" borderId="39" xfId="0" applyNumberFormat="1" applyFont="1" applyFill="1" applyBorder="1" applyAlignment="1">
      <alignment horizontal="center" vertical="top"/>
    </xf>
    <xf numFmtId="0" fontId="2" fillId="0" borderId="33" xfId="0" applyFont="1" applyFill="1" applyBorder="1" applyAlignment="1">
      <alignment horizontal="left" vertical="top" wrapText="1"/>
    </xf>
    <xf numFmtId="0" fontId="2" fillId="6" borderId="33" xfId="0" applyFont="1" applyFill="1" applyBorder="1" applyAlignment="1">
      <alignment horizontal="center" vertical="top" wrapText="1"/>
    </xf>
    <xf numFmtId="166" fontId="2" fillId="6" borderId="47" xfId="0" applyNumberFormat="1" applyFont="1" applyFill="1" applyBorder="1" applyAlignment="1">
      <alignment horizontal="center" vertical="top" wrapText="1"/>
    </xf>
    <xf numFmtId="0" fontId="2" fillId="6" borderId="32" xfId="0" applyFont="1" applyFill="1" applyBorder="1" applyAlignment="1">
      <alignment horizontal="left" vertical="top" wrapText="1"/>
    </xf>
    <xf numFmtId="0" fontId="2" fillId="6" borderId="9" xfId="0" applyFont="1" applyFill="1" applyBorder="1" applyAlignment="1">
      <alignment horizontal="center" vertical="top" wrapText="1"/>
    </xf>
    <xf numFmtId="0" fontId="2" fillId="6" borderId="10" xfId="0" applyFont="1" applyFill="1" applyBorder="1" applyAlignment="1">
      <alignment horizontal="center" vertical="top" wrapText="1"/>
    </xf>
    <xf numFmtId="0" fontId="2" fillId="6" borderId="11" xfId="0" applyFont="1" applyFill="1" applyBorder="1" applyAlignment="1">
      <alignment horizontal="center" vertical="top" wrapText="1"/>
    </xf>
    <xf numFmtId="49" fontId="9" fillId="4" borderId="49" xfId="0" applyNumberFormat="1" applyFont="1" applyFill="1" applyBorder="1" applyAlignment="1">
      <alignment horizontal="center" vertical="top"/>
    </xf>
    <xf numFmtId="49" fontId="9" fillId="6" borderId="50" xfId="0" applyNumberFormat="1" applyFont="1" applyFill="1" applyBorder="1" applyAlignment="1">
      <alignment horizontal="center" vertical="top"/>
    </xf>
    <xf numFmtId="3" fontId="2" fillId="6" borderId="50" xfId="0" applyNumberFormat="1" applyFont="1" applyFill="1" applyBorder="1" applyAlignment="1">
      <alignment horizontal="center" vertical="center" textRotation="90" wrapText="1"/>
    </xf>
    <xf numFmtId="3" fontId="9" fillId="7" borderId="38" xfId="0" applyNumberFormat="1" applyFont="1" applyFill="1" applyBorder="1" applyAlignment="1">
      <alignment horizontal="right" vertical="top" wrapText="1"/>
    </xf>
    <xf numFmtId="167" fontId="9" fillId="7" borderId="22" xfId="0" applyNumberFormat="1" applyFont="1" applyFill="1" applyBorder="1" applyAlignment="1">
      <alignment horizontal="center" vertical="top" wrapText="1"/>
    </xf>
    <xf numFmtId="0" fontId="2" fillId="0" borderId="22" xfId="0" applyFont="1" applyFill="1" applyBorder="1" applyAlignment="1">
      <alignment horizontal="left" vertical="top" wrapText="1"/>
    </xf>
    <xf numFmtId="0" fontId="2" fillId="6" borderId="22" xfId="0" applyFont="1" applyFill="1" applyBorder="1" applyAlignment="1">
      <alignment horizontal="center" vertical="top" wrapText="1"/>
    </xf>
    <xf numFmtId="0" fontId="2" fillId="6" borderId="51" xfId="0" applyFont="1" applyFill="1" applyBorder="1" applyAlignment="1">
      <alignment horizontal="center" vertical="top" wrapText="1"/>
    </xf>
    <xf numFmtId="0" fontId="2" fillId="6" borderId="52" xfId="0" applyFont="1" applyFill="1" applyBorder="1" applyAlignment="1">
      <alignment horizontal="center" vertical="top" wrapText="1"/>
    </xf>
    <xf numFmtId="49" fontId="9" fillId="6" borderId="3" xfId="0" applyNumberFormat="1" applyFont="1" applyFill="1" applyBorder="1" applyAlignment="1">
      <alignment horizontal="center" vertical="top"/>
    </xf>
    <xf numFmtId="167" fontId="2" fillId="6" borderId="29" xfId="0" applyNumberFormat="1" applyFont="1" applyFill="1" applyBorder="1" applyAlignment="1">
      <alignment horizontal="center" vertical="top" wrapText="1"/>
    </xf>
    <xf numFmtId="0" fontId="2" fillId="6" borderId="2" xfId="0" applyFont="1" applyFill="1" applyBorder="1" applyAlignment="1">
      <alignment horizontal="center" vertical="top" wrapText="1"/>
    </xf>
    <xf numFmtId="0" fontId="2" fillId="6" borderId="3" xfId="0" applyFont="1" applyFill="1" applyBorder="1" applyAlignment="1">
      <alignment horizontal="center" vertical="top" wrapText="1"/>
    </xf>
    <xf numFmtId="49" fontId="9" fillId="6" borderId="10" xfId="0" applyNumberFormat="1" applyFont="1" applyFill="1" applyBorder="1" applyAlignment="1">
      <alignment horizontal="center" vertical="top"/>
    </xf>
    <xf numFmtId="3" fontId="9" fillId="6" borderId="12" xfId="0" applyNumberFormat="1" applyFont="1" applyFill="1" applyBorder="1" applyAlignment="1">
      <alignment horizontal="right" vertical="top"/>
    </xf>
    <xf numFmtId="167" fontId="9" fillId="6" borderId="32" xfId="0" applyNumberFormat="1" applyFont="1" applyFill="1" applyBorder="1" applyAlignment="1">
      <alignment horizontal="center" vertical="top"/>
    </xf>
    <xf numFmtId="166" fontId="2" fillId="0" borderId="41" xfId="0" applyNumberFormat="1" applyFont="1" applyFill="1" applyBorder="1" applyAlignment="1">
      <alignment horizontal="center" vertical="top"/>
    </xf>
    <xf numFmtId="3" fontId="2" fillId="6" borderId="53" xfId="0" applyNumberFormat="1" applyFont="1" applyFill="1" applyBorder="1" applyAlignment="1">
      <alignment horizontal="center" vertical="top"/>
    </xf>
    <xf numFmtId="3" fontId="9" fillId="7" borderId="38" xfId="0" applyNumberFormat="1" applyFont="1" applyFill="1" applyBorder="1" applyAlignment="1">
      <alignment horizontal="right" vertical="top"/>
    </xf>
    <xf numFmtId="167" fontId="9" fillId="7" borderId="22" xfId="0" applyNumberFormat="1" applyFont="1" applyFill="1" applyBorder="1" applyAlignment="1">
      <alignment horizontal="center" vertical="top"/>
    </xf>
    <xf numFmtId="3" fontId="2" fillId="0" borderId="47" xfId="0" applyNumberFormat="1" applyFont="1" applyFill="1" applyBorder="1" applyAlignment="1">
      <alignment vertical="top" wrapText="1"/>
    </xf>
    <xf numFmtId="3" fontId="2" fillId="6" borderId="54" xfId="0" applyNumberFormat="1" applyFont="1" applyFill="1" applyBorder="1" applyAlignment="1">
      <alignment horizontal="center" vertical="top"/>
    </xf>
    <xf numFmtId="3" fontId="2" fillId="6" borderId="51" xfId="0" applyNumberFormat="1" applyFont="1" applyFill="1" applyBorder="1" applyAlignment="1">
      <alignment horizontal="center" vertical="top"/>
    </xf>
    <xf numFmtId="3" fontId="2" fillId="6" borderId="52" xfId="0" applyNumberFormat="1" applyFont="1" applyFill="1" applyBorder="1" applyAlignment="1">
      <alignment horizontal="center" vertical="top"/>
    </xf>
    <xf numFmtId="3" fontId="2" fillId="6" borderId="6" xfId="0" applyNumberFormat="1" applyFont="1" applyFill="1" applyBorder="1" applyAlignment="1">
      <alignment vertical="top" wrapText="1"/>
    </xf>
    <xf numFmtId="3" fontId="2" fillId="6" borderId="7" xfId="0" applyNumberFormat="1" applyFont="1" applyFill="1" applyBorder="1" applyAlignment="1">
      <alignment horizontal="center" vertical="top"/>
    </xf>
    <xf numFmtId="3" fontId="2" fillId="6" borderId="55"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2" fillId="6" borderId="18" xfId="0"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49" fontId="9" fillId="4" borderId="29" xfId="0" applyNumberFormat="1" applyFont="1" applyFill="1" applyBorder="1" applyAlignment="1">
      <alignment vertical="top"/>
    </xf>
    <xf numFmtId="49" fontId="9" fillId="0" borderId="3" xfId="0" applyNumberFormat="1" applyFont="1" applyBorder="1" applyAlignment="1">
      <alignment vertical="top"/>
    </xf>
    <xf numFmtId="166" fontId="2" fillId="0" borderId="47" xfId="0" applyNumberFormat="1" applyFont="1" applyFill="1" applyBorder="1" applyAlignment="1">
      <alignment horizontal="center" vertical="top" wrapText="1"/>
    </xf>
    <xf numFmtId="3" fontId="2" fillId="0" borderId="2"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49" fontId="9" fillId="4" borderId="49" xfId="0" applyNumberFormat="1" applyFont="1" applyFill="1" applyBorder="1" applyAlignment="1">
      <alignment vertical="top"/>
    </xf>
    <xf numFmtId="49" fontId="9" fillId="0" borderId="19" xfId="0" applyNumberFormat="1" applyFont="1" applyBorder="1" applyAlignment="1">
      <alignment vertical="top"/>
    </xf>
    <xf numFmtId="3" fontId="9" fillId="7" borderId="38"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xf>
    <xf numFmtId="3" fontId="2" fillId="0" borderId="50"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3" fontId="2" fillId="6" borderId="9"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top" wrapText="1"/>
    </xf>
    <xf numFmtId="3" fontId="9" fillId="0" borderId="20" xfId="0" applyNumberFormat="1" applyFont="1" applyFill="1" applyBorder="1" applyAlignment="1">
      <alignment horizontal="center" vertical="center" textRotation="90" wrapText="1"/>
    </xf>
    <xf numFmtId="3" fontId="9" fillId="7" borderId="38" xfId="0" applyNumberFormat="1" applyFont="1" applyFill="1" applyBorder="1" applyAlignment="1">
      <alignment horizontal="center" vertical="top"/>
    </xf>
    <xf numFmtId="166" fontId="9" fillId="7" borderId="22" xfId="0" applyNumberFormat="1" applyFont="1" applyFill="1" applyBorder="1" applyAlignment="1">
      <alignment horizontal="center" vertical="top"/>
    </xf>
    <xf numFmtId="3" fontId="9" fillId="0" borderId="0" xfId="0" applyNumberFormat="1" applyFont="1" applyAlignment="1">
      <alignment vertical="top"/>
    </xf>
    <xf numFmtId="49" fontId="9" fillId="4" borderId="2" xfId="0" applyNumberFormat="1" applyFont="1" applyFill="1" applyBorder="1" applyAlignment="1">
      <alignment vertical="top"/>
    </xf>
    <xf numFmtId="3" fontId="9" fillId="0" borderId="5" xfId="0" applyNumberFormat="1" applyFont="1" applyBorder="1" applyAlignment="1">
      <alignment horizontal="center" vertical="top" wrapText="1"/>
    </xf>
    <xf numFmtId="3" fontId="2" fillId="0" borderId="5" xfId="0" applyNumberFormat="1" applyFont="1" applyFill="1" applyBorder="1" applyAlignment="1">
      <alignment horizontal="center" vertical="top" wrapText="1"/>
    </xf>
    <xf numFmtId="166" fontId="2" fillId="0" borderId="29" xfId="0" applyNumberFormat="1" applyFont="1" applyFill="1" applyBorder="1" applyAlignment="1">
      <alignment horizontal="center" vertical="top" wrapText="1"/>
    </xf>
    <xf numFmtId="3" fontId="2" fillId="0" borderId="29" xfId="0" applyNumberFormat="1" applyFont="1" applyFill="1" applyBorder="1" applyAlignment="1">
      <alignment vertical="top" wrapText="1"/>
    </xf>
    <xf numFmtId="3" fontId="2" fillId="0" borderId="2" xfId="0" applyNumberFormat="1" applyFont="1" applyFill="1" applyBorder="1" applyAlignment="1">
      <alignment horizontal="center" vertical="top" wrapText="1"/>
    </xf>
    <xf numFmtId="3" fontId="2" fillId="0" borderId="40" xfId="0" applyNumberFormat="1" applyFont="1" applyFill="1" applyBorder="1" applyAlignment="1">
      <alignment horizontal="center" vertical="top" wrapText="1"/>
    </xf>
    <xf numFmtId="3" fontId="2" fillId="0" borderId="4" xfId="0" applyNumberFormat="1" applyFont="1" applyFill="1" applyBorder="1" applyAlignment="1">
      <alignment horizontal="center" vertical="top" wrapText="1"/>
    </xf>
    <xf numFmtId="3" fontId="9" fillId="0" borderId="12" xfId="0" applyNumberFormat="1" applyFont="1" applyBorder="1" applyAlignment="1">
      <alignment horizontal="center" vertical="top" wrapText="1"/>
    </xf>
    <xf numFmtId="166" fontId="2" fillId="0" borderId="32" xfId="0" applyNumberFormat="1" applyFont="1" applyFill="1" applyBorder="1" applyAlignment="1">
      <alignment horizontal="center" vertical="top" wrapText="1"/>
    </xf>
    <xf numFmtId="3" fontId="2" fillId="0" borderId="32" xfId="0" applyNumberFormat="1" applyFont="1" applyFill="1" applyBorder="1" applyAlignment="1">
      <alignment vertical="top" wrapText="1"/>
    </xf>
    <xf numFmtId="3" fontId="2" fillId="0" borderId="9"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top" wrapText="1"/>
    </xf>
    <xf numFmtId="3" fontId="2" fillId="0" borderId="10" xfId="0" applyNumberFormat="1" applyFont="1" applyFill="1" applyBorder="1" applyAlignment="1">
      <alignment vertical="top" wrapText="1"/>
    </xf>
    <xf numFmtId="3" fontId="2" fillId="8" borderId="12" xfId="0" applyNumberFormat="1" applyFont="1" applyFill="1" applyBorder="1" applyAlignment="1">
      <alignment horizontal="center" vertical="top" wrapText="1"/>
    </xf>
    <xf numFmtId="3" fontId="2" fillId="6" borderId="37" xfId="0" applyNumberFormat="1" applyFont="1" applyFill="1" applyBorder="1" applyAlignment="1">
      <alignment vertical="top" wrapText="1"/>
    </xf>
    <xf numFmtId="3" fontId="9" fillId="6" borderId="12" xfId="0" applyNumberFormat="1" applyFont="1" applyFill="1" applyBorder="1" applyAlignment="1">
      <alignment horizontal="center" vertical="top" wrapText="1"/>
    </xf>
    <xf numFmtId="3" fontId="2" fillId="6" borderId="45" xfId="0" applyNumberFormat="1" applyFont="1" applyFill="1" applyBorder="1" applyAlignment="1">
      <alignment horizontal="center" vertical="top"/>
    </xf>
    <xf numFmtId="3" fontId="2" fillId="8" borderId="9" xfId="0" applyNumberFormat="1" applyFont="1" applyFill="1" applyBorder="1" applyAlignment="1">
      <alignment horizontal="center" vertical="top"/>
    </xf>
    <xf numFmtId="3" fontId="2" fillId="8" borderId="39" xfId="0" applyNumberFormat="1" applyFont="1" applyFill="1" applyBorder="1" applyAlignment="1">
      <alignment horizontal="center" vertical="top"/>
    </xf>
    <xf numFmtId="3" fontId="2" fillId="8" borderId="11" xfId="0" applyNumberFormat="1" applyFont="1" applyFill="1" applyBorder="1" applyAlignment="1">
      <alignment horizontal="center" vertical="top"/>
    </xf>
    <xf numFmtId="3" fontId="2" fillId="8" borderId="46" xfId="0" applyNumberFormat="1" applyFont="1" applyFill="1" applyBorder="1" applyAlignment="1">
      <alignment horizontal="center" vertical="top"/>
    </xf>
    <xf numFmtId="3" fontId="2" fillId="8" borderId="16" xfId="0" applyNumberFormat="1" applyFont="1" applyFill="1" applyBorder="1" applyAlignment="1">
      <alignment horizontal="center" vertical="top"/>
    </xf>
    <xf numFmtId="3" fontId="2" fillId="8" borderId="17"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2" fillId="8" borderId="18" xfId="0" applyNumberFormat="1" applyFont="1" applyFill="1" applyBorder="1" applyAlignment="1">
      <alignment horizontal="center" vertical="top"/>
    </xf>
    <xf numFmtId="3" fontId="2" fillId="8" borderId="50" xfId="0" applyNumberFormat="1" applyFont="1" applyFill="1" applyBorder="1" applyAlignment="1">
      <alignment horizontal="center" vertical="top"/>
    </xf>
    <xf numFmtId="3" fontId="2" fillId="8" borderId="20" xfId="0" applyNumberFormat="1" applyFont="1" applyFill="1" applyBorder="1" applyAlignment="1">
      <alignment horizontal="center" vertical="top"/>
    </xf>
    <xf numFmtId="3" fontId="9" fillId="0" borderId="56" xfId="0" applyNumberFormat="1" applyFont="1" applyFill="1" applyBorder="1" applyAlignment="1">
      <alignment horizontal="left" vertical="top" wrapText="1"/>
    </xf>
    <xf numFmtId="3" fontId="2" fillId="0" borderId="29" xfId="0" applyNumberFormat="1" applyFont="1" applyBorder="1" applyAlignment="1">
      <alignment vertical="top"/>
    </xf>
    <xf numFmtId="3" fontId="2" fillId="6" borderId="2" xfId="0" applyNumberFormat="1" applyFont="1" applyFill="1" applyBorder="1" applyAlignment="1">
      <alignment horizontal="center" vertical="top"/>
    </xf>
    <xf numFmtId="3" fontId="2" fillId="6" borderId="4" xfId="0" applyNumberFormat="1" applyFont="1" applyFill="1" applyBorder="1" applyAlignment="1">
      <alignment horizontal="center" vertical="top" wrapText="1"/>
    </xf>
    <xf numFmtId="3" fontId="2" fillId="0" borderId="33" xfId="0" applyNumberFormat="1" applyFont="1" applyBorder="1" applyAlignment="1">
      <alignment horizontal="center" vertical="top"/>
    </xf>
    <xf numFmtId="3" fontId="2" fillId="0" borderId="37" xfId="0" applyNumberFormat="1" applyFont="1" applyBorder="1" applyAlignment="1">
      <alignment horizontal="center" vertical="top"/>
    </xf>
    <xf numFmtId="3" fontId="2" fillId="0" borderId="15" xfId="0" applyNumberFormat="1" applyFont="1" applyBorder="1" applyAlignment="1">
      <alignment horizontal="center" vertical="top"/>
    </xf>
    <xf numFmtId="3" fontId="2" fillId="6" borderId="57" xfId="0" applyNumberFormat="1" applyFont="1" applyFill="1" applyBorder="1" applyAlignment="1">
      <alignment horizontal="center" vertical="top"/>
    </xf>
    <xf numFmtId="3" fontId="2" fillId="0" borderId="17" xfId="0" applyNumberFormat="1" applyFont="1" applyFill="1" applyBorder="1" applyAlignment="1">
      <alignment horizontal="center" vertical="top" wrapText="1"/>
    </xf>
    <xf numFmtId="3" fontId="2" fillId="6" borderId="46" xfId="0" applyNumberFormat="1" applyFont="1" applyFill="1" applyBorder="1" applyAlignment="1">
      <alignment horizontal="right" vertical="top"/>
    </xf>
    <xf numFmtId="3" fontId="2" fillId="0" borderId="47" xfId="0" applyNumberFormat="1" applyFont="1" applyFill="1" applyBorder="1" applyAlignment="1">
      <alignment horizontal="left" vertical="top" wrapText="1"/>
    </xf>
    <xf numFmtId="3" fontId="2" fillId="0" borderId="46" xfId="0" applyNumberFormat="1" applyFont="1" applyBorder="1" applyAlignment="1">
      <alignment horizontal="center" vertical="top"/>
    </xf>
    <xf numFmtId="3" fontId="2" fillId="0" borderId="36" xfId="0" applyNumberFormat="1" applyFont="1" applyFill="1" applyBorder="1" applyAlignment="1">
      <alignment horizontal="center" vertical="top" wrapText="1"/>
    </xf>
    <xf numFmtId="3" fontId="2" fillId="0" borderId="34" xfId="0" applyNumberFormat="1" applyFont="1" applyBorder="1" applyAlignment="1">
      <alignment horizontal="center" vertical="top"/>
    </xf>
    <xf numFmtId="3" fontId="2" fillId="6" borderId="39" xfId="0" applyNumberFormat="1" applyFont="1" applyFill="1" applyBorder="1" applyAlignment="1">
      <alignment horizontal="center" vertical="top"/>
    </xf>
    <xf numFmtId="3" fontId="2" fillId="6" borderId="58" xfId="0" applyNumberFormat="1" applyFont="1" applyFill="1" applyBorder="1" applyAlignment="1">
      <alignment horizontal="center" vertical="top"/>
    </xf>
    <xf numFmtId="166" fontId="2" fillId="0" borderId="32" xfId="0" applyNumberFormat="1" applyFont="1" applyBorder="1" applyAlignment="1">
      <alignment horizontal="center" vertical="top" wrapText="1"/>
    </xf>
    <xf numFmtId="3" fontId="2" fillId="6" borderId="41" xfId="0" applyNumberFormat="1" applyFont="1" applyFill="1" applyBorder="1" applyAlignment="1">
      <alignment vertical="top" wrapText="1"/>
    </xf>
    <xf numFmtId="3" fontId="2" fillId="6" borderId="59" xfId="0" applyNumberFormat="1" applyFont="1" applyFill="1" applyBorder="1" applyAlignment="1">
      <alignment horizontal="center" vertical="top"/>
    </xf>
    <xf numFmtId="49" fontId="2" fillId="0" borderId="19" xfId="0" applyNumberFormat="1" applyFont="1" applyBorder="1" applyAlignment="1">
      <alignment vertical="top"/>
    </xf>
    <xf numFmtId="3" fontId="9" fillId="0" borderId="21" xfId="0" applyNumberFormat="1" applyFont="1" applyBorder="1" applyAlignment="1">
      <alignment horizontal="center" vertical="top" wrapText="1"/>
    </xf>
    <xf numFmtId="3" fontId="9" fillId="7" borderId="38" xfId="0" applyNumberFormat="1" applyFont="1" applyFill="1" applyBorder="1" applyAlignment="1">
      <alignment horizontal="center" vertical="top" wrapText="1"/>
    </xf>
    <xf numFmtId="3" fontId="2" fillId="6" borderId="32" xfId="0" applyNumberFormat="1" applyFont="1" applyFill="1" applyBorder="1" applyAlignment="1">
      <alignment vertical="top" wrapText="1"/>
    </xf>
    <xf numFmtId="3" fontId="2" fillId="6" borderId="50" xfId="0" applyNumberFormat="1" applyFont="1" applyFill="1" applyBorder="1" applyAlignment="1">
      <alignment horizontal="center" vertical="top"/>
    </xf>
    <xf numFmtId="49" fontId="9" fillId="5" borderId="50" xfId="0" applyNumberFormat="1" applyFont="1" applyFill="1" applyBorder="1" applyAlignment="1">
      <alignment horizontal="center" vertical="top"/>
    </xf>
    <xf numFmtId="167" fontId="9" fillId="5" borderId="60" xfId="0" applyNumberFormat="1" applyFont="1" applyFill="1" applyBorder="1" applyAlignment="1">
      <alignment horizontal="center" vertical="top"/>
    </xf>
    <xf numFmtId="49" fontId="9" fillId="5" borderId="31" xfId="0" applyNumberFormat="1" applyFont="1" applyFill="1" applyBorder="1" applyAlignment="1">
      <alignment horizontal="center" vertical="top"/>
    </xf>
    <xf numFmtId="3" fontId="2" fillId="6" borderId="61" xfId="0" applyNumberFormat="1" applyFont="1" applyFill="1" applyBorder="1" applyAlignment="1">
      <alignment horizontal="left" vertical="top" wrapText="1"/>
    </xf>
    <xf numFmtId="3" fontId="10" fillId="6" borderId="30" xfId="0" applyNumberFormat="1" applyFont="1" applyFill="1" applyBorder="1" applyAlignment="1">
      <alignment horizontal="center" vertical="top"/>
    </xf>
    <xf numFmtId="3" fontId="10" fillId="6" borderId="62" xfId="0" applyNumberFormat="1" applyFont="1" applyFill="1" applyBorder="1" applyAlignment="1">
      <alignment horizontal="center" vertical="top"/>
    </xf>
    <xf numFmtId="3" fontId="10" fillId="6" borderId="55" xfId="0" applyNumberFormat="1" applyFont="1" applyFill="1" applyBorder="1" applyAlignment="1">
      <alignment horizontal="center" vertical="top"/>
    </xf>
    <xf numFmtId="3" fontId="10" fillId="6" borderId="46" xfId="0" applyNumberFormat="1" applyFont="1" applyFill="1" applyBorder="1" applyAlignment="1">
      <alignment horizontal="center" vertical="top"/>
    </xf>
    <xf numFmtId="3" fontId="10" fillId="6" borderId="57" xfId="0" applyNumberFormat="1" applyFont="1" applyFill="1" applyBorder="1" applyAlignment="1">
      <alignment horizontal="center" vertical="top"/>
    </xf>
    <xf numFmtId="3" fontId="10" fillId="6" borderId="17" xfId="0" applyNumberFormat="1" applyFont="1" applyFill="1" applyBorder="1" applyAlignment="1">
      <alignment horizontal="center" vertical="top"/>
    </xf>
    <xf numFmtId="3" fontId="2" fillId="0" borderId="13" xfId="0" applyNumberFormat="1" applyFont="1" applyBorder="1" applyAlignment="1">
      <alignment horizontal="center" vertical="top"/>
    </xf>
    <xf numFmtId="166" fontId="2" fillId="6" borderId="63" xfId="0" applyNumberFormat="1" applyFont="1" applyFill="1" applyBorder="1" applyAlignment="1">
      <alignment horizontal="center" vertical="top" wrapText="1"/>
    </xf>
    <xf numFmtId="3" fontId="2" fillId="0" borderId="42" xfId="0" applyNumberFormat="1" applyFont="1" applyFill="1" applyBorder="1" applyAlignment="1">
      <alignment horizontal="center" vertical="top"/>
    </xf>
    <xf numFmtId="3" fontId="2" fillId="0" borderId="59" xfId="0" applyNumberFormat="1" applyFont="1" applyBorder="1" applyAlignment="1">
      <alignment horizontal="center" vertical="top"/>
    </xf>
    <xf numFmtId="3" fontId="2" fillId="0" borderId="34" xfId="0" applyNumberFormat="1" applyFont="1" applyFill="1" applyBorder="1" applyAlignment="1">
      <alignment horizontal="center" vertical="top"/>
    </xf>
    <xf numFmtId="3" fontId="2" fillId="0" borderId="36" xfId="0" applyNumberFormat="1" applyFont="1" applyBorder="1" applyAlignment="1">
      <alignment horizontal="center" vertical="top"/>
    </xf>
    <xf numFmtId="166" fontId="2" fillId="6" borderId="48" xfId="0" applyNumberFormat="1" applyFont="1" applyFill="1" applyBorder="1" applyAlignment="1">
      <alignment horizontal="center" vertical="top" wrapText="1"/>
    </xf>
    <xf numFmtId="3" fontId="2" fillId="0" borderId="46" xfId="0" applyNumberFormat="1" applyFont="1" applyFill="1" applyBorder="1" applyAlignment="1">
      <alignment horizontal="center" vertical="top"/>
    </xf>
    <xf numFmtId="3" fontId="2" fillId="0" borderId="53" xfId="0" applyNumberFormat="1" applyFont="1" applyFill="1" applyBorder="1" applyAlignment="1">
      <alignment horizontal="center" vertical="top"/>
    </xf>
    <xf numFmtId="3" fontId="2" fillId="0" borderId="36" xfId="0" applyNumberFormat="1" applyFont="1" applyFill="1" applyBorder="1" applyAlignment="1">
      <alignment horizontal="center" vertical="top"/>
    </xf>
    <xf numFmtId="3" fontId="2" fillId="0" borderId="12" xfId="0" applyNumberFormat="1" applyFont="1" applyBorder="1" applyAlignment="1">
      <alignment horizontal="center" vertical="top"/>
    </xf>
    <xf numFmtId="166" fontId="2" fillId="6" borderId="9" xfId="0" applyNumberFormat="1" applyFont="1" applyFill="1" applyBorder="1" applyAlignment="1">
      <alignment horizontal="center" vertical="top"/>
    </xf>
    <xf numFmtId="3" fontId="2" fillId="0" borderId="9" xfId="0" applyNumberFormat="1" applyFont="1" applyBorder="1" applyAlignment="1">
      <alignment horizontal="center" vertical="top"/>
    </xf>
    <xf numFmtId="3" fontId="2" fillId="0" borderId="9" xfId="0" applyNumberFormat="1" applyFont="1" applyFill="1" applyBorder="1" applyAlignment="1">
      <alignment horizontal="center" vertical="top"/>
    </xf>
    <xf numFmtId="3" fontId="2" fillId="0" borderId="39" xfId="0" applyNumberFormat="1" applyFont="1" applyBorder="1" applyAlignment="1">
      <alignment horizontal="center" vertical="top"/>
    </xf>
    <xf numFmtId="166" fontId="2" fillId="6" borderId="0" xfId="0" applyNumberFormat="1" applyFont="1" applyFill="1" applyBorder="1" applyAlignment="1">
      <alignment horizontal="center" vertical="top" wrapText="1"/>
    </xf>
    <xf numFmtId="49" fontId="2" fillId="0" borderId="10" xfId="0" applyNumberFormat="1" applyFont="1" applyBorder="1" applyAlignment="1">
      <alignment vertical="top"/>
    </xf>
    <xf numFmtId="166" fontId="14" fillId="6" borderId="48" xfId="0" applyNumberFormat="1" applyFont="1" applyFill="1" applyBorder="1" applyAlignment="1">
      <alignment horizontal="center" vertical="top" wrapText="1"/>
    </xf>
    <xf numFmtId="49" fontId="9" fillId="4" borderId="9" xfId="0" applyNumberFormat="1" applyFont="1" applyFill="1" applyBorder="1" applyAlignment="1">
      <alignment vertical="top"/>
    </xf>
    <xf numFmtId="49" fontId="9" fillId="0" borderId="39" xfId="0" applyNumberFormat="1" applyFont="1" applyBorder="1" applyAlignment="1">
      <alignment vertical="top"/>
    </xf>
    <xf numFmtId="166" fontId="2" fillId="6" borderId="0" xfId="0" applyNumberFormat="1" applyFont="1" applyFill="1" applyBorder="1" applyAlignment="1">
      <alignment horizontal="center" vertical="top"/>
    </xf>
    <xf numFmtId="3" fontId="2" fillId="0" borderId="0" xfId="0" applyNumberFormat="1" applyFont="1" applyFill="1" applyBorder="1" applyAlignment="1">
      <alignment horizontal="center" vertical="center" wrapText="1"/>
    </xf>
    <xf numFmtId="3" fontId="2" fillId="6" borderId="42" xfId="2" applyNumberFormat="1" applyFont="1" applyFill="1" applyBorder="1" applyAlignment="1">
      <alignment horizontal="center" vertical="top"/>
    </xf>
    <xf numFmtId="3" fontId="2" fillId="6" borderId="58" xfId="0" applyNumberFormat="1" applyFont="1" applyFill="1" applyBorder="1" applyAlignment="1">
      <alignment horizontal="left" vertical="top" wrapText="1"/>
    </xf>
    <xf numFmtId="3" fontId="2" fillId="6" borderId="34" xfId="2" applyNumberFormat="1" applyFont="1" applyFill="1" applyBorder="1" applyAlignment="1">
      <alignment horizontal="center" vertical="top"/>
    </xf>
    <xf numFmtId="3" fontId="2" fillId="6" borderId="33" xfId="0" applyNumberFormat="1" applyFont="1" applyFill="1" applyBorder="1" applyAlignment="1">
      <alignment horizontal="center" vertical="top"/>
    </xf>
    <xf numFmtId="49" fontId="9" fillId="6" borderId="39" xfId="0" applyNumberFormat="1" applyFont="1" applyFill="1" applyBorder="1" applyAlignment="1">
      <alignment vertical="top"/>
    </xf>
    <xf numFmtId="3" fontId="2" fillId="6" borderId="0"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center"/>
    </xf>
    <xf numFmtId="3" fontId="2" fillId="6" borderId="12" xfId="1" applyNumberFormat="1" applyFont="1" applyFill="1" applyBorder="1" applyAlignment="1">
      <alignment horizontal="center" vertical="top"/>
    </xf>
    <xf numFmtId="166" fontId="2" fillId="0" borderId="9" xfId="0" applyNumberFormat="1" applyFont="1" applyFill="1" applyBorder="1" applyAlignment="1">
      <alignment horizontal="center" vertical="top" wrapText="1"/>
    </xf>
    <xf numFmtId="49" fontId="9" fillId="6" borderId="10" xfId="0" applyNumberFormat="1" applyFont="1" applyFill="1" applyBorder="1" applyAlignment="1">
      <alignment vertical="top"/>
    </xf>
    <xf numFmtId="49" fontId="9" fillId="0" borderId="65" xfId="0" applyNumberFormat="1" applyFont="1" applyBorder="1" applyAlignment="1">
      <alignment vertical="top"/>
    </xf>
    <xf numFmtId="49" fontId="9" fillId="6" borderId="0" xfId="0" applyNumberFormat="1" applyFont="1" applyFill="1" applyBorder="1" applyAlignment="1">
      <alignment vertical="top"/>
    </xf>
    <xf numFmtId="3" fontId="2" fillId="6" borderId="10" xfId="0" applyNumberFormat="1" applyFont="1" applyFill="1" applyBorder="1" applyAlignment="1">
      <alignment horizontal="center" vertical="center" wrapText="1"/>
    </xf>
    <xf numFmtId="49" fontId="9" fillId="0" borderId="1" xfId="0" applyNumberFormat="1" applyFont="1" applyBorder="1" applyAlignment="1">
      <alignment horizontal="center" vertical="top"/>
    </xf>
    <xf numFmtId="3" fontId="2" fillId="0" borderId="50" xfId="0" applyNumberFormat="1" applyFont="1" applyBorder="1" applyAlignment="1">
      <alignment horizontal="center" vertical="top"/>
    </xf>
    <xf numFmtId="3" fontId="2" fillId="0" borderId="20" xfId="0" applyNumberFormat="1" applyFont="1" applyBorder="1" applyAlignment="1">
      <alignment horizontal="center" vertical="top"/>
    </xf>
    <xf numFmtId="49" fontId="9" fillId="9" borderId="29" xfId="0" applyNumberFormat="1" applyFont="1" applyFill="1" applyBorder="1" applyAlignment="1">
      <alignment horizontal="center" vertical="top"/>
    </xf>
    <xf numFmtId="49" fontId="9" fillId="10" borderId="3" xfId="0" applyNumberFormat="1" applyFont="1" applyFill="1" applyBorder="1" applyAlignment="1">
      <alignment horizontal="center" vertical="top"/>
    </xf>
    <xf numFmtId="49" fontId="9" fillId="6" borderId="31" xfId="0" applyNumberFormat="1" applyFont="1" applyFill="1" applyBorder="1" applyAlignment="1">
      <alignment vertical="top"/>
    </xf>
    <xf numFmtId="3" fontId="2" fillId="6" borderId="40" xfId="0" applyNumberFormat="1" applyFont="1" applyFill="1" applyBorder="1" applyAlignment="1">
      <alignment horizontal="center" vertical="center" wrapText="1"/>
    </xf>
    <xf numFmtId="3" fontId="9" fillId="6" borderId="5" xfId="0" applyNumberFormat="1" applyFont="1" applyFill="1" applyBorder="1" applyAlignment="1">
      <alignment horizontal="center" vertical="center"/>
    </xf>
    <xf numFmtId="166" fontId="9" fillId="6" borderId="29" xfId="0" applyNumberFormat="1" applyFont="1" applyFill="1" applyBorder="1" applyAlignment="1">
      <alignment horizontal="center" vertical="top" wrapText="1"/>
    </xf>
    <xf numFmtId="3" fontId="2" fillId="6" borderId="0" xfId="0" applyNumberFormat="1" applyFont="1" applyFill="1" applyBorder="1" applyAlignment="1">
      <alignment horizontal="center" vertical="center" wrapText="1"/>
    </xf>
    <xf numFmtId="49" fontId="9" fillId="6" borderId="65" xfId="0" applyNumberFormat="1" applyFont="1" applyFill="1" applyBorder="1" applyAlignment="1">
      <alignment horizontal="center" vertical="top"/>
    </xf>
    <xf numFmtId="3" fontId="2" fillId="6" borderId="11" xfId="0" applyNumberFormat="1" applyFont="1" applyFill="1" applyBorder="1" applyAlignment="1">
      <alignment horizontal="center" vertical="center" wrapText="1"/>
    </xf>
    <xf numFmtId="49" fontId="9" fillId="6" borderId="0" xfId="0" applyNumberFormat="1" applyFont="1" applyFill="1" applyBorder="1" applyAlignment="1">
      <alignment horizontal="center" vertical="top"/>
    </xf>
    <xf numFmtId="3" fontId="2" fillId="6" borderId="39" xfId="0" applyNumberFormat="1" applyFont="1" applyFill="1" applyBorder="1" applyAlignment="1">
      <alignment horizontal="center" vertical="center" wrapText="1"/>
    </xf>
    <xf numFmtId="3" fontId="2" fillId="6" borderId="13" xfId="0" applyNumberFormat="1" applyFont="1" applyFill="1" applyBorder="1" applyAlignment="1">
      <alignment vertical="top" wrapText="1"/>
    </xf>
    <xf numFmtId="3" fontId="2" fillId="6" borderId="12" xfId="0" applyNumberFormat="1" applyFont="1" applyFill="1" applyBorder="1" applyAlignment="1">
      <alignment vertical="top" wrapText="1"/>
    </xf>
    <xf numFmtId="3" fontId="2" fillId="0" borderId="13" xfId="0" applyNumberFormat="1" applyFont="1" applyFill="1" applyBorder="1" applyAlignment="1">
      <alignment vertical="top" wrapText="1"/>
    </xf>
    <xf numFmtId="3" fontId="2" fillId="0" borderId="57" xfId="0" applyNumberFormat="1" applyFont="1" applyFill="1" applyBorder="1" applyAlignment="1">
      <alignment horizontal="center" vertical="top"/>
    </xf>
    <xf numFmtId="3" fontId="2" fillId="6" borderId="16" xfId="0" applyNumberFormat="1" applyFont="1" applyFill="1" applyBorder="1" applyAlignment="1">
      <alignment vertical="top" wrapText="1"/>
    </xf>
    <xf numFmtId="3" fontId="2" fillId="0" borderId="39" xfId="0" applyNumberFormat="1" applyFont="1" applyFill="1" applyBorder="1" applyAlignment="1">
      <alignment horizontal="center" vertical="center" wrapText="1"/>
    </xf>
    <xf numFmtId="3" fontId="2" fillId="0" borderId="58" xfId="0" applyNumberFormat="1" applyFont="1" applyFill="1" applyBorder="1" applyAlignment="1">
      <alignment vertical="top" wrapText="1"/>
    </xf>
    <xf numFmtId="3" fontId="2" fillId="6" borderId="10" xfId="0" applyNumberFormat="1" applyFont="1" applyFill="1" applyBorder="1" applyAlignment="1">
      <alignment vertical="top" wrapText="1"/>
    </xf>
    <xf numFmtId="3" fontId="2" fillId="0" borderId="12" xfId="0" applyNumberFormat="1" applyFont="1" applyFill="1" applyBorder="1" applyAlignment="1">
      <alignment vertical="top" wrapText="1"/>
    </xf>
    <xf numFmtId="3" fontId="2" fillId="0" borderId="45" xfId="0" applyNumberFormat="1" applyFont="1" applyFill="1" applyBorder="1" applyAlignment="1">
      <alignment horizontal="center" vertical="top"/>
    </xf>
    <xf numFmtId="49" fontId="9" fillId="0" borderId="0" xfId="0" applyNumberFormat="1" applyFont="1" applyBorder="1" applyAlignment="1">
      <alignment horizontal="center" vertical="top"/>
    </xf>
    <xf numFmtId="3" fontId="2" fillId="0" borderId="20" xfId="0" applyNumberFormat="1" applyFont="1" applyFill="1" applyBorder="1" applyAlignment="1">
      <alignment horizontal="center" vertical="center" wrapText="1"/>
    </xf>
    <xf numFmtId="166" fontId="9" fillId="7" borderId="47" xfId="0" applyNumberFormat="1" applyFont="1" applyFill="1" applyBorder="1" applyAlignment="1">
      <alignment horizontal="center" vertical="top" wrapText="1"/>
    </xf>
    <xf numFmtId="3" fontId="2" fillId="0" borderId="21" xfId="0" applyNumberFormat="1" applyFont="1" applyFill="1" applyBorder="1" applyAlignment="1">
      <alignment vertical="top" wrapText="1"/>
    </xf>
    <xf numFmtId="3" fontId="2" fillId="0" borderId="3" xfId="0" applyNumberFormat="1" applyFont="1" applyFill="1" applyBorder="1" applyAlignment="1">
      <alignment horizontal="center" vertical="center" textRotation="90" wrapText="1"/>
    </xf>
    <xf numFmtId="166" fontId="2" fillId="6" borderId="66" xfId="0" applyNumberFormat="1" applyFont="1" applyFill="1" applyBorder="1" applyAlignment="1">
      <alignment horizontal="center" vertical="top"/>
    </xf>
    <xf numFmtId="166" fontId="2" fillId="0" borderId="67" xfId="0" applyNumberFormat="1" applyFont="1" applyBorder="1" applyAlignment="1">
      <alignment horizontal="center" vertical="top"/>
    </xf>
    <xf numFmtId="3" fontId="2" fillId="0" borderId="31" xfId="0" applyNumberFormat="1" applyFont="1" applyBorder="1" applyAlignment="1">
      <alignment horizontal="center" vertical="top"/>
    </xf>
    <xf numFmtId="49" fontId="9" fillId="0" borderId="0" xfId="0" applyNumberFormat="1" applyFont="1" applyBorder="1" applyAlignment="1">
      <alignment vertical="top"/>
    </xf>
    <xf numFmtId="3" fontId="2" fillId="0" borderId="58" xfId="0" applyNumberFormat="1" applyFont="1" applyFill="1" applyBorder="1" applyAlignment="1">
      <alignment horizontal="center" vertical="top"/>
    </xf>
    <xf numFmtId="166" fontId="2" fillId="0" borderId="15" xfId="0" applyNumberFormat="1" applyFont="1" applyBorder="1" applyAlignment="1">
      <alignment horizontal="center" vertical="top"/>
    </xf>
    <xf numFmtId="3" fontId="2" fillId="0" borderId="50" xfId="0" applyNumberFormat="1" applyFont="1" applyFill="1" applyBorder="1" applyAlignment="1">
      <alignment horizontal="center" vertical="top" wrapText="1"/>
    </xf>
    <xf numFmtId="3" fontId="2" fillId="0" borderId="20" xfId="0" applyNumberFormat="1" applyFont="1" applyFill="1" applyBorder="1" applyAlignment="1">
      <alignment horizontal="center" vertical="top" wrapText="1"/>
    </xf>
    <xf numFmtId="49" fontId="9" fillId="0" borderId="31" xfId="0" applyNumberFormat="1" applyFont="1" applyBorder="1" applyAlignment="1">
      <alignment vertical="top"/>
    </xf>
    <xf numFmtId="3" fontId="2" fillId="0" borderId="40" xfId="0" applyNumberFormat="1" applyFont="1" applyFill="1" applyBorder="1" applyAlignment="1">
      <alignment horizontal="center" vertical="center" wrapText="1"/>
    </xf>
    <xf numFmtId="3" fontId="2" fillId="0" borderId="5" xfId="0" applyNumberFormat="1" applyFont="1" applyBorder="1" applyAlignment="1">
      <alignment horizontal="center" vertical="top"/>
    </xf>
    <xf numFmtId="3" fontId="2" fillId="0" borderId="29" xfId="0" applyNumberFormat="1" applyFont="1" applyFill="1" applyBorder="1" applyAlignment="1">
      <alignment horizontal="left" vertical="top"/>
    </xf>
    <xf numFmtId="166" fontId="2" fillId="8" borderId="32" xfId="0" applyNumberFormat="1" applyFont="1" applyFill="1" applyBorder="1" applyAlignment="1">
      <alignment horizontal="center" vertical="top"/>
    </xf>
    <xf numFmtId="3" fontId="2" fillId="0" borderId="32" xfId="0" applyNumberFormat="1" applyFont="1" applyFill="1" applyBorder="1" applyAlignment="1">
      <alignment horizontal="left" vertical="top"/>
    </xf>
    <xf numFmtId="3" fontId="2" fillId="0" borderId="57" xfId="0" applyNumberFormat="1" applyFont="1" applyBorder="1" applyAlignment="1">
      <alignment horizontal="center" vertical="top"/>
    </xf>
    <xf numFmtId="166" fontId="2" fillId="6" borderId="33" xfId="0" applyNumberFormat="1" applyFont="1" applyFill="1" applyBorder="1" applyAlignment="1">
      <alignment horizontal="center" vertical="top"/>
    </xf>
    <xf numFmtId="0" fontId="2" fillId="6" borderId="47" xfId="0" applyFont="1" applyFill="1" applyBorder="1" applyAlignment="1">
      <alignment vertical="top" wrapText="1"/>
    </xf>
    <xf numFmtId="0" fontId="2" fillId="6" borderId="33" xfId="0" applyFont="1" applyFill="1" applyBorder="1" applyAlignment="1">
      <alignment vertical="top" wrapText="1"/>
    </xf>
    <xf numFmtId="49" fontId="2" fillId="4" borderId="32" xfId="0" applyNumberFormat="1" applyFont="1" applyFill="1" applyBorder="1" applyAlignment="1">
      <alignment horizontal="center" vertical="top"/>
    </xf>
    <xf numFmtId="49" fontId="14" fillId="0" borderId="10" xfId="0" applyNumberFormat="1" applyFont="1" applyBorder="1" applyAlignment="1">
      <alignment vertical="top"/>
    </xf>
    <xf numFmtId="3" fontId="2" fillId="0" borderId="39" xfId="0" applyNumberFormat="1" applyFont="1" applyBorder="1" applyAlignment="1">
      <alignment horizontal="center" vertical="center" wrapText="1"/>
    </xf>
    <xf numFmtId="3" fontId="2" fillId="0" borderId="0" xfId="0" applyNumberFormat="1" applyFont="1" applyBorder="1" applyAlignment="1">
      <alignment horizontal="center" vertical="center" wrapText="1"/>
    </xf>
    <xf numFmtId="3" fontId="2" fillId="0" borderId="16"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0" fontId="2" fillId="6" borderId="12" xfId="0" applyFont="1" applyFill="1" applyBorder="1" applyAlignment="1">
      <alignment horizontal="center" vertical="top"/>
    </xf>
    <xf numFmtId="0" fontId="2" fillId="0" borderId="47" xfId="0" applyFont="1" applyFill="1" applyBorder="1" applyAlignment="1">
      <alignment horizontal="left" vertical="top" wrapText="1"/>
    </xf>
    <xf numFmtId="0" fontId="2" fillId="0" borderId="46"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0" fontId="2" fillId="0" borderId="9" xfId="0" applyNumberFormat="1" applyFont="1" applyFill="1" applyBorder="1" applyAlignment="1">
      <alignment horizontal="center" vertical="top"/>
    </xf>
    <xf numFmtId="3" fontId="2" fillId="0" borderId="39"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0" fontId="2" fillId="0" borderId="12" xfId="0" applyFont="1" applyFill="1" applyBorder="1" applyAlignment="1">
      <alignment horizontal="center" vertical="top" wrapText="1"/>
    </xf>
    <xf numFmtId="0" fontId="2" fillId="6" borderId="12" xfId="0" applyFont="1" applyFill="1" applyBorder="1" applyAlignment="1">
      <alignment horizontal="center" vertical="top" wrapText="1"/>
    </xf>
    <xf numFmtId="0" fontId="2" fillId="6" borderId="41" xfId="0" applyFont="1" applyFill="1" applyBorder="1" applyAlignment="1">
      <alignment horizontal="left" vertical="top" wrapText="1"/>
    </xf>
    <xf numFmtId="0" fontId="2" fillId="6" borderId="42" xfId="0" applyNumberFormat="1" applyFont="1" applyFill="1" applyBorder="1" applyAlignment="1">
      <alignment horizontal="center" vertical="top"/>
    </xf>
    <xf numFmtId="49" fontId="9" fillId="5" borderId="65" xfId="0" applyNumberFormat="1" applyFont="1" applyFill="1" applyBorder="1" applyAlignment="1">
      <alignment horizontal="center" vertical="top"/>
    </xf>
    <xf numFmtId="166" fontId="12" fillId="6" borderId="32" xfId="0" applyNumberFormat="1" applyFont="1" applyFill="1" applyBorder="1" applyAlignment="1">
      <alignment horizontal="center" vertical="top" wrapText="1"/>
    </xf>
    <xf numFmtId="49" fontId="2" fillId="6" borderId="47" xfId="0" applyNumberFormat="1" applyFont="1" applyFill="1" applyBorder="1" applyAlignment="1">
      <alignment vertical="top" wrapText="1"/>
    </xf>
    <xf numFmtId="49" fontId="8" fillId="6" borderId="46" xfId="0" applyNumberFormat="1" applyFont="1" applyFill="1" applyBorder="1" applyAlignment="1">
      <alignment vertical="top"/>
    </xf>
    <xf numFmtId="49" fontId="8" fillId="6" borderId="16" xfId="0" applyNumberFormat="1" applyFont="1" applyFill="1" applyBorder="1" applyAlignment="1">
      <alignment vertical="top"/>
    </xf>
    <xf numFmtId="49" fontId="8" fillId="6" borderId="17" xfId="0" applyNumberFormat="1" applyFont="1" applyFill="1" applyBorder="1" applyAlignment="1">
      <alignment horizontal="center" vertical="top"/>
    </xf>
    <xf numFmtId="3" fontId="2" fillId="6" borderId="14" xfId="0" applyNumberFormat="1" applyFont="1" applyFill="1" applyBorder="1" applyAlignment="1">
      <alignment horizontal="center" vertical="top"/>
    </xf>
    <xf numFmtId="0" fontId="2" fillId="6" borderId="47" xfId="0" applyFont="1" applyFill="1" applyBorder="1" applyAlignment="1">
      <alignment horizontal="left" vertical="top" wrapText="1"/>
    </xf>
    <xf numFmtId="0" fontId="2" fillId="6" borderId="14" xfId="0" applyFont="1" applyFill="1" applyBorder="1" applyAlignment="1">
      <alignment horizontal="center" vertical="top" wrapText="1"/>
    </xf>
    <xf numFmtId="0" fontId="2" fillId="0" borderId="36" xfId="0" applyFont="1" applyFill="1" applyBorder="1" applyAlignment="1">
      <alignment horizontal="center" vertical="top" wrapText="1"/>
    </xf>
    <xf numFmtId="3" fontId="2" fillId="6" borderId="57" xfId="0" applyNumberFormat="1" applyFont="1" applyFill="1" applyBorder="1" applyAlignment="1">
      <alignment horizontal="center" vertical="center" textRotation="90" wrapText="1"/>
    </xf>
    <xf numFmtId="3" fontId="9" fillId="6" borderId="64" xfId="0" applyNumberFormat="1" applyFont="1" applyFill="1" applyBorder="1" applyAlignment="1">
      <alignment vertical="top"/>
    </xf>
    <xf numFmtId="166" fontId="11" fillId="6" borderId="32"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3" fontId="2" fillId="0" borderId="63" xfId="0" applyNumberFormat="1" applyFont="1" applyBorder="1" applyAlignment="1">
      <alignment horizontal="center" vertical="top"/>
    </xf>
    <xf numFmtId="3" fontId="9" fillId="6" borderId="58" xfId="0" applyNumberFormat="1" applyFont="1" applyFill="1" applyBorder="1" applyAlignment="1">
      <alignment horizontal="center" vertical="top"/>
    </xf>
    <xf numFmtId="3" fontId="2" fillId="6" borderId="39" xfId="0" applyNumberFormat="1" applyFont="1" applyFill="1" applyBorder="1" applyAlignment="1">
      <alignment horizontal="left" vertical="top" wrapText="1"/>
    </xf>
    <xf numFmtId="166" fontId="9" fillId="7" borderId="47"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0" borderId="48" xfId="0" applyNumberFormat="1" applyFont="1" applyBorder="1" applyAlignment="1">
      <alignment horizontal="center" vertical="top"/>
    </xf>
    <xf numFmtId="49" fontId="9" fillId="5" borderId="22" xfId="0" applyNumberFormat="1" applyFont="1" applyFill="1" applyBorder="1" applyAlignment="1">
      <alignment horizontal="center" vertical="top"/>
    </xf>
    <xf numFmtId="166" fontId="9" fillId="5" borderId="22" xfId="0" applyNumberFormat="1" applyFont="1" applyFill="1" applyBorder="1" applyAlignment="1">
      <alignment horizontal="center" vertical="top"/>
    </xf>
    <xf numFmtId="49" fontId="9" fillId="4" borderId="60" xfId="0" applyNumberFormat="1" applyFont="1" applyFill="1" applyBorder="1" applyAlignment="1">
      <alignment horizontal="center" vertical="top"/>
    </xf>
    <xf numFmtId="49" fontId="9" fillId="5" borderId="26" xfId="0" applyNumberFormat="1" applyFont="1" applyFill="1" applyBorder="1" applyAlignment="1">
      <alignment horizontal="center" vertical="top"/>
    </xf>
    <xf numFmtId="166" fontId="2" fillId="0" borderId="29" xfId="0" applyNumberFormat="1" applyFont="1" applyFill="1" applyBorder="1" applyAlignment="1">
      <alignment horizontal="center" vertical="top"/>
    </xf>
    <xf numFmtId="3" fontId="2" fillId="6" borderId="14" xfId="0" applyNumberFormat="1" applyFont="1" applyFill="1" applyBorder="1" applyAlignment="1">
      <alignment horizontal="left" vertical="top" wrapText="1"/>
    </xf>
    <xf numFmtId="3" fontId="2" fillId="6" borderId="62" xfId="0" applyNumberFormat="1" applyFont="1" applyFill="1" applyBorder="1" applyAlignment="1">
      <alignment horizontal="center" vertical="top"/>
    </xf>
    <xf numFmtId="3" fontId="8" fillId="0" borderId="10" xfId="0" applyNumberFormat="1" applyFont="1" applyFill="1" applyBorder="1" applyAlignment="1">
      <alignment horizontal="center" vertical="center" textRotation="90" wrapText="1"/>
    </xf>
    <xf numFmtId="3" fontId="16" fillId="0" borderId="12" xfId="0" applyNumberFormat="1" applyFont="1" applyBorder="1" applyAlignment="1">
      <alignment horizontal="center" vertical="top"/>
    </xf>
    <xf numFmtId="3" fontId="16" fillId="7" borderId="13" xfId="0" applyNumberFormat="1" applyFont="1" applyFill="1" applyBorder="1" applyAlignment="1">
      <alignment horizontal="center" vertical="top" wrapText="1"/>
    </xf>
    <xf numFmtId="167" fontId="16" fillId="7" borderId="22" xfId="0" applyNumberFormat="1" applyFont="1" applyFill="1" applyBorder="1" applyAlignment="1">
      <alignment horizontal="center" vertical="top" wrapText="1"/>
    </xf>
    <xf numFmtId="3" fontId="9" fillId="8" borderId="3" xfId="0" applyNumberFormat="1" applyFont="1" applyFill="1" applyBorder="1" applyAlignment="1">
      <alignment vertical="top" wrapText="1"/>
    </xf>
    <xf numFmtId="166" fontId="2" fillId="8" borderId="29" xfId="0" applyNumberFormat="1" applyFont="1" applyFill="1" applyBorder="1" applyAlignment="1">
      <alignment horizontal="center" vertical="top" wrapText="1"/>
    </xf>
    <xf numFmtId="166" fontId="2" fillId="0" borderId="0"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wrapText="1"/>
    </xf>
    <xf numFmtId="3" fontId="8" fillId="6" borderId="10" xfId="0" applyNumberFormat="1" applyFont="1" applyFill="1" applyBorder="1" applyAlignment="1">
      <alignment horizontal="center" vertical="top" textRotation="90" wrapText="1"/>
    </xf>
    <xf numFmtId="3" fontId="2" fillId="6" borderId="53" xfId="0" applyNumberFormat="1" applyFont="1" applyFill="1" applyBorder="1" applyAlignment="1">
      <alignment horizontal="left" vertical="top" wrapText="1"/>
    </xf>
    <xf numFmtId="49" fontId="14" fillId="0" borderId="19" xfId="0" applyNumberFormat="1" applyFont="1" applyBorder="1" applyAlignment="1">
      <alignment vertical="top"/>
    </xf>
    <xf numFmtId="3" fontId="16" fillId="0" borderId="21" xfId="0" applyNumberFormat="1" applyFont="1" applyBorder="1" applyAlignment="1">
      <alignment horizontal="center" vertical="top"/>
    </xf>
    <xf numFmtId="3" fontId="16" fillId="7" borderId="38" xfId="0" applyNumberFormat="1" applyFont="1" applyFill="1" applyBorder="1" applyAlignment="1">
      <alignment horizontal="center" vertical="top" wrapText="1"/>
    </xf>
    <xf numFmtId="3" fontId="2" fillId="6" borderId="22" xfId="0" applyNumberFormat="1" applyFont="1" applyFill="1" applyBorder="1" applyAlignment="1">
      <alignment horizontal="left" vertical="top" wrapText="1"/>
    </xf>
    <xf numFmtId="3" fontId="2" fillId="6" borderId="54"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wrapText="1"/>
    </xf>
    <xf numFmtId="3" fontId="8" fillId="0" borderId="3" xfId="0" applyNumberFormat="1" applyFont="1" applyFill="1" applyBorder="1" applyAlignment="1">
      <alignment horizontal="center" vertical="center" textRotation="90" wrapText="1"/>
    </xf>
    <xf numFmtId="3" fontId="16" fillId="0" borderId="5" xfId="0" applyNumberFormat="1" applyFont="1" applyBorder="1" applyAlignment="1">
      <alignment horizontal="center" vertical="top"/>
    </xf>
    <xf numFmtId="3" fontId="8" fillId="0" borderId="5" xfId="0" applyNumberFormat="1" applyFont="1" applyBorder="1" applyAlignment="1">
      <alignment horizontal="center" vertical="top"/>
    </xf>
    <xf numFmtId="166" fontId="8" fillId="0" borderId="29" xfId="0" applyNumberFormat="1" applyFont="1" applyBorder="1" applyAlignment="1">
      <alignment horizontal="center" vertical="top"/>
    </xf>
    <xf numFmtId="3" fontId="2" fillId="8" borderId="29" xfId="0" applyNumberFormat="1" applyFont="1" applyFill="1" applyBorder="1" applyAlignment="1">
      <alignment vertical="top" wrapText="1"/>
    </xf>
    <xf numFmtId="3" fontId="2" fillId="8" borderId="2" xfId="0" applyNumberFormat="1" applyFont="1" applyFill="1" applyBorder="1" applyAlignment="1">
      <alignment horizontal="center" vertical="top"/>
    </xf>
    <xf numFmtId="3" fontId="2" fillId="8" borderId="40" xfId="0" applyNumberFormat="1" applyFont="1" applyFill="1" applyBorder="1" applyAlignment="1">
      <alignment horizontal="center" vertical="top"/>
    </xf>
    <xf numFmtId="3" fontId="2" fillId="8" borderId="4" xfId="0" applyNumberFormat="1" applyFont="1" applyFill="1" applyBorder="1" applyAlignment="1">
      <alignment horizontal="center" vertical="top"/>
    </xf>
    <xf numFmtId="3" fontId="16" fillId="6" borderId="12" xfId="0" applyNumberFormat="1" applyFont="1" applyFill="1" applyBorder="1" applyAlignment="1">
      <alignment horizontal="center" vertical="top"/>
    </xf>
    <xf numFmtId="166" fontId="2" fillId="6" borderId="33" xfId="1" applyNumberFormat="1" applyFont="1" applyFill="1" applyBorder="1" applyAlignment="1">
      <alignment horizontal="left" vertical="top" wrapText="1"/>
    </xf>
    <xf numFmtId="0" fontId="2" fillId="6" borderId="34" xfId="0" applyNumberFormat="1" applyFont="1" applyFill="1" applyBorder="1" applyAlignment="1">
      <alignment horizontal="center" vertical="top"/>
    </xf>
    <xf numFmtId="0" fontId="2" fillId="6" borderId="14" xfId="0" applyNumberFormat="1" applyFont="1" applyFill="1" applyBorder="1" applyAlignment="1">
      <alignment horizontal="center" vertical="top"/>
    </xf>
    <xf numFmtId="0" fontId="2" fillId="6" borderId="36" xfId="0" applyNumberFormat="1" applyFont="1" applyFill="1" applyBorder="1" applyAlignment="1">
      <alignment horizontal="center" vertical="top"/>
    </xf>
    <xf numFmtId="166" fontId="2" fillId="6" borderId="41" xfId="1" applyNumberFormat="1" applyFont="1" applyFill="1" applyBorder="1" applyAlignment="1">
      <alignment horizontal="left" vertical="top" wrapText="1"/>
    </xf>
    <xf numFmtId="0" fontId="2" fillId="6" borderId="9" xfId="0" applyNumberFormat="1" applyFont="1" applyFill="1" applyBorder="1" applyAlignment="1">
      <alignment horizontal="center" vertical="top"/>
    </xf>
    <xf numFmtId="0" fontId="2" fillId="6" borderId="0" xfId="0" applyNumberFormat="1" applyFont="1" applyFill="1" applyBorder="1" applyAlignment="1">
      <alignment horizontal="center" vertical="top"/>
    </xf>
    <xf numFmtId="0" fontId="2" fillId="6" borderId="11" xfId="0" applyNumberFormat="1" applyFont="1" applyFill="1" applyBorder="1" applyAlignment="1">
      <alignment horizontal="center" vertical="top"/>
    </xf>
    <xf numFmtId="0" fontId="2" fillId="6" borderId="37" xfId="0" applyNumberFormat="1" applyFont="1" applyFill="1" applyBorder="1" applyAlignment="1">
      <alignment horizontal="center" vertical="top"/>
    </xf>
    <xf numFmtId="0" fontId="2" fillId="6" borderId="43" xfId="0" applyNumberFormat="1" applyFont="1" applyFill="1" applyBorder="1" applyAlignment="1">
      <alignment horizontal="center" vertical="top"/>
    </xf>
    <xf numFmtId="0" fontId="2" fillId="6" borderId="44" xfId="0" applyNumberFormat="1" applyFont="1" applyFill="1" applyBorder="1" applyAlignment="1">
      <alignment horizontal="center" vertical="top"/>
    </xf>
    <xf numFmtId="0" fontId="2" fillId="6" borderId="59" xfId="0" applyNumberFormat="1" applyFont="1" applyFill="1" applyBorder="1" applyAlignment="1">
      <alignment horizontal="center" vertical="top"/>
    </xf>
    <xf numFmtId="166" fontId="2" fillId="6" borderId="32" xfId="1" applyNumberFormat="1" applyFont="1" applyFill="1" applyBorder="1" applyAlignment="1">
      <alignment horizontal="left" vertical="top" wrapText="1"/>
    </xf>
    <xf numFmtId="3" fontId="2" fillId="6" borderId="10" xfId="0" applyNumberFormat="1" applyFont="1" applyFill="1" applyBorder="1" applyAlignment="1">
      <alignment horizontal="center" vertical="top" textRotation="90" wrapText="1"/>
    </xf>
    <xf numFmtId="166" fontId="2" fillId="6" borderId="47" xfId="1" applyNumberFormat="1" applyFont="1" applyFill="1" applyBorder="1" applyAlignment="1">
      <alignment horizontal="left" vertical="top" wrapText="1"/>
    </xf>
    <xf numFmtId="0" fontId="2" fillId="6" borderId="46" xfId="0" applyNumberFormat="1" applyFont="1" applyFill="1" applyBorder="1" applyAlignment="1">
      <alignment horizontal="center" vertical="top"/>
    </xf>
    <xf numFmtId="0" fontId="2" fillId="6" borderId="17" xfId="0" applyNumberFormat="1" applyFont="1" applyFill="1" applyBorder="1" applyAlignment="1">
      <alignment horizontal="center" vertical="top"/>
    </xf>
    <xf numFmtId="166" fontId="2" fillId="6" borderId="22" xfId="1" applyNumberFormat="1" applyFont="1" applyFill="1" applyBorder="1" applyAlignment="1">
      <alignment horizontal="left" vertical="top" wrapText="1"/>
    </xf>
    <xf numFmtId="0" fontId="2" fillId="6" borderId="39" xfId="0" applyNumberFormat="1" applyFont="1" applyFill="1" applyBorder="1" applyAlignment="1">
      <alignment horizontal="center" vertical="top"/>
    </xf>
    <xf numFmtId="3" fontId="16" fillId="6" borderId="3" xfId="0" applyNumberFormat="1" applyFont="1" applyFill="1" applyBorder="1" applyAlignment="1">
      <alignment horizontal="left" vertical="top" wrapText="1"/>
    </xf>
    <xf numFmtId="3" fontId="8" fillId="0" borderId="4" xfId="0" applyNumberFormat="1" applyFont="1" applyBorder="1" applyAlignment="1">
      <alignment horizontal="center" vertical="center" wrapText="1"/>
    </xf>
    <xf numFmtId="166" fontId="8" fillId="8" borderId="29" xfId="0" applyNumberFormat="1" applyFont="1" applyFill="1" applyBorder="1" applyAlignment="1">
      <alignment horizontal="center" vertical="top"/>
    </xf>
    <xf numFmtId="3" fontId="2" fillId="0" borderId="40" xfId="0" applyNumberFormat="1" applyFont="1" applyFill="1" applyBorder="1" applyAlignment="1">
      <alignment vertical="top" wrapText="1"/>
    </xf>
    <xf numFmtId="3" fontId="2" fillId="0" borderId="40" xfId="0" applyNumberFormat="1" applyFont="1" applyFill="1" applyBorder="1" applyAlignment="1">
      <alignment horizontal="center" vertical="top"/>
    </xf>
    <xf numFmtId="3" fontId="8" fillId="0" borderId="37" xfId="0" applyNumberFormat="1" applyFont="1" applyFill="1" applyBorder="1" applyAlignment="1">
      <alignment vertical="top" wrapText="1"/>
    </xf>
    <xf numFmtId="3" fontId="8" fillId="0" borderId="37" xfId="0" applyNumberFormat="1" applyFont="1" applyFill="1" applyBorder="1" applyAlignment="1">
      <alignment horizontal="center" vertical="center" textRotation="90" wrapText="1"/>
    </xf>
    <xf numFmtId="4" fontId="2" fillId="6" borderId="0" xfId="0" applyNumberFormat="1" applyFont="1" applyFill="1" applyBorder="1" applyAlignment="1">
      <alignment horizontal="center" vertical="top" wrapText="1"/>
    </xf>
    <xf numFmtId="3" fontId="2" fillId="6" borderId="34" xfId="1" applyNumberFormat="1" applyFont="1" applyFill="1" applyBorder="1" applyAlignment="1">
      <alignment horizontal="center" vertical="top"/>
    </xf>
    <xf numFmtId="3" fontId="2" fillId="6" borderId="45" xfId="1" applyNumberFormat="1" applyFont="1" applyFill="1" applyBorder="1" applyAlignment="1">
      <alignment horizontal="center" vertical="top"/>
    </xf>
    <xf numFmtId="3" fontId="2" fillId="8" borderId="36" xfId="1" applyNumberFormat="1" applyFont="1" applyFill="1" applyBorder="1" applyAlignment="1">
      <alignment horizontal="center" vertical="top"/>
    </xf>
    <xf numFmtId="3" fontId="8" fillId="0" borderId="10" xfId="0" applyNumberFormat="1" applyFont="1" applyFill="1" applyBorder="1" applyAlignment="1">
      <alignment vertical="top" wrapText="1"/>
    </xf>
    <xf numFmtId="4" fontId="2" fillId="0" borderId="0" xfId="0" applyNumberFormat="1" applyFont="1" applyFill="1" applyBorder="1" applyAlignment="1">
      <alignment horizontal="center" vertical="top" wrapText="1"/>
    </xf>
    <xf numFmtId="4" fontId="16" fillId="7" borderId="22" xfId="0" applyNumberFormat="1" applyFont="1" applyFill="1" applyBorder="1" applyAlignment="1">
      <alignment horizontal="center" vertical="top" wrapText="1"/>
    </xf>
    <xf numFmtId="0" fontId="2" fillId="6" borderId="18" xfId="0" applyNumberFormat="1" applyFont="1" applyFill="1" applyBorder="1" applyAlignment="1">
      <alignment horizontal="center" vertical="top"/>
    </xf>
    <xf numFmtId="0" fontId="2" fillId="6" borderId="19" xfId="0" applyNumberFormat="1" applyFont="1" applyFill="1" applyBorder="1" applyAlignment="1">
      <alignment horizontal="center" vertical="top"/>
    </xf>
    <xf numFmtId="0" fontId="2" fillId="6" borderId="20" xfId="0" applyNumberFormat="1" applyFont="1" applyFill="1" applyBorder="1" applyAlignment="1">
      <alignment horizontal="center" vertical="top"/>
    </xf>
    <xf numFmtId="49" fontId="9" fillId="5" borderId="68" xfId="0" applyNumberFormat="1" applyFont="1" applyFill="1" applyBorder="1" applyAlignment="1">
      <alignment horizontal="center" vertical="top"/>
    </xf>
    <xf numFmtId="166" fontId="9" fillId="5" borderId="60" xfId="0" applyNumberFormat="1" applyFont="1" applyFill="1" applyBorder="1" applyAlignment="1">
      <alignment horizontal="center" vertical="top"/>
    </xf>
    <xf numFmtId="49" fontId="9" fillId="3" borderId="25" xfId="0" applyNumberFormat="1" applyFont="1" applyFill="1" applyBorder="1" applyAlignment="1">
      <alignment horizontal="center" vertical="top"/>
    </xf>
    <xf numFmtId="3" fontId="9" fillId="0" borderId="0" xfId="0" applyNumberFormat="1" applyFont="1" applyFill="1" applyBorder="1" applyAlignment="1">
      <alignment vertical="top" wrapText="1"/>
    </xf>
    <xf numFmtId="3" fontId="9" fillId="0" borderId="0" xfId="0" applyNumberFormat="1" applyFont="1" applyFill="1" applyBorder="1" applyAlignment="1">
      <alignment horizontal="center" vertical="top" wrapText="1"/>
    </xf>
    <xf numFmtId="166" fontId="2" fillId="0" borderId="33" xfId="0" applyNumberFormat="1" applyFont="1" applyBorder="1" applyAlignment="1">
      <alignment horizontal="center" vertical="top"/>
    </xf>
    <xf numFmtId="166" fontId="2" fillId="0" borderId="33" xfId="0" applyNumberFormat="1" applyFont="1" applyBorder="1" applyAlignment="1">
      <alignment horizontal="center" vertical="top" wrapText="1"/>
    </xf>
    <xf numFmtId="3" fontId="2" fillId="0" borderId="0" xfId="0" applyNumberFormat="1" applyFont="1" applyAlignment="1">
      <alignment horizontal="right" vertical="top"/>
    </xf>
    <xf numFmtId="166" fontId="2" fillId="6" borderId="33" xfId="0" applyNumberFormat="1" applyFont="1" applyFill="1" applyBorder="1" applyAlignment="1">
      <alignment horizontal="center" vertical="top" wrapText="1"/>
    </xf>
    <xf numFmtId="49" fontId="2" fillId="0" borderId="40" xfId="0" applyNumberFormat="1" applyFont="1" applyBorder="1" applyAlignment="1">
      <alignment vertical="top"/>
    </xf>
    <xf numFmtId="49" fontId="2" fillId="0" borderId="40" xfId="0" applyNumberFormat="1" applyFont="1" applyBorder="1" applyAlignment="1">
      <alignment horizontal="center" vertical="top"/>
    </xf>
    <xf numFmtId="3" fontId="2" fillId="0" borderId="40" xfId="0" applyNumberFormat="1" applyFont="1" applyBorder="1" applyAlignment="1">
      <alignment vertical="top"/>
    </xf>
    <xf numFmtId="3" fontId="2" fillId="8" borderId="0" xfId="0" applyNumberFormat="1" applyFont="1" applyFill="1" applyBorder="1" applyAlignment="1">
      <alignment vertical="top" wrapText="1"/>
    </xf>
    <xf numFmtId="3" fontId="2" fillId="0" borderId="0" xfId="0" applyNumberFormat="1" applyFont="1" applyAlignment="1">
      <alignment vertical="top" wrapText="1"/>
    </xf>
    <xf numFmtId="166" fontId="2" fillId="6" borderId="3" xfId="0" applyNumberFormat="1" applyFont="1" applyFill="1" applyBorder="1" applyAlignment="1">
      <alignment horizontal="center" vertical="top"/>
    </xf>
    <xf numFmtId="166" fontId="2" fillId="0" borderId="10" xfId="0" applyNumberFormat="1" applyFont="1" applyFill="1" applyBorder="1" applyAlignment="1">
      <alignment vertical="top"/>
    </xf>
    <xf numFmtId="166" fontId="9" fillId="7" borderId="23" xfId="0" applyNumberFormat="1" applyFont="1" applyFill="1" applyBorder="1" applyAlignment="1">
      <alignment horizontal="center" vertical="top" wrapText="1"/>
    </xf>
    <xf numFmtId="166" fontId="9" fillId="7" borderId="51" xfId="0" applyNumberFormat="1" applyFont="1" applyFill="1" applyBorder="1" applyAlignment="1">
      <alignment horizontal="center" vertical="top" wrapText="1"/>
    </xf>
    <xf numFmtId="166" fontId="9" fillId="7" borderId="24" xfId="0" applyNumberFormat="1" applyFont="1" applyFill="1" applyBorder="1" applyAlignment="1">
      <alignment horizontal="center" vertical="top" wrapText="1"/>
    </xf>
    <xf numFmtId="166" fontId="2" fillId="0" borderId="40" xfId="0" applyNumberFormat="1" applyFont="1" applyBorder="1" applyAlignment="1">
      <alignment horizontal="center" vertical="top"/>
    </xf>
    <xf numFmtId="166" fontId="2" fillId="0" borderId="3" xfId="0" applyNumberFormat="1" applyFont="1" applyBorder="1" applyAlignment="1">
      <alignment horizontal="center" vertical="top"/>
    </xf>
    <xf numFmtId="166" fontId="2" fillId="6" borderId="70" xfId="0" applyNumberFormat="1" applyFont="1" applyFill="1" applyBorder="1" applyAlignment="1">
      <alignment horizontal="center" vertical="top"/>
    </xf>
    <xf numFmtId="166" fontId="2" fillId="6" borderId="71" xfId="0" applyNumberFormat="1" applyFont="1" applyFill="1" applyBorder="1" applyAlignment="1">
      <alignment horizontal="center" vertical="top"/>
    </xf>
    <xf numFmtId="166" fontId="2" fillId="6" borderId="37" xfId="0" applyNumberFormat="1" applyFont="1" applyFill="1" applyBorder="1" applyAlignment="1">
      <alignment horizontal="center" vertical="top"/>
    </xf>
    <xf numFmtId="166" fontId="2" fillId="0" borderId="14" xfId="0" applyNumberFormat="1" applyFont="1" applyFill="1" applyBorder="1" applyAlignment="1">
      <alignment horizontal="center" vertical="top"/>
    </xf>
    <xf numFmtId="166" fontId="2" fillId="0" borderId="63"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166" fontId="2" fillId="0" borderId="10" xfId="0" applyNumberFormat="1" applyFont="1" applyFill="1" applyBorder="1" applyAlignment="1">
      <alignment horizontal="center" vertical="top"/>
    </xf>
    <xf numFmtId="166" fontId="2" fillId="0" borderId="48" xfId="0" applyNumberFormat="1" applyFont="1" applyFill="1" applyBorder="1" applyAlignment="1">
      <alignment horizontal="center" vertical="top"/>
    </xf>
    <xf numFmtId="166" fontId="2" fillId="0" borderId="37" xfId="0" applyNumberFormat="1" applyFont="1" applyFill="1" applyBorder="1" applyAlignment="1">
      <alignment horizontal="center" vertical="top"/>
    </xf>
    <xf numFmtId="166" fontId="2" fillId="0" borderId="15" xfId="0" applyNumberFormat="1" applyFont="1" applyFill="1" applyBorder="1" applyAlignment="1">
      <alignment horizontal="center" vertical="top"/>
    </xf>
    <xf numFmtId="166" fontId="2" fillId="6" borderId="53" xfId="0" applyNumberFormat="1" applyFont="1" applyFill="1" applyBorder="1" applyAlignment="1">
      <alignment horizontal="center" vertical="top"/>
    </xf>
    <xf numFmtId="166" fontId="2" fillId="6" borderId="63" xfId="0" applyNumberFormat="1" applyFont="1" applyFill="1" applyBorder="1" applyAlignment="1">
      <alignment horizontal="center" vertical="top"/>
    </xf>
    <xf numFmtId="3" fontId="2" fillId="6" borderId="59" xfId="0" applyNumberFormat="1" applyFont="1" applyFill="1" applyBorder="1" applyAlignment="1">
      <alignment horizontal="center" vertical="top" wrapText="1"/>
    </xf>
    <xf numFmtId="3" fontId="2" fillId="6" borderId="44" xfId="0" applyNumberFormat="1" applyFont="1" applyFill="1" applyBorder="1" applyAlignment="1">
      <alignment horizontal="center" vertical="top" wrapText="1"/>
    </xf>
    <xf numFmtId="166" fontId="2" fillId="6" borderId="40" xfId="0" applyNumberFormat="1" applyFont="1" applyFill="1" applyBorder="1" applyAlignment="1">
      <alignment horizontal="center" vertical="top" wrapText="1"/>
    </xf>
    <xf numFmtId="166" fontId="2" fillId="6" borderId="3" xfId="0" applyNumberFormat="1" applyFont="1" applyFill="1" applyBorder="1" applyAlignment="1">
      <alignment horizontal="center" vertical="top" wrapText="1"/>
    </xf>
    <xf numFmtId="166" fontId="2" fillId="6" borderId="67" xfId="0" applyNumberFormat="1" applyFont="1" applyFill="1" applyBorder="1" applyAlignment="1">
      <alignment horizontal="center" vertical="top" wrapText="1"/>
    </xf>
    <xf numFmtId="166" fontId="2" fillId="6" borderId="53" xfId="0" applyNumberFormat="1" applyFont="1" applyFill="1" applyBorder="1" applyAlignment="1">
      <alignment horizontal="center" vertical="top" wrapText="1"/>
    </xf>
    <xf numFmtId="167" fontId="9" fillId="7" borderId="23" xfId="0" applyNumberFormat="1" applyFont="1" applyFill="1" applyBorder="1" applyAlignment="1">
      <alignment horizontal="center" vertical="top" wrapText="1"/>
    </xf>
    <xf numFmtId="167" fontId="9" fillId="7" borderId="51" xfId="0" applyNumberFormat="1" applyFont="1" applyFill="1" applyBorder="1" applyAlignment="1">
      <alignment horizontal="center" vertical="top" wrapText="1"/>
    </xf>
    <xf numFmtId="167" fontId="9" fillId="7" borderId="24" xfId="0" applyNumberFormat="1" applyFont="1" applyFill="1" applyBorder="1" applyAlignment="1">
      <alignment horizontal="center" vertical="top" wrapText="1"/>
    </xf>
    <xf numFmtId="167" fontId="9" fillId="6" borderId="0" xfId="0" applyNumberFormat="1" applyFont="1" applyFill="1" applyBorder="1" applyAlignment="1">
      <alignment horizontal="center" vertical="top"/>
    </xf>
    <xf numFmtId="167" fontId="9" fillId="6" borderId="10" xfId="0" applyNumberFormat="1" applyFont="1" applyFill="1" applyBorder="1" applyAlignment="1">
      <alignment horizontal="center" vertical="top"/>
    </xf>
    <xf numFmtId="167" fontId="9" fillId="6" borderId="48" xfId="0" applyNumberFormat="1" applyFont="1" applyFill="1" applyBorder="1" applyAlignment="1">
      <alignment horizontal="center" vertical="top"/>
    </xf>
    <xf numFmtId="167" fontId="9" fillId="7" borderId="23" xfId="0" applyNumberFormat="1" applyFont="1" applyFill="1" applyBorder="1" applyAlignment="1">
      <alignment horizontal="center" vertical="top"/>
    </xf>
    <xf numFmtId="167" fontId="9" fillId="7" borderId="51" xfId="0" applyNumberFormat="1" applyFont="1" applyFill="1" applyBorder="1" applyAlignment="1">
      <alignment horizontal="center" vertical="top"/>
    </xf>
    <xf numFmtId="166" fontId="2" fillId="0" borderId="3" xfId="0" applyNumberFormat="1" applyFont="1" applyFill="1" applyBorder="1" applyAlignment="1">
      <alignment horizontal="center" vertical="top"/>
    </xf>
    <xf numFmtId="166" fontId="2" fillId="0" borderId="67" xfId="0" applyNumberFormat="1" applyFont="1" applyFill="1" applyBorder="1" applyAlignment="1">
      <alignment horizontal="center" vertical="top"/>
    </xf>
    <xf numFmtId="167" fontId="9" fillId="7" borderId="24" xfId="0" applyNumberFormat="1" applyFont="1" applyFill="1" applyBorder="1" applyAlignment="1">
      <alignment horizontal="center" vertical="top"/>
    </xf>
    <xf numFmtId="166" fontId="2" fillId="6" borderId="31" xfId="0" applyNumberFormat="1" applyFont="1" applyFill="1" applyBorder="1" applyAlignment="1">
      <alignment horizontal="center" vertical="top"/>
    </xf>
    <xf numFmtId="166" fontId="2" fillId="0" borderId="53" xfId="0" applyNumberFormat="1" applyFont="1" applyFill="1" applyBorder="1" applyAlignment="1">
      <alignment horizontal="center" vertical="top" wrapText="1"/>
    </xf>
    <xf numFmtId="166" fontId="2" fillId="0" borderId="16" xfId="0" applyNumberFormat="1" applyFont="1" applyFill="1" applyBorder="1" applyAlignment="1">
      <alignment horizontal="center" vertical="top" wrapText="1"/>
    </xf>
    <xf numFmtId="166" fontId="2" fillId="0" borderId="63" xfId="0" applyNumberFormat="1" applyFont="1" applyFill="1" applyBorder="1" applyAlignment="1">
      <alignment horizontal="center" vertical="top" wrapText="1"/>
    </xf>
    <xf numFmtId="166" fontId="9" fillId="7" borderId="51" xfId="0" applyNumberFormat="1" applyFont="1" applyFill="1" applyBorder="1" applyAlignment="1">
      <alignment horizontal="center" vertical="top"/>
    </xf>
    <xf numFmtId="166" fontId="9" fillId="7" borderId="24" xfId="0" applyNumberFormat="1" applyFont="1" applyFill="1" applyBorder="1" applyAlignment="1">
      <alignment horizontal="center" vertical="top"/>
    </xf>
    <xf numFmtId="3" fontId="2" fillId="6" borderId="52" xfId="0" applyNumberFormat="1" applyFont="1" applyFill="1" applyBorder="1" applyAlignment="1">
      <alignment horizontal="center" vertical="top" wrapText="1"/>
    </xf>
    <xf numFmtId="166" fontId="2" fillId="0" borderId="3" xfId="0" applyNumberFormat="1" applyFont="1" applyFill="1" applyBorder="1" applyAlignment="1">
      <alignment horizontal="center" vertical="top" wrapText="1"/>
    </xf>
    <xf numFmtId="166" fontId="2" fillId="0" borderId="67" xfId="0" applyNumberFormat="1" applyFont="1" applyFill="1" applyBorder="1" applyAlignment="1">
      <alignment horizontal="center" vertical="top" wrapText="1"/>
    </xf>
    <xf numFmtId="166" fontId="2" fillId="0" borderId="10" xfId="0" applyNumberFormat="1" applyFont="1" applyFill="1" applyBorder="1" applyAlignment="1">
      <alignment horizontal="center" vertical="top" wrapText="1"/>
    </xf>
    <xf numFmtId="166" fontId="2" fillId="0" borderId="48" xfId="0" applyNumberFormat="1" applyFont="1" applyFill="1" applyBorder="1" applyAlignment="1">
      <alignment horizontal="center" vertical="top" wrapText="1"/>
    </xf>
    <xf numFmtId="166" fontId="2" fillId="6" borderId="37" xfId="0" applyNumberFormat="1" applyFont="1" applyFill="1" applyBorder="1" applyAlignment="1">
      <alignment horizontal="center" vertical="top" wrapText="1"/>
    </xf>
    <xf numFmtId="166" fontId="2" fillId="6" borderId="15" xfId="0" applyNumberFormat="1" applyFont="1" applyFill="1" applyBorder="1" applyAlignment="1">
      <alignment horizontal="center" vertical="top" wrapText="1"/>
    </xf>
    <xf numFmtId="166" fontId="2" fillId="0" borderId="0" xfId="0" applyNumberFormat="1" applyFont="1" applyBorder="1" applyAlignment="1">
      <alignment horizontal="center" vertical="top" wrapText="1"/>
    </xf>
    <xf numFmtId="166" fontId="2" fillId="0" borderId="10" xfId="0" applyNumberFormat="1" applyFont="1" applyBorder="1" applyAlignment="1">
      <alignment horizontal="center" vertical="top" wrapText="1"/>
    </xf>
    <xf numFmtId="167" fontId="9" fillId="5" borderId="27" xfId="0" applyNumberFormat="1" applyFont="1" applyFill="1" applyBorder="1" applyAlignment="1">
      <alignment horizontal="center" vertical="top"/>
    </xf>
    <xf numFmtId="167" fontId="9" fillId="5" borderId="72" xfId="0" applyNumberFormat="1" applyFont="1" applyFill="1" applyBorder="1" applyAlignment="1">
      <alignment horizontal="center" vertical="top"/>
    </xf>
    <xf numFmtId="166" fontId="9" fillId="6" borderId="3" xfId="0" applyNumberFormat="1" applyFont="1" applyFill="1" applyBorder="1" applyAlignment="1">
      <alignment horizontal="center" vertical="top" wrapText="1"/>
    </xf>
    <xf numFmtId="166" fontId="9" fillId="6" borderId="40" xfId="0" applyNumberFormat="1" applyFont="1" applyFill="1" applyBorder="1" applyAlignment="1">
      <alignment horizontal="center" vertical="top" wrapText="1"/>
    </xf>
    <xf numFmtId="3" fontId="2" fillId="6" borderId="43" xfId="0" applyNumberFormat="1" applyFont="1" applyFill="1" applyBorder="1" applyAlignment="1">
      <alignment vertical="top" wrapText="1"/>
    </xf>
    <xf numFmtId="3" fontId="2" fillId="0" borderId="64" xfId="0" applyNumberFormat="1" applyFont="1" applyFill="1" applyBorder="1" applyAlignment="1">
      <alignment vertical="top" wrapText="1"/>
    </xf>
    <xf numFmtId="166" fontId="9" fillId="7" borderId="16" xfId="0" applyNumberFormat="1" applyFont="1" applyFill="1" applyBorder="1" applyAlignment="1">
      <alignment horizontal="center" vertical="top" wrapText="1"/>
    </xf>
    <xf numFmtId="166" fontId="12" fillId="6" borderId="10" xfId="0" applyNumberFormat="1" applyFont="1" applyFill="1" applyBorder="1" applyAlignment="1">
      <alignment horizontal="center" vertical="top"/>
    </xf>
    <xf numFmtId="166" fontId="12" fillId="6" borderId="0" xfId="0" applyNumberFormat="1" applyFont="1" applyFill="1" applyBorder="1" applyAlignment="1">
      <alignment horizontal="center" vertical="top"/>
    </xf>
    <xf numFmtId="166" fontId="9" fillId="5" borderId="72" xfId="0" applyNumberFormat="1" applyFont="1" applyFill="1" applyBorder="1" applyAlignment="1">
      <alignment horizontal="center" vertical="top"/>
    </xf>
    <xf numFmtId="166" fontId="2" fillId="8" borderId="10" xfId="0" applyNumberFormat="1" applyFont="1" applyFill="1" applyBorder="1" applyAlignment="1">
      <alignment horizontal="center" vertical="top"/>
    </xf>
    <xf numFmtId="166" fontId="2" fillId="8" borderId="0" xfId="0" applyNumberFormat="1" applyFont="1" applyFill="1" applyBorder="1" applyAlignment="1">
      <alignment horizontal="center" vertical="top"/>
    </xf>
    <xf numFmtId="167" fontId="16" fillId="7" borderId="47" xfId="0" applyNumberFormat="1" applyFont="1" applyFill="1" applyBorder="1" applyAlignment="1">
      <alignment horizontal="center" vertical="top" wrapText="1"/>
    </xf>
    <xf numFmtId="167" fontId="16" fillId="7" borderId="51" xfId="0" applyNumberFormat="1" applyFont="1" applyFill="1" applyBorder="1" applyAlignment="1">
      <alignment horizontal="center" vertical="top" wrapText="1"/>
    </xf>
    <xf numFmtId="167" fontId="16" fillId="7" borderId="23" xfId="0" applyNumberFormat="1" applyFont="1" applyFill="1" applyBorder="1" applyAlignment="1">
      <alignment horizontal="center" vertical="top" wrapText="1"/>
    </xf>
    <xf numFmtId="166" fontId="2" fillId="8" borderId="3" xfId="0" applyNumberFormat="1" applyFont="1" applyFill="1" applyBorder="1" applyAlignment="1">
      <alignment horizontal="center" vertical="top" wrapText="1"/>
    </xf>
    <xf numFmtId="166" fontId="2" fillId="8" borderId="40" xfId="0" applyNumberFormat="1" applyFont="1" applyFill="1" applyBorder="1" applyAlignment="1">
      <alignment horizontal="center" vertical="top" wrapText="1"/>
    </xf>
    <xf numFmtId="167" fontId="16" fillId="7" borderId="16" xfId="0" applyNumberFormat="1" applyFont="1" applyFill="1" applyBorder="1" applyAlignment="1">
      <alignment horizontal="center" vertical="top" wrapText="1"/>
    </xf>
    <xf numFmtId="166" fontId="8" fillId="0" borderId="3" xfId="0" applyNumberFormat="1" applyFont="1" applyBorder="1" applyAlignment="1">
      <alignment horizontal="center" vertical="top"/>
    </xf>
    <xf numFmtId="166" fontId="2" fillId="6" borderId="10" xfId="0" applyNumberFormat="1" applyFont="1" applyFill="1" applyBorder="1" applyAlignment="1">
      <alignment vertical="top" wrapText="1"/>
    </xf>
    <xf numFmtId="166" fontId="8" fillId="8" borderId="3" xfId="0" applyNumberFormat="1" applyFont="1" applyFill="1" applyBorder="1" applyAlignment="1">
      <alignment horizontal="center" vertical="top"/>
    </xf>
    <xf numFmtId="166" fontId="8" fillId="8" borderId="40" xfId="0" applyNumberFormat="1" applyFont="1" applyFill="1" applyBorder="1" applyAlignment="1">
      <alignment horizontal="center" vertical="top"/>
    </xf>
    <xf numFmtId="3" fontId="2" fillId="6" borderId="15" xfId="0" applyNumberFormat="1" applyFont="1" applyFill="1" applyBorder="1" applyAlignment="1">
      <alignment horizontal="center" vertical="top"/>
    </xf>
    <xf numFmtId="166" fontId="9" fillId="5" borderId="27" xfId="0" applyNumberFormat="1" applyFont="1" applyFill="1" applyBorder="1" applyAlignment="1">
      <alignment horizontal="center" vertical="top"/>
    </xf>
    <xf numFmtId="166" fontId="2" fillId="0" borderId="37" xfId="0" applyNumberFormat="1" applyFont="1" applyBorder="1" applyAlignment="1">
      <alignment horizontal="center" vertical="top"/>
    </xf>
    <xf numFmtId="166" fontId="2" fillId="0" borderId="14" xfId="0" applyNumberFormat="1" applyFont="1" applyBorder="1" applyAlignment="1">
      <alignment horizontal="center" vertical="top"/>
    </xf>
    <xf numFmtId="166" fontId="2" fillId="0" borderId="37" xfId="0" applyNumberFormat="1" applyFont="1" applyBorder="1" applyAlignment="1">
      <alignment horizontal="center" vertical="top" wrapText="1"/>
    </xf>
    <xf numFmtId="166" fontId="14" fillId="6" borderId="32" xfId="0" applyNumberFormat="1" applyFont="1" applyFill="1" applyBorder="1" applyAlignment="1">
      <alignment horizontal="center" vertical="top" wrapText="1"/>
    </xf>
    <xf numFmtId="166" fontId="2" fillId="6" borderId="40" xfId="0" applyNumberFormat="1" applyFont="1" applyFill="1" applyBorder="1" applyAlignment="1">
      <alignment horizontal="center" vertical="top"/>
    </xf>
    <xf numFmtId="166" fontId="2" fillId="0" borderId="0" xfId="0" applyNumberFormat="1" applyFont="1" applyFill="1" applyBorder="1" applyAlignment="1">
      <alignment vertical="top"/>
    </xf>
    <xf numFmtId="167" fontId="2" fillId="6" borderId="3" xfId="0" applyNumberFormat="1" applyFont="1" applyFill="1" applyBorder="1" applyAlignment="1">
      <alignment horizontal="center" vertical="top" wrapText="1"/>
    </xf>
    <xf numFmtId="166" fontId="2" fillId="0" borderId="43" xfId="0" applyNumberFormat="1" applyFont="1" applyFill="1" applyBorder="1" applyAlignment="1">
      <alignment horizontal="center" vertical="top"/>
    </xf>
    <xf numFmtId="166" fontId="14" fillId="6" borderId="0" xfId="0" applyNumberFormat="1" applyFont="1" applyFill="1" applyBorder="1" applyAlignment="1">
      <alignment horizontal="center" vertical="top" wrapText="1"/>
    </xf>
    <xf numFmtId="166" fontId="12" fillId="6" borderId="0" xfId="0" applyNumberFormat="1" applyFont="1" applyFill="1" applyBorder="1" applyAlignment="1">
      <alignment horizontal="center" vertical="top" wrapText="1"/>
    </xf>
    <xf numFmtId="166" fontId="11" fillId="6" borderId="70" xfId="0" applyNumberFormat="1" applyFont="1" applyFill="1" applyBorder="1" applyAlignment="1">
      <alignment horizontal="center" vertical="top"/>
    </xf>
    <xf numFmtId="166" fontId="11" fillId="6" borderId="0" xfId="0" applyNumberFormat="1" applyFont="1" applyFill="1" applyBorder="1" applyAlignment="1">
      <alignment horizontal="center" vertical="top"/>
    </xf>
    <xf numFmtId="166" fontId="14" fillId="6" borderId="10" xfId="0" applyNumberFormat="1" applyFont="1" applyFill="1" applyBorder="1" applyAlignment="1">
      <alignment horizontal="center" vertical="top" wrapText="1"/>
    </xf>
    <xf numFmtId="166" fontId="12" fillId="6" borderId="10" xfId="0" applyNumberFormat="1" applyFont="1" applyFill="1" applyBorder="1" applyAlignment="1">
      <alignment horizontal="center" vertical="top" wrapText="1"/>
    </xf>
    <xf numFmtId="166" fontId="11" fillId="6" borderId="43" xfId="0" applyNumberFormat="1" applyFont="1" applyFill="1" applyBorder="1" applyAlignment="1">
      <alignment horizontal="center" vertical="top"/>
    </xf>
    <xf numFmtId="166" fontId="11" fillId="6" borderId="10" xfId="0" applyNumberFormat="1" applyFont="1" applyFill="1" applyBorder="1" applyAlignment="1">
      <alignment horizontal="center" vertical="top"/>
    </xf>
    <xf numFmtId="166" fontId="9" fillId="5" borderId="51" xfId="0" applyNumberFormat="1" applyFont="1" applyFill="1" applyBorder="1" applyAlignment="1">
      <alignment horizontal="center" vertical="top"/>
    </xf>
    <xf numFmtId="166" fontId="8" fillId="6" borderId="0" xfId="0" applyNumberFormat="1" applyFont="1" applyFill="1" applyBorder="1" applyAlignment="1">
      <alignment horizontal="center" vertical="top" wrapText="1"/>
    </xf>
    <xf numFmtId="4" fontId="16" fillId="7" borderId="23" xfId="0" applyNumberFormat="1" applyFont="1" applyFill="1" applyBorder="1" applyAlignment="1">
      <alignment horizontal="center" vertical="top" wrapText="1"/>
    </xf>
    <xf numFmtId="4" fontId="2" fillId="6" borderId="10" xfId="0" applyNumberFormat="1" applyFont="1" applyFill="1" applyBorder="1" applyAlignment="1">
      <alignment horizontal="center" vertical="top" wrapText="1"/>
    </xf>
    <xf numFmtId="4" fontId="2" fillId="0" borderId="10" xfId="0" applyNumberFormat="1" applyFont="1" applyFill="1" applyBorder="1" applyAlignment="1">
      <alignment horizontal="center" vertical="top" wrapText="1"/>
    </xf>
    <xf numFmtId="4" fontId="16" fillId="7" borderId="51" xfId="0" applyNumberFormat="1" applyFont="1" applyFill="1" applyBorder="1" applyAlignment="1">
      <alignment horizontal="center" vertical="top" wrapText="1"/>
    </xf>
    <xf numFmtId="166" fontId="2" fillId="0" borderId="6" xfId="0" applyNumberFormat="1" applyFont="1" applyBorder="1" applyAlignment="1">
      <alignment horizontal="center" vertical="center" textRotation="90" wrapText="1"/>
    </xf>
    <xf numFmtId="166" fontId="2" fillId="0" borderId="66" xfId="0" applyNumberFormat="1" applyFont="1" applyBorder="1" applyAlignment="1">
      <alignment horizontal="center" vertical="center" textRotation="90" wrapText="1"/>
    </xf>
    <xf numFmtId="166" fontId="2" fillId="0" borderId="40" xfId="0" applyNumberFormat="1" applyFont="1" applyBorder="1" applyAlignment="1">
      <alignment horizontal="center" vertical="center" textRotation="90" wrapText="1"/>
    </xf>
    <xf numFmtId="3" fontId="2" fillId="0" borderId="39" xfId="0" applyNumberFormat="1" applyFont="1" applyFill="1" applyBorder="1" applyAlignment="1">
      <alignment horizontal="center" vertical="center" textRotation="90" wrapText="1"/>
    </xf>
    <xf numFmtId="3" fontId="2" fillId="6" borderId="59" xfId="0" applyNumberFormat="1" applyFont="1" applyFill="1" applyBorder="1" applyAlignment="1">
      <alignment horizontal="center" vertical="center" textRotation="90" wrapText="1"/>
    </xf>
    <xf numFmtId="3" fontId="2" fillId="6" borderId="8" xfId="0" applyNumberFormat="1" applyFont="1" applyFill="1" applyBorder="1" applyAlignment="1">
      <alignment horizontal="center" vertical="top"/>
    </xf>
    <xf numFmtId="3" fontId="2" fillId="6" borderId="48" xfId="0" applyNumberFormat="1" applyFont="1" applyFill="1" applyBorder="1" applyAlignment="1">
      <alignment horizontal="center" vertical="top"/>
    </xf>
    <xf numFmtId="3" fontId="2" fillId="0" borderId="67"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wrapText="1"/>
    </xf>
    <xf numFmtId="49" fontId="8" fillId="6" borderId="17" xfId="0" applyNumberFormat="1" applyFont="1" applyFill="1" applyBorder="1" applyAlignment="1">
      <alignment vertical="top"/>
    </xf>
    <xf numFmtId="0" fontId="2" fillId="6" borderId="15" xfId="0" applyFont="1" applyFill="1" applyBorder="1" applyAlignment="1">
      <alignment horizontal="center" vertical="top" wrapText="1"/>
    </xf>
    <xf numFmtId="3" fontId="2" fillId="8" borderId="67" xfId="0" applyNumberFormat="1" applyFont="1" applyFill="1" applyBorder="1" applyAlignment="1">
      <alignment horizontal="center" vertical="top"/>
    </xf>
    <xf numFmtId="3" fontId="2" fillId="0" borderId="67" xfId="0" applyNumberFormat="1" applyFont="1" applyFill="1" applyBorder="1" applyAlignment="1">
      <alignment horizontal="center" vertical="top"/>
    </xf>
    <xf numFmtId="3" fontId="2" fillId="6" borderId="36" xfId="1" applyNumberFormat="1" applyFont="1" applyFill="1" applyBorder="1" applyAlignment="1">
      <alignment horizontal="center" vertical="top"/>
    </xf>
    <xf numFmtId="166" fontId="20" fillId="6" borderId="53" xfId="0" applyNumberFormat="1" applyFont="1" applyFill="1" applyBorder="1" applyAlignment="1">
      <alignment horizontal="center" vertical="top" wrapText="1"/>
    </xf>
    <xf numFmtId="166" fontId="20" fillId="6" borderId="16" xfId="0" applyNumberFormat="1" applyFont="1" applyFill="1" applyBorder="1" applyAlignment="1">
      <alignment horizontal="center" vertical="top" wrapText="1"/>
    </xf>
    <xf numFmtId="3" fontId="2" fillId="6" borderId="42" xfId="0" applyNumberFormat="1" applyFont="1" applyFill="1" applyBorder="1" applyAlignment="1">
      <alignment horizontal="center" vertical="top" wrapText="1"/>
    </xf>
    <xf numFmtId="3" fontId="2" fillId="6" borderId="20" xfId="0" applyNumberFormat="1" applyFont="1" applyFill="1" applyBorder="1" applyAlignment="1">
      <alignment horizontal="center" vertical="center" textRotation="90" wrapText="1"/>
    </xf>
    <xf numFmtId="3" fontId="9" fillId="6" borderId="21" xfId="0" applyNumberFormat="1" applyFont="1" applyFill="1" applyBorder="1" applyAlignment="1">
      <alignment horizontal="center" vertical="top" wrapText="1"/>
    </xf>
    <xf numFmtId="166" fontId="2" fillId="6" borderId="73"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wrapText="1"/>
    </xf>
    <xf numFmtId="49" fontId="9" fillId="13" borderId="25" xfId="0" applyNumberFormat="1" applyFont="1" applyFill="1" applyBorder="1" applyAlignment="1">
      <alignment horizontal="center" vertical="top"/>
    </xf>
    <xf numFmtId="49" fontId="9" fillId="14" borderId="19" xfId="0" applyNumberFormat="1" applyFont="1" applyFill="1" applyBorder="1" applyAlignment="1">
      <alignment horizontal="center" vertical="top"/>
    </xf>
    <xf numFmtId="49" fontId="9" fillId="13" borderId="32" xfId="0" applyNumberFormat="1" applyFont="1" applyFill="1" applyBorder="1" applyAlignment="1">
      <alignment vertical="top"/>
    </xf>
    <xf numFmtId="49" fontId="9" fillId="13" borderId="29" xfId="0" applyNumberFormat="1" applyFont="1" applyFill="1" applyBorder="1" applyAlignment="1">
      <alignment horizontal="center" vertical="top"/>
    </xf>
    <xf numFmtId="49" fontId="9" fillId="13" borderId="32" xfId="0" applyNumberFormat="1" applyFont="1" applyFill="1" applyBorder="1" applyAlignment="1">
      <alignment horizontal="center" vertical="top"/>
    </xf>
    <xf numFmtId="49" fontId="9" fillId="13" borderId="49" xfId="0" applyNumberFormat="1" applyFont="1" applyFill="1" applyBorder="1" applyAlignment="1">
      <alignment horizontal="center" vertical="top"/>
    </xf>
    <xf numFmtId="49" fontId="9" fillId="13" borderId="29" xfId="0" applyNumberFormat="1" applyFont="1" applyFill="1" applyBorder="1" applyAlignment="1">
      <alignment vertical="top"/>
    </xf>
    <xf numFmtId="49" fontId="9" fillId="13" borderId="49" xfId="0" applyNumberFormat="1" applyFont="1" applyFill="1" applyBorder="1" applyAlignment="1">
      <alignment vertical="top"/>
    </xf>
    <xf numFmtId="49" fontId="9" fillId="13" borderId="2" xfId="0" applyNumberFormat="1" applyFont="1" applyFill="1" applyBorder="1" applyAlignment="1">
      <alignment vertical="top"/>
    </xf>
    <xf numFmtId="49" fontId="9" fillId="13" borderId="18" xfId="0" applyNumberFormat="1" applyFont="1" applyFill="1" applyBorder="1" applyAlignment="1">
      <alignment vertical="top"/>
    </xf>
    <xf numFmtId="49" fontId="9" fillId="13" borderId="9" xfId="0" applyNumberFormat="1" applyFont="1" applyFill="1" applyBorder="1" applyAlignment="1">
      <alignment vertical="top"/>
    </xf>
    <xf numFmtId="49" fontId="2" fillId="13" borderId="32" xfId="0" applyNumberFormat="1" applyFont="1" applyFill="1" applyBorder="1" applyAlignment="1">
      <alignment horizontal="center" vertical="top"/>
    </xf>
    <xf numFmtId="49" fontId="9" fillId="13" borderId="22" xfId="0" applyNumberFormat="1" applyFont="1" applyFill="1" applyBorder="1" applyAlignment="1">
      <alignment horizontal="center" vertical="top"/>
    </xf>
    <xf numFmtId="49" fontId="9" fillId="13" borderId="60" xfId="0" applyNumberFormat="1" applyFont="1" applyFill="1" applyBorder="1" applyAlignment="1">
      <alignment horizontal="center" vertical="top"/>
    </xf>
    <xf numFmtId="166" fontId="9" fillId="13" borderId="60" xfId="0" applyNumberFormat="1" applyFont="1" applyFill="1" applyBorder="1" applyAlignment="1">
      <alignment horizontal="center" vertical="top"/>
    </xf>
    <xf numFmtId="166" fontId="9" fillId="13" borderId="72" xfId="0" applyNumberFormat="1" applyFont="1" applyFill="1" applyBorder="1" applyAlignment="1">
      <alignment horizontal="center" vertical="top"/>
    </xf>
    <xf numFmtId="49" fontId="9" fillId="15" borderId="25" xfId="0" applyNumberFormat="1" applyFont="1" applyFill="1" applyBorder="1" applyAlignment="1">
      <alignment horizontal="center" vertical="top"/>
    </xf>
    <xf numFmtId="166" fontId="9" fillId="15" borderId="60" xfId="0" applyNumberFormat="1" applyFont="1" applyFill="1" applyBorder="1" applyAlignment="1">
      <alignment horizontal="center" vertical="top"/>
    </xf>
    <xf numFmtId="166" fontId="9" fillId="15" borderId="72" xfId="0" applyNumberFormat="1" applyFont="1" applyFill="1" applyBorder="1" applyAlignment="1">
      <alignment horizontal="center" vertical="top"/>
    </xf>
    <xf numFmtId="166" fontId="9" fillId="15" borderId="33" xfId="0" applyNumberFormat="1" applyFont="1" applyFill="1" applyBorder="1" applyAlignment="1">
      <alignment horizontal="center" vertical="top" wrapText="1"/>
    </xf>
    <xf numFmtId="166" fontId="9" fillId="15" borderId="37" xfId="0" applyNumberFormat="1" applyFont="1" applyFill="1" applyBorder="1" applyAlignment="1">
      <alignment horizontal="center" vertical="top" wrapText="1"/>
    </xf>
    <xf numFmtId="166" fontId="9" fillId="15" borderId="33" xfId="0" applyNumberFormat="1" applyFont="1" applyFill="1" applyBorder="1" applyAlignment="1">
      <alignment horizontal="center" vertical="top"/>
    </xf>
    <xf numFmtId="166" fontId="9" fillId="15" borderId="37" xfId="0" applyNumberFormat="1" applyFont="1" applyFill="1" applyBorder="1" applyAlignment="1">
      <alignment horizontal="center" vertical="top"/>
    </xf>
    <xf numFmtId="3" fontId="2" fillId="6" borderId="16"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43" xfId="0" applyNumberFormat="1" applyFont="1" applyFill="1" applyBorder="1" applyAlignment="1">
      <alignment horizontal="left" vertical="top" wrapText="1"/>
    </xf>
    <xf numFmtId="3" fontId="2" fillId="0" borderId="10" xfId="0" applyNumberFormat="1" applyFont="1" applyFill="1" applyBorder="1" applyAlignment="1">
      <alignment horizontal="left" vertical="top" wrapText="1"/>
    </xf>
    <xf numFmtId="166" fontId="2" fillId="6" borderId="32" xfId="0" applyNumberFormat="1" applyFont="1" applyFill="1" applyBorder="1" applyAlignment="1">
      <alignment horizontal="center" vertical="top" wrapText="1"/>
    </xf>
    <xf numFmtId="3" fontId="2" fillId="6" borderId="47"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2" fillId="0" borderId="20"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64" xfId="0" applyNumberFormat="1" applyFont="1" applyFill="1" applyBorder="1" applyAlignment="1">
      <alignment horizontal="left" vertical="top" wrapText="1"/>
    </xf>
    <xf numFmtId="3" fontId="2" fillId="0" borderId="16"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2" fillId="0" borderId="11" xfId="0" applyNumberFormat="1" applyFont="1" applyFill="1" applyBorder="1" applyAlignment="1">
      <alignment horizontal="center" vertical="center" textRotation="90" wrapText="1"/>
    </xf>
    <xf numFmtId="3" fontId="2" fillId="0" borderId="17" xfId="0" applyNumberFormat="1" applyFont="1" applyBorder="1" applyAlignment="1">
      <alignment horizontal="center" vertical="top"/>
    </xf>
    <xf numFmtId="3" fontId="2" fillId="0" borderId="11" xfId="0" applyNumberFormat="1" applyFont="1" applyBorder="1" applyAlignment="1">
      <alignment horizontal="center" vertical="top"/>
    </xf>
    <xf numFmtId="3" fontId="2" fillId="0" borderId="44" xfId="0" applyNumberFormat="1" applyFont="1" applyBorder="1" applyAlignment="1">
      <alignment horizontal="center" vertical="top"/>
    </xf>
    <xf numFmtId="3" fontId="9" fillId="6" borderId="12" xfId="0" applyNumberFormat="1" applyFont="1" applyFill="1" applyBorder="1" applyAlignment="1">
      <alignment horizontal="center" vertical="top"/>
    </xf>
    <xf numFmtId="3" fontId="9" fillId="6" borderId="64" xfId="0" applyNumberFormat="1" applyFont="1" applyFill="1" applyBorder="1" applyAlignment="1">
      <alignment horizontal="center" vertical="top"/>
    </xf>
    <xf numFmtId="3" fontId="2" fillId="6" borderId="32" xfId="0" applyNumberFormat="1" applyFont="1" applyFill="1" applyBorder="1" applyAlignment="1">
      <alignment horizontal="left" vertical="top" wrapText="1"/>
    </xf>
    <xf numFmtId="3" fontId="2" fillId="6" borderId="11" xfId="0" applyNumberFormat="1" applyFont="1" applyFill="1" applyBorder="1" applyAlignment="1">
      <alignment horizontal="center" vertical="center" textRotation="90" wrapText="1"/>
    </xf>
    <xf numFmtId="3" fontId="9" fillId="6" borderId="13" xfId="0" applyNumberFormat="1" applyFont="1" applyFill="1" applyBorder="1" applyAlignment="1">
      <alignment horizontal="center" vertical="top"/>
    </xf>
    <xf numFmtId="3" fontId="2" fillId="6" borderId="39" xfId="0" applyNumberFormat="1" applyFont="1" applyFill="1" applyBorder="1" applyAlignment="1">
      <alignment horizontal="center" vertical="center" textRotation="90" wrapText="1"/>
    </xf>
    <xf numFmtId="3" fontId="2" fillId="6" borderId="12" xfId="0" applyNumberFormat="1" applyFont="1" applyFill="1" applyBorder="1" applyAlignment="1">
      <alignment horizontal="center" vertical="top"/>
    </xf>
    <xf numFmtId="3" fontId="2" fillId="8" borderId="0" xfId="0" applyNumberFormat="1" applyFont="1" applyFill="1" applyBorder="1" applyAlignment="1">
      <alignment horizontal="center" vertical="top" wrapText="1"/>
    </xf>
    <xf numFmtId="3" fontId="9" fillId="8" borderId="0" xfId="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49" fontId="9" fillId="13" borderId="9" xfId="0" applyNumberFormat="1" applyFont="1" applyFill="1" applyBorder="1" applyAlignment="1">
      <alignment horizontal="center" vertical="top"/>
    </xf>
    <xf numFmtId="49" fontId="9" fillId="13" borderId="18"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3" fontId="8" fillId="0" borderId="19" xfId="0" applyNumberFormat="1" applyFont="1" applyFill="1" applyBorder="1" applyAlignment="1">
      <alignment horizontal="center" vertical="center" textRotation="90" wrapText="1"/>
    </xf>
    <xf numFmtId="3" fontId="2" fillId="6" borderId="5" xfId="0" applyNumberFormat="1" applyFont="1" applyFill="1" applyBorder="1" applyAlignment="1">
      <alignment horizontal="left" vertical="top" wrapText="1"/>
    </xf>
    <xf numFmtId="3" fontId="2" fillId="0" borderId="12"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0" fontId="2" fillId="0" borderId="32" xfId="0" applyFont="1" applyFill="1" applyBorder="1" applyAlignment="1">
      <alignment horizontal="left" vertical="top" wrapText="1"/>
    </xf>
    <xf numFmtId="3" fontId="2" fillId="6" borderId="0" xfId="0" applyNumberFormat="1" applyFont="1" applyFill="1" applyBorder="1" applyAlignment="1">
      <alignment horizontal="center" vertical="top" wrapText="1"/>
    </xf>
    <xf numFmtId="166" fontId="2" fillId="6" borderId="0" xfId="0" applyNumberFormat="1" applyFont="1" applyFill="1" applyBorder="1" applyAlignment="1">
      <alignment horizontal="right" vertical="top" wrapText="1"/>
    </xf>
    <xf numFmtId="166" fontId="2" fillId="6" borderId="16"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xf>
    <xf numFmtId="3" fontId="8" fillId="0" borderId="19" xfId="0" applyNumberFormat="1" applyFont="1" applyFill="1" applyBorder="1" applyAlignment="1">
      <alignment horizontal="left" vertical="top" wrapText="1"/>
    </xf>
    <xf numFmtId="3" fontId="2" fillId="0" borderId="0" xfId="0" applyNumberFormat="1" applyFont="1" applyAlignment="1">
      <alignment vertical="top"/>
    </xf>
    <xf numFmtId="3" fontId="10" fillId="6" borderId="9" xfId="0" applyNumberFormat="1" applyFont="1" applyFill="1" applyBorder="1" applyAlignment="1">
      <alignment horizontal="center" vertical="top"/>
    </xf>
    <xf numFmtId="3" fontId="10" fillId="6" borderId="39"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166" fontId="20" fillId="6" borderId="36" xfId="0" applyNumberFormat="1" applyFont="1" applyFill="1" applyBorder="1" applyAlignment="1">
      <alignment horizontal="center" vertical="top"/>
    </xf>
    <xf numFmtId="166" fontId="20" fillId="6" borderId="14" xfId="0" applyNumberFormat="1" applyFont="1" applyFill="1" applyBorder="1" applyAlignment="1">
      <alignment horizontal="center" vertical="top"/>
    </xf>
    <xf numFmtId="166" fontId="20" fillId="6" borderId="40" xfId="0" applyNumberFormat="1" applyFont="1" applyFill="1" applyBorder="1" applyAlignment="1">
      <alignment horizontal="center" vertical="top"/>
    </xf>
    <xf numFmtId="3" fontId="10" fillId="6" borderId="42" xfId="0" applyNumberFormat="1" applyFont="1" applyFill="1" applyBorder="1" applyAlignment="1">
      <alignment horizontal="center" vertical="top"/>
    </xf>
    <xf numFmtId="3" fontId="10" fillId="6" borderId="59" xfId="0" applyNumberFormat="1" applyFont="1" applyFill="1" applyBorder="1" applyAlignment="1">
      <alignment horizontal="center" vertical="top"/>
    </xf>
    <xf numFmtId="3" fontId="10" fillId="6" borderId="44"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3" fontId="2" fillId="0" borderId="11" xfId="0" applyNumberFormat="1" applyFont="1" applyBorder="1" applyAlignment="1">
      <alignment horizontal="center" vertical="top"/>
    </xf>
    <xf numFmtId="3" fontId="9" fillId="6" borderId="12" xfId="0" applyNumberFormat="1" applyFont="1" applyFill="1" applyBorder="1" applyAlignment="1">
      <alignment horizontal="center" vertical="top"/>
    </xf>
    <xf numFmtId="3" fontId="9" fillId="6" borderId="13" xfId="0" applyNumberFormat="1" applyFont="1" applyFill="1" applyBorder="1" applyAlignment="1">
      <alignment horizontal="center" vertical="top"/>
    </xf>
    <xf numFmtId="3" fontId="15" fillId="0" borderId="10" xfId="0" applyNumberFormat="1" applyFont="1" applyFill="1" applyBorder="1" applyAlignment="1">
      <alignment horizontal="left" vertical="top" wrapText="1"/>
    </xf>
    <xf numFmtId="3" fontId="2" fillId="0" borderId="0" xfId="0" applyNumberFormat="1" applyFont="1" applyAlignment="1">
      <alignment horizontal="center" vertical="center" wrapText="1"/>
    </xf>
    <xf numFmtId="3" fontId="2" fillId="0" borderId="0" xfId="0" applyNumberFormat="1" applyFont="1" applyAlignment="1">
      <alignment vertical="top"/>
    </xf>
    <xf numFmtId="166" fontId="2" fillId="6" borderId="10"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166" fontId="2" fillId="6" borderId="16" xfId="0" applyNumberFormat="1" applyFont="1" applyFill="1" applyBorder="1" applyAlignment="1">
      <alignment horizontal="center" vertical="top" wrapText="1"/>
    </xf>
    <xf numFmtId="166" fontId="2" fillId="0" borderId="32" xfId="0" applyNumberFormat="1" applyFont="1" applyBorder="1" applyAlignment="1">
      <alignment horizontal="center" vertical="top"/>
    </xf>
    <xf numFmtId="166" fontId="2" fillId="0" borderId="48" xfId="0" applyNumberFormat="1" applyFont="1" applyBorder="1" applyAlignment="1">
      <alignment horizontal="center" vertical="top"/>
    </xf>
    <xf numFmtId="4" fontId="2" fillId="0" borderId="32" xfId="0" applyNumberFormat="1" applyFont="1" applyFill="1" applyBorder="1" applyAlignment="1">
      <alignment horizontal="center" vertical="top"/>
    </xf>
    <xf numFmtId="166" fontId="2" fillId="0" borderId="48" xfId="0" applyNumberFormat="1" applyFont="1" applyFill="1" applyBorder="1" applyAlignment="1">
      <alignment vertical="top"/>
    </xf>
    <xf numFmtId="167" fontId="2" fillId="6" borderId="67" xfId="0" applyNumberFormat="1" applyFont="1" applyFill="1" applyBorder="1" applyAlignment="1">
      <alignment horizontal="center" vertical="top" wrapText="1"/>
    </xf>
    <xf numFmtId="166" fontId="2" fillId="0" borderId="10" xfId="0" applyNumberFormat="1" applyFont="1" applyBorder="1" applyAlignment="1">
      <alignment horizontal="center" vertical="top"/>
    </xf>
    <xf numFmtId="166" fontId="9" fillId="6" borderId="32" xfId="0" applyNumberFormat="1" applyFont="1" applyFill="1" applyBorder="1" applyAlignment="1">
      <alignment horizontal="center" vertical="top" wrapText="1"/>
    </xf>
    <xf numFmtId="166" fontId="9" fillId="0" borderId="32" xfId="0" applyNumberFormat="1" applyFont="1" applyFill="1" applyBorder="1" applyAlignment="1">
      <alignment horizontal="center" vertical="top" wrapText="1"/>
    </xf>
    <xf numFmtId="166" fontId="9" fillId="6" borderId="47" xfId="0" applyNumberFormat="1" applyFont="1" applyFill="1" applyBorder="1" applyAlignment="1">
      <alignment horizontal="center" vertical="top" wrapText="1"/>
    </xf>
    <xf numFmtId="166" fontId="9" fillId="6" borderId="48" xfId="0" applyNumberFormat="1" applyFont="1" applyFill="1" applyBorder="1" applyAlignment="1">
      <alignment horizontal="center" vertical="top" wrapText="1"/>
    </xf>
    <xf numFmtId="166" fontId="9" fillId="0" borderId="48" xfId="0" applyNumberFormat="1" applyFont="1" applyFill="1" applyBorder="1" applyAlignment="1">
      <alignment horizontal="center" vertical="top" wrapText="1"/>
    </xf>
    <xf numFmtId="166" fontId="9" fillId="6" borderId="63" xfId="0" applyNumberFormat="1" applyFont="1" applyFill="1" applyBorder="1" applyAlignment="1">
      <alignment horizontal="center" vertical="top" wrapText="1"/>
    </xf>
    <xf numFmtId="166" fontId="9" fillId="7" borderId="63" xfId="0" applyNumberFormat="1" applyFont="1" applyFill="1" applyBorder="1" applyAlignment="1">
      <alignment horizontal="center" vertical="top" wrapText="1"/>
    </xf>
    <xf numFmtId="166" fontId="11" fillId="6" borderId="15" xfId="0" applyNumberFormat="1" applyFont="1" applyFill="1" applyBorder="1" applyAlignment="1">
      <alignment horizontal="center" vertical="top"/>
    </xf>
    <xf numFmtId="166" fontId="11" fillId="6" borderId="48" xfId="0" applyNumberFormat="1" applyFont="1" applyFill="1" applyBorder="1" applyAlignment="1">
      <alignment horizontal="center" vertical="top"/>
    </xf>
    <xf numFmtId="166" fontId="11" fillId="0" borderId="48" xfId="0" applyNumberFormat="1" applyFont="1" applyFill="1" applyBorder="1" applyAlignment="1">
      <alignment horizontal="center" vertical="top" wrapText="1"/>
    </xf>
    <xf numFmtId="166" fontId="11" fillId="0" borderId="48" xfId="0" applyNumberFormat="1" applyFont="1" applyFill="1" applyBorder="1" applyAlignment="1">
      <alignment horizontal="center" vertical="top"/>
    </xf>
    <xf numFmtId="166" fontId="12" fillId="6" borderId="48" xfId="0" applyNumberFormat="1" applyFont="1" applyFill="1" applyBorder="1" applyAlignment="1">
      <alignment horizontal="center" vertical="top"/>
    </xf>
    <xf numFmtId="166" fontId="12" fillId="6" borderId="48" xfId="0" applyNumberFormat="1" applyFont="1" applyFill="1" applyBorder="1" applyAlignment="1">
      <alignment horizontal="center" vertical="top" wrapText="1"/>
    </xf>
    <xf numFmtId="166" fontId="11" fillId="6" borderId="71" xfId="0" applyNumberFormat="1" applyFont="1" applyFill="1" applyBorder="1" applyAlignment="1">
      <alignment horizontal="center" vertical="top"/>
    </xf>
    <xf numFmtId="166" fontId="9" fillId="6" borderId="10" xfId="0" applyNumberFormat="1" applyFont="1" applyFill="1" applyBorder="1" applyAlignment="1">
      <alignment horizontal="center" vertical="top" wrapText="1"/>
    </xf>
    <xf numFmtId="166" fontId="9" fillId="0" borderId="10" xfId="0" applyNumberFormat="1" applyFont="1" applyFill="1" applyBorder="1" applyAlignment="1">
      <alignment horizontal="center" vertical="top" wrapText="1"/>
    </xf>
    <xf numFmtId="166" fontId="9" fillId="6" borderId="16" xfId="0" applyNumberFormat="1" applyFont="1" applyFill="1" applyBorder="1" applyAlignment="1">
      <alignment horizontal="center" vertical="top" wrapText="1"/>
    </xf>
    <xf numFmtId="166" fontId="11" fillId="6" borderId="37" xfId="0" applyNumberFormat="1" applyFont="1" applyFill="1" applyBorder="1" applyAlignment="1">
      <alignment horizontal="center" vertical="top"/>
    </xf>
    <xf numFmtId="166" fontId="11" fillId="0" borderId="10" xfId="0" applyNumberFormat="1" applyFont="1" applyFill="1" applyBorder="1" applyAlignment="1">
      <alignment horizontal="center" vertical="top" wrapText="1"/>
    </xf>
    <xf numFmtId="166" fontId="11" fillId="0" borderId="10" xfId="0" applyNumberFormat="1" applyFont="1" applyFill="1" applyBorder="1" applyAlignment="1">
      <alignment horizontal="center" vertical="top"/>
    </xf>
    <xf numFmtId="166" fontId="2" fillId="8" borderId="48" xfId="0" applyNumberFormat="1" applyFont="1" applyFill="1" applyBorder="1" applyAlignment="1">
      <alignment horizontal="center" vertical="top"/>
    </xf>
    <xf numFmtId="167" fontId="16" fillId="7" borderId="63" xfId="0" applyNumberFormat="1" applyFont="1" applyFill="1" applyBorder="1" applyAlignment="1">
      <alignment horizontal="center" vertical="top" wrapText="1"/>
    </xf>
    <xf numFmtId="166" fontId="2" fillId="8" borderId="67" xfId="0" applyNumberFormat="1" applyFont="1" applyFill="1" applyBorder="1" applyAlignment="1">
      <alignment horizontal="center" vertical="top" wrapText="1"/>
    </xf>
    <xf numFmtId="166" fontId="8" fillId="0" borderId="67" xfId="0" applyNumberFormat="1" applyFont="1" applyBorder="1" applyAlignment="1">
      <alignment horizontal="center" vertical="top"/>
    </xf>
    <xf numFmtId="166" fontId="8" fillId="8" borderId="67" xfId="0" applyNumberFormat="1" applyFont="1" applyFill="1" applyBorder="1" applyAlignment="1">
      <alignment horizontal="center" vertical="top"/>
    </xf>
    <xf numFmtId="4" fontId="2" fillId="6" borderId="48" xfId="0" applyNumberFormat="1" applyFont="1" applyFill="1" applyBorder="1" applyAlignment="1">
      <alignment horizontal="center" vertical="top" wrapText="1"/>
    </xf>
    <xf numFmtId="4" fontId="2" fillId="0" borderId="48" xfId="0" applyNumberFormat="1" applyFont="1" applyFill="1" applyBorder="1" applyAlignment="1">
      <alignment horizontal="center" vertical="top"/>
    </xf>
    <xf numFmtId="4" fontId="16" fillId="7" borderId="24" xfId="0" applyNumberFormat="1" applyFont="1" applyFill="1" applyBorder="1" applyAlignment="1">
      <alignment horizontal="center" vertical="top" wrapText="1"/>
    </xf>
    <xf numFmtId="166" fontId="9" fillId="13" borderId="28" xfId="0" applyNumberFormat="1" applyFont="1" applyFill="1" applyBorder="1" applyAlignment="1">
      <alignment horizontal="center" vertical="top"/>
    </xf>
    <xf numFmtId="166" fontId="9" fillId="15" borderId="28" xfId="0" applyNumberFormat="1" applyFont="1" applyFill="1" applyBorder="1" applyAlignment="1">
      <alignment horizontal="center" vertical="top"/>
    </xf>
    <xf numFmtId="166" fontId="2" fillId="0" borderId="47" xfId="0" applyNumberFormat="1" applyFont="1" applyFill="1" applyBorder="1" applyAlignment="1">
      <alignment horizontal="center" vertical="top"/>
    </xf>
    <xf numFmtId="4" fontId="2" fillId="6" borderId="32" xfId="0" applyNumberFormat="1" applyFont="1" applyFill="1" applyBorder="1" applyAlignment="1">
      <alignment horizontal="center" vertical="top" wrapText="1"/>
    </xf>
    <xf numFmtId="4" fontId="2" fillId="0" borderId="10" xfId="0" applyNumberFormat="1" applyFont="1" applyFill="1" applyBorder="1" applyAlignment="1">
      <alignment horizontal="center" vertical="top"/>
    </xf>
    <xf numFmtId="166" fontId="10" fillId="6" borderId="47" xfId="0" applyNumberFormat="1" applyFont="1" applyFill="1" applyBorder="1" applyAlignment="1">
      <alignment vertical="top" wrapText="1"/>
    </xf>
    <xf numFmtId="166" fontId="10" fillId="0" borderId="47" xfId="0" applyNumberFormat="1" applyFont="1" applyFill="1" applyBorder="1" applyAlignment="1">
      <alignment vertical="top" wrapText="1"/>
    </xf>
    <xf numFmtId="167" fontId="20" fillId="6" borderId="40" xfId="0" applyNumberFormat="1" applyFont="1" applyFill="1" applyBorder="1" applyAlignment="1">
      <alignment horizontal="center" vertical="top" wrapText="1"/>
    </xf>
    <xf numFmtId="166" fontId="9" fillId="7" borderId="37" xfId="0" applyNumberFormat="1" applyFont="1" applyFill="1" applyBorder="1" applyAlignment="1">
      <alignment horizontal="center" vertical="top"/>
    </xf>
    <xf numFmtId="166" fontId="9" fillId="15" borderId="15" xfId="0" applyNumberFormat="1" applyFont="1" applyFill="1" applyBorder="1" applyAlignment="1">
      <alignment horizontal="center" vertical="top" wrapText="1"/>
    </xf>
    <xf numFmtId="166" fontId="2" fillId="0" borderId="15" xfId="0" applyNumberFormat="1" applyFont="1" applyBorder="1" applyAlignment="1">
      <alignment horizontal="center" vertical="top" wrapText="1"/>
    </xf>
    <xf numFmtId="166" fontId="9" fillId="15" borderId="15" xfId="0" applyNumberFormat="1" applyFont="1" applyFill="1" applyBorder="1" applyAlignment="1">
      <alignment horizontal="center" vertical="top"/>
    </xf>
    <xf numFmtId="166" fontId="2" fillId="0" borderId="63" xfId="0" applyNumberFormat="1" applyFont="1" applyBorder="1" applyAlignment="1">
      <alignment horizontal="center" vertical="top"/>
    </xf>
    <xf numFmtId="166" fontId="2" fillId="0" borderId="47" xfId="0" applyNumberFormat="1" applyFont="1" applyBorder="1" applyAlignment="1">
      <alignment horizontal="center" vertical="top"/>
    </xf>
    <xf numFmtId="166" fontId="2" fillId="0" borderId="16" xfId="0" applyNumberFormat="1" applyFont="1" applyBorder="1" applyAlignment="1">
      <alignment horizontal="center" vertical="top"/>
    </xf>
    <xf numFmtId="3" fontId="9" fillId="6" borderId="11" xfId="0" applyNumberFormat="1" applyFont="1" applyFill="1" applyBorder="1" applyAlignment="1">
      <alignment horizontal="center" vertical="top" wrapText="1"/>
    </xf>
    <xf numFmtId="166" fontId="2" fillId="6" borderId="73"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center" textRotation="90" wrapText="1"/>
    </xf>
    <xf numFmtId="3" fontId="2" fillId="6" borderId="12"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166" fontId="9" fillId="6" borderId="10"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wrapText="1"/>
    </xf>
    <xf numFmtId="166" fontId="9" fillId="6" borderId="48"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xf>
    <xf numFmtId="166" fontId="9" fillId="6" borderId="32" xfId="0" applyNumberFormat="1" applyFont="1" applyFill="1" applyBorder="1" applyAlignment="1">
      <alignment horizontal="center" vertical="top" wrapText="1"/>
    </xf>
    <xf numFmtId="3" fontId="2" fillId="0" borderId="0" xfId="0" applyNumberFormat="1" applyFont="1" applyAlignment="1">
      <alignment vertical="top"/>
    </xf>
    <xf numFmtId="166" fontId="2" fillId="6" borderId="16" xfId="0" applyNumberFormat="1" applyFont="1" applyFill="1" applyBorder="1" applyAlignment="1">
      <alignment horizontal="center" vertical="top" wrapText="1"/>
    </xf>
    <xf numFmtId="166" fontId="20" fillId="0" borderId="40" xfId="0" applyNumberFormat="1" applyFont="1" applyFill="1" applyBorder="1" applyAlignment="1">
      <alignment horizontal="center" vertical="top" wrapText="1"/>
    </xf>
    <xf numFmtId="3" fontId="2" fillId="0" borderId="49" xfId="0" applyNumberFormat="1" applyFont="1" applyFill="1" applyBorder="1" applyAlignment="1">
      <alignment vertical="top"/>
    </xf>
    <xf numFmtId="3" fontId="2" fillId="0" borderId="18" xfId="0" applyNumberFormat="1" applyFont="1" applyBorder="1" applyAlignment="1">
      <alignment horizontal="center" vertical="top"/>
    </xf>
    <xf numFmtId="3" fontId="2" fillId="0" borderId="47" xfId="0" applyNumberFormat="1" applyFont="1" applyFill="1" applyBorder="1" applyAlignment="1">
      <alignment vertical="top"/>
    </xf>
    <xf numFmtId="166" fontId="20" fillId="6" borderId="73" xfId="0" applyNumberFormat="1" applyFont="1" applyFill="1" applyBorder="1" applyAlignment="1">
      <alignment horizontal="center" vertical="top" wrapText="1"/>
    </xf>
    <xf numFmtId="3" fontId="21" fillId="6" borderId="45" xfId="0" applyNumberFormat="1" applyFont="1" applyFill="1" applyBorder="1" applyAlignment="1">
      <alignment horizontal="center" vertical="top"/>
    </xf>
    <xf numFmtId="166" fontId="2" fillId="6" borderId="71" xfId="0" applyNumberFormat="1" applyFont="1" applyFill="1" applyBorder="1" applyAlignment="1">
      <alignment horizontal="center" vertical="top" wrapText="1"/>
    </xf>
    <xf numFmtId="166" fontId="2" fillId="6" borderId="48" xfId="0" applyNumberFormat="1" applyFont="1" applyFill="1" applyBorder="1" applyAlignment="1">
      <alignment vertical="top" wrapText="1"/>
    </xf>
    <xf numFmtId="166" fontId="8" fillId="6" borderId="48" xfId="0" applyNumberFormat="1" applyFont="1" applyFill="1" applyBorder="1" applyAlignment="1">
      <alignment horizontal="center" vertical="top"/>
    </xf>
    <xf numFmtId="166" fontId="2" fillId="6" borderId="67" xfId="0" applyNumberFormat="1" applyFont="1" applyFill="1" applyBorder="1" applyAlignment="1">
      <alignment horizontal="center" vertical="top"/>
    </xf>
    <xf numFmtId="3" fontId="2" fillId="0" borderId="11" xfId="0" applyNumberFormat="1" applyFont="1" applyBorder="1" applyAlignment="1">
      <alignment horizontal="center" vertical="top"/>
    </xf>
    <xf numFmtId="3" fontId="9" fillId="6" borderId="12" xfId="0" applyNumberFormat="1" applyFont="1" applyFill="1" applyBorder="1" applyAlignment="1">
      <alignment horizontal="center" vertical="top"/>
    </xf>
    <xf numFmtId="3" fontId="2" fillId="0" borderId="0" xfId="0" applyNumberFormat="1" applyFont="1" applyAlignment="1">
      <alignment vertical="top"/>
    </xf>
    <xf numFmtId="3" fontId="2" fillId="8" borderId="0" xfId="0" applyNumberFormat="1" applyFont="1" applyFill="1" applyBorder="1" applyAlignment="1">
      <alignment horizontal="center" vertical="top" wrapText="1"/>
    </xf>
    <xf numFmtId="3" fontId="2" fillId="6" borderId="47" xfId="0" applyNumberFormat="1" applyFont="1" applyFill="1" applyBorder="1" applyAlignment="1">
      <alignment horizontal="left" vertical="top" wrapText="1"/>
    </xf>
    <xf numFmtId="3" fontId="2" fillId="0" borderId="0" xfId="0" applyNumberFormat="1" applyFont="1" applyAlignment="1">
      <alignment vertical="top"/>
    </xf>
    <xf numFmtId="166" fontId="2" fillId="0" borderId="67" xfId="0" applyNumberFormat="1" applyFont="1" applyBorder="1" applyAlignment="1">
      <alignment horizontal="center" vertical="center" textRotation="90" wrapText="1"/>
    </xf>
    <xf numFmtId="166" fontId="9" fillId="7" borderId="45" xfId="0" applyNumberFormat="1" applyFont="1" applyFill="1" applyBorder="1" applyAlignment="1">
      <alignment horizontal="center" vertical="top"/>
    </xf>
    <xf numFmtId="166" fontId="9" fillId="5" borderId="69" xfId="0" applyNumberFormat="1" applyFont="1" applyFill="1" applyBorder="1" applyAlignment="1">
      <alignment horizontal="center" vertical="top"/>
    </xf>
    <xf numFmtId="166" fontId="9" fillId="7" borderId="34" xfId="0" applyNumberFormat="1" applyFont="1" applyFill="1" applyBorder="1" applyAlignment="1">
      <alignment horizontal="center" vertical="top"/>
    </xf>
    <xf numFmtId="3" fontId="2" fillId="6" borderId="10" xfId="0" applyNumberFormat="1" applyFont="1" applyFill="1" applyBorder="1" applyAlignment="1">
      <alignment horizontal="left" vertical="top" wrapText="1"/>
    </xf>
    <xf numFmtId="166" fontId="2" fillId="6" borderId="32" xfId="0" applyNumberFormat="1" applyFont="1" applyFill="1" applyBorder="1" applyAlignment="1">
      <alignment horizontal="center" vertical="top" wrapText="1"/>
    </xf>
    <xf numFmtId="3" fontId="2" fillId="6" borderId="12" xfId="0" applyNumberFormat="1" applyFont="1" applyFill="1" applyBorder="1" applyAlignment="1">
      <alignment horizontal="left" vertical="top" wrapText="1"/>
    </xf>
    <xf numFmtId="3" fontId="2" fillId="6" borderId="64" xfId="0" applyNumberFormat="1" applyFont="1" applyFill="1" applyBorder="1" applyAlignment="1">
      <alignment horizontal="left" vertical="top" wrapText="1"/>
    </xf>
    <xf numFmtId="3" fontId="9" fillId="6" borderId="12" xfId="0" applyNumberFormat="1" applyFont="1" applyFill="1" applyBorder="1" applyAlignment="1">
      <alignment horizontal="center" vertical="top"/>
    </xf>
    <xf numFmtId="3" fontId="2" fillId="6" borderId="39" xfId="0" applyNumberFormat="1" applyFont="1" applyFill="1" applyBorder="1" applyAlignment="1">
      <alignment horizontal="center" vertical="center" textRotation="90" wrapText="1"/>
    </xf>
    <xf numFmtId="3" fontId="2" fillId="6" borderId="12" xfId="0" applyNumberFormat="1" applyFont="1" applyFill="1" applyBorder="1" applyAlignment="1">
      <alignment horizontal="center" vertical="top"/>
    </xf>
    <xf numFmtId="3" fontId="2" fillId="6" borderId="21" xfId="0" applyNumberFormat="1" applyFont="1" applyFill="1" applyBorder="1" applyAlignment="1">
      <alignment horizontal="left" vertical="top" wrapText="1"/>
    </xf>
    <xf numFmtId="166" fontId="2" fillId="6" borderId="10"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xf>
    <xf numFmtId="166" fontId="2" fillId="6" borderId="48"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xf>
    <xf numFmtId="166" fontId="2" fillId="6" borderId="32" xfId="0" applyNumberFormat="1" applyFont="1" applyFill="1" applyBorder="1" applyAlignment="1">
      <alignment horizontal="center" vertical="top"/>
    </xf>
    <xf numFmtId="3" fontId="9" fillId="6" borderId="5"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166" fontId="2" fillId="6" borderId="16" xfId="0" applyNumberFormat="1" applyFont="1" applyFill="1" applyBorder="1" applyAlignment="1">
      <alignment horizontal="center" vertical="top" wrapText="1"/>
    </xf>
    <xf numFmtId="3" fontId="2" fillId="0" borderId="33" xfId="0" applyNumberFormat="1" applyFont="1" applyFill="1" applyBorder="1" applyAlignment="1">
      <alignment horizontal="center" vertical="top"/>
    </xf>
    <xf numFmtId="166" fontId="2" fillId="0" borderId="33" xfId="0" applyNumberFormat="1" applyFont="1" applyFill="1" applyBorder="1" applyAlignment="1">
      <alignment horizontal="center" vertical="top"/>
    </xf>
    <xf numFmtId="49" fontId="9" fillId="6" borderId="3" xfId="0" applyNumberFormat="1" applyFont="1" applyFill="1" applyBorder="1" applyAlignment="1">
      <alignment vertical="top"/>
    </xf>
    <xf numFmtId="3" fontId="9" fillId="6" borderId="3" xfId="0" applyNumberFormat="1" applyFont="1" applyFill="1" applyBorder="1" applyAlignment="1">
      <alignment horizontal="center" vertical="center" wrapText="1"/>
    </xf>
    <xf numFmtId="3" fontId="2" fillId="6" borderId="5" xfId="1" applyNumberFormat="1" applyFont="1" applyFill="1" applyBorder="1" applyAlignment="1">
      <alignment horizontal="center" vertical="top" wrapText="1"/>
    </xf>
    <xf numFmtId="3" fontId="2" fillId="6" borderId="13" xfId="1" applyNumberFormat="1" applyFont="1" applyFill="1" applyBorder="1" applyAlignment="1">
      <alignment horizontal="center" vertical="top" wrapText="1"/>
    </xf>
    <xf numFmtId="3" fontId="13" fillId="6" borderId="10" xfId="0" applyNumberFormat="1" applyFont="1" applyFill="1" applyBorder="1" applyAlignment="1">
      <alignment horizontal="left" vertical="top" wrapText="1"/>
    </xf>
    <xf numFmtId="3" fontId="2" fillId="6" borderId="12" xfId="1" applyNumberFormat="1" applyFont="1" applyFill="1" applyBorder="1" applyAlignment="1">
      <alignment horizontal="center" vertical="top" wrapText="1"/>
    </xf>
    <xf numFmtId="3" fontId="2" fillId="6" borderId="12" xfId="0" applyNumberFormat="1" applyFont="1" applyFill="1" applyBorder="1" applyAlignment="1">
      <alignment vertical="top"/>
    </xf>
    <xf numFmtId="49" fontId="2" fillId="6" borderId="10" xfId="0" applyNumberFormat="1" applyFont="1" applyFill="1" applyBorder="1" applyAlignment="1">
      <alignment vertical="top"/>
    </xf>
    <xf numFmtId="3" fontId="2" fillId="6" borderId="65" xfId="0" applyNumberFormat="1" applyFont="1" applyFill="1" applyBorder="1" applyAlignment="1">
      <alignment horizontal="center" vertical="center" wrapText="1"/>
    </xf>
    <xf numFmtId="3" fontId="2" fillId="6" borderId="9" xfId="2" applyNumberFormat="1" applyFont="1" applyFill="1" applyBorder="1" applyAlignment="1">
      <alignment horizontal="center" vertical="top"/>
    </xf>
    <xf numFmtId="49" fontId="9" fillId="6" borderId="65" xfId="0" applyNumberFormat="1" applyFont="1" applyFill="1" applyBorder="1" applyAlignment="1">
      <alignment vertical="top"/>
    </xf>
    <xf numFmtId="49" fontId="9" fillId="6" borderId="1" xfId="0" applyNumberFormat="1" applyFont="1" applyFill="1" applyBorder="1" applyAlignment="1">
      <alignment horizontal="center" vertical="top"/>
    </xf>
    <xf numFmtId="3" fontId="2" fillId="6" borderId="19" xfId="0" applyNumberFormat="1" applyFont="1" applyFill="1" applyBorder="1" applyAlignment="1">
      <alignment horizontal="center" vertical="center" wrapText="1"/>
    </xf>
    <xf numFmtId="3" fontId="9" fillId="6" borderId="21"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166" fontId="2" fillId="6" borderId="47" xfId="0" applyNumberFormat="1" applyFont="1" applyFill="1" applyBorder="1" applyAlignment="1">
      <alignment horizontal="center" vertical="top"/>
    </xf>
    <xf numFmtId="3" fontId="2" fillId="6" borderId="40" xfId="0" applyNumberFormat="1" applyFont="1" applyFill="1" applyBorder="1" applyAlignment="1">
      <alignment horizontal="center" vertical="top"/>
    </xf>
    <xf numFmtId="3" fontId="2" fillId="0" borderId="0" xfId="0" applyNumberFormat="1" applyFont="1" applyFill="1" applyAlignment="1">
      <alignment vertical="top"/>
    </xf>
    <xf numFmtId="3" fontId="2" fillId="0" borderId="0" xfId="0" applyNumberFormat="1" applyFont="1" applyFill="1" applyBorder="1" applyAlignment="1">
      <alignment vertical="top"/>
    </xf>
    <xf numFmtId="3" fontId="4" fillId="0" borderId="0" xfId="0" applyNumberFormat="1" applyFont="1" applyFill="1" applyBorder="1" applyAlignment="1">
      <alignment vertical="top"/>
    </xf>
    <xf numFmtId="3" fontId="3" fillId="0" borderId="0" xfId="0" applyNumberFormat="1" applyFont="1" applyFill="1" applyBorder="1" applyAlignment="1">
      <alignment vertical="top"/>
    </xf>
    <xf numFmtId="3" fontId="8" fillId="0" borderId="0" xfId="0" applyNumberFormat="1" applyFont="1" applyFill="1" applyBorder="1" applyAlignment="1">
      <alignment vertical="top"/>
    </xf>
    <xf numFmtId="3" fontId="2" fillId="0" borderId="0" xfId="0" applyNumberFormat="1" applyFont="1" applyFill="1" applyBorder="1" applyAlignment="1">
      <alignment horizontal="right" vertical="top"/>
    </xf>
    <xf numFmtId="166" fontId="2"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center" vertical="top"/>
    </xf>
    <xf numFmtId="3" fontId="9" fillId="0" borderId="0" xfId="0" applyNumberFormat="1" applyFont="1" applyFill="1" applyAlignment="1">
      <alignment vertical="top"/>
    </xf>
    <xf numFmtId="3" fontId="9" fillId="0" borderId="0" xfId="0" applyNumberFormat="1" applyFont="1" applyFill="1" applyBorder="1" applyAlignment="1">
      <alignment vertical="top"/>
    </xf>
    <xf numFmtId="166" fontId="2" fillId="0" borderId="0" xfId="0" applyNumberFormat="1" applyFont="1" applyFill="1" applyAlignment="1">
      <alignment vertical="top"/>
    </xf>
    <xf numFmtId="3" fontId="2" fillId="0" borderId="0" xfId="0" applyNumberFormat="1" applyFont="1" applyFill="1" applyBorder="1" applyAlignment="1">
      <alignment horizontal="center" vertical="top"/>
    </xf>
    <xf numFmtId="4" fontId="2" fillId="0" borderId="0" xfId="0" applyNumberFormat="1" applyFont="1" applyFill="1" applyAlignment="1">
      <alignment vertical="top"/>
    </xf>
    <xf numFmtId="166" fontId="2" fillId="0" borderId="0" xfId="0" applyNumberFormat="1" applyFont="1" applyFill="1" applyAlignment="1">
      <alignment vertical="top" wrapText="1"/>
    </xf>
    <xf numFmtId="167" fontId="2" fillId="0" borderId="0" xfId="0" applyNumberFormat="1" applyFont="1" applyFill="1" applyAlignment="1">
      <alignment vertical="top" wrapText="1"/>
    </xf>
    <xf numFmtId="3" fontId="8" fillId="0" borderId="0" xfId="0" applyNumberFormat="1" applyFont="1" applyFill="1" applyAlignment="1">
      <alignment vertical="top"/>
    </xf>
    <xf numFmtId="3" fontId="2" fillId="6" borderId="29" xfId="0" applyNumberFormat="1" applyFont="1" applyFill="1" applyBorder="1" applyAlignment="1">
      <alignment horizontal="left" vertical="top"/>
    </xf>
    <xf numFmtId="3" fontId="2" fillId="6" borderId="32" xfId="0" applyNumberFormat="1" applyFont="1" applyFill="1" applyBorder="1" applyAlignment="1">
      <alignment horizontal="left" vertical="top"/>
    </xf>
    <xf numFmtId="49" fontId="14" fillId="6" borderId="10" xfId="0" applyNumberFormat="1" applyFont="1" applyFill="1" applyBorder="1" applyAlignment="1">
      <alignment vertical="top"/>
    </xf>
    <xf numFmtId="3" fontId="2" fillId="6" borderId="63" xfId="0" applyNumberFormat="1" applyFont="1" applyFill="1" applyBorder="1" applyAlignment="1">
      <alignment horizontal="center" vertical="top"/>
    </xf>
    <xf numFmtId="3" fontId="2" fillId="6" borderId="41"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6"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0" borderId="0" xfId="0" applyNumberFormat="1" applyFont="1" applyAlignment="1">
      <alignment vertical="top"/>
    </xf>
    <xf numFmtId="3" fontId="2" fillId="6" borderId="16"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0" borderId="0" xfId="0" applyNumberFormat="1" applyFont="1" applyAlignment="1">
      <alignment vertical="top"/>
    </xf>
    <xf numFmtId="3" fontId="2" fillId="0" borderId="58" xfId="0" applyNumberFormat="1" applyFont="1" applyBorder="1" applyAlignment="1">
      <alignment vertical="top" wrapText="1"/>
    </xf>
    <xf numFmtId="3" fontId="2" fillId="6" borderId="64" xfId="0" applyNumberFormat="1" applyFont="1" applyFill="1" applyBorder="1" applyAlignment="1">
      <alignment horizontal="center" vertical="top"/>
    </xf>
    <xf numFmtId="3" fontId="2" fillId="0" borderId="0" xfId="0" applyNumberFormat="1" applyFont="1" applyAlignment="1">
      <alignment vertical="top"/>
    </xf>
    <xf numFmtId="166" fontId="2" fillId="6" borderId="10" xfId="0" applyNumberFormat="1" applyFont="1" applyFill="1" applyBorder="1" applyAlignment="1">
      <alignment horizontal="center" vertical="top"/>
    </xf>
    <xf numFmtId="166" fontId="2" fillId="6" borderId="48" xfId="0" applyNumberFormat="1" applyFont="1" applyFill="1" applyBorder="1" applyAlignment="1">
      <alignment horizontal="center" vertical="top"/>
    </xf>
    <xf numFmtId="166" fontId="2" fillId="6" borderId="16" xfId="0" applyNumberFormat="1" applyFont="1" applyFill="1" applyBorder="1" applyAlignment="1">
      <alignment horizontal="center" vertical="top"/>
    </xf>
    <xf numFmtId="166" fontId="2" fillId="6" borderId="43" xfId="0" applyNumberFormat="1" applyFont="1" applyFill="1" applyBorder="1" applyAlignment="1">
      <alignment horizontal="center" vertical="top"/>
    </xf>
    <xf numFmtId="166" fontId="20" fillId="6" borderId="67" xfId="0" applyNumberFormat="1" applyFont="1" applyFill="1" applyBorder="1" applyAlignment="1">
      <alignment horizontal="center" vertical="top"/>
    </xf>
    <xf numFmtId="166" fontId="9" fillId="5" borderId="24" xfId="0" applyNumberFormat="1" applyFont="1" applyFill="1" applyBorder="1" applyAlignment="1">
      <alignment horizontal="center" vertical="top"/>
    </xf>
    <xf numFmtId="0" fontId="2" fillId="6" borderId="41" xfId="0" applyFont="1" applyFill="1" applyBorder="1" applyAlignment="1">
      <alignment vertical="top"/>
    </xf>
    <xf numFmtId="3" fontId="2" fillId="6" borderId="12"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166" fontId="8" fillId="6" borderId="32" xfId="0" applyNumberFormat="1" applyFont="1" applyFill="1" applyBorder="1" applyAlignment="1">
      <alignment horizontal="center" vertical="top" wrapText="1"/>
    </xf>
    <xf numFmtId="3" fontId="16" fillId="0" borderId="3" xfId="0" applyNumberFormat="1" applyFont="1" applyFill="1" applyBorder="1" applyAlignment="1">
      <alignment horizontal="left" vertical="top" wrapText="1"/>
    </xf>
    <xf numFmtId="3" fontId="2" fillId="6" borderId="11" xfId="0" applyNumberFormat="1" applyFont="1" applyFill="1" applyBorder="1" applyAlignment="1">
      <alignment horizontal="center" vertical="center" textRotation="90" wrapText="1"/>
    </xf>
    <xf numFmtId="3" fontId="2" fillId="6" borderId="13" xfId="0" applyNumberFormat="1" applyFont="1" applyFill="1" applyBorder="1" applyAlignment="1">
      <alignment horizontal="left" vertical="top" wrapText="1"/>
    </xf>
    <xf numFmtId="3" fontId="9" fillId="6" borderId="12"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166" fontId="8" fillId="6" borderId="10"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xf>
    <xf numFmtId="166" fontId="2" fillId="6" borderId="10" xfId="0" applyNumberFormat="1" applyFont="1" applyFill="1" applyBorder="1" applyAlignment="1">
      <alignment horizontal="center" vertical="top"/>
    </xf>
    <xf numFmtId="3" fontId="2" fillId="0" borderId="13" xfId="0" applyNumberFormat="1" applyFont="1" applyFill="1" applyBorder="1" applyAlignment="1">
      <alignment horizontal="left" vertical="top" wrapText="1"/>
    </xf>
    <xf numFmtId="166" fontId="2" fillId="6" borderId="48"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0" borderId="53" xfId="0" applyNumberFormat="1" applyFont="1" applyBorder="1" applyAlignment="1">
      <alignment horizontal="center" vertical="top"/>
    </xf>
    <xf numFmtId="3" fontId="11" fillId="6" borderId="13" xfId="0" applyNumberFormat="1" applyFont="1" applyFill="1" applyBorder="1" applyAlignment="1">
      <alignment horizontal="center" vertical="top"/>
    </xf>
    <xf numFmtId="166" fontId="11" fillId="6" borderId="16" xfId="0" applyNumberFormat="1" applyFont="1" applyFill="1" applyBorder="1" applyAlignment="1">
      <alignment horizontal="center" vertical="top" wrapText="1"/>
    </xf>
    <xf numFmtId="166" fontId="11" fillId="6" borderId="53" xfId="0" applyNumberFormat="1" applyFont="1" applyFill="1" applyBorder="1" applyAlignment="1">
      <alignment horizontal="center" vertical="top" wrapText="1"/>
    </xf>
    <xf numFmtId="166" fontId="11" fillId="0" borderId="16" xfId="0" applyNumberFormat="1" applyFont="1" applyFill="1" applyBorder="1" applyAlignment="1">
      <alignment horizontal="center" vertical="top" wrapText="1"/>
    </xf>
    <xf numFmtId="166" fontId="11" fillId="0" borderId="63" xfId="0" applyNumberFormat="1" applyFont="1" applyFill="1" applyBorder="1" applyAlignment="1">
      <alignment horizontal="center" vertical="top" wrapText="1"/>
    </xf>
    <xf numFmtId="3" fontId="11" fillId="6" borderId="12" xfId="0" applyNumberFormat="1" applyFont="1" applyFill="1" applyBorder="1" applyAlignment="1">
      <alignment horizontal="center" vertical="top"/>
    </xf>
    <xf numFmtId="166" fontId="11" fillId="6" borderId="10" xfId="0" applyNumberFormat="1" applyFont="1" applyFill="1" applyBorder="1" applyAlignment="1">
      <alignment horizontal="center" vertical="top" wrapText="1"/>
    </xf>
    <xf numFmtId="166" fontId="11" fillId="6" borderId="0" xfId="0" applyNumberFormat="1" applyFont="1" applyFill="1" applyBorder="1" applyAlignment="1">
      <alignment horizontal="center" vertical="top" wrapText="1"/>
    </xf>
    <xf numFmtId="3" fontId="11" fillId="6" borderId="12" xfId="0" applyNumberFormat="1" applyFont="1" applyFill="1" applyBorder="1" applyAlignment="1">
      <alignment horizontal="center" vertical="top" wrapText="1"/>
    </xf>
    <xf numFmtId="0" fontId="11" fillId="6" borderId="13" xfId="0" applyFont="1" applyFill="1" applyBorder="1" applyAlignment="1">
      <alignment horizontal="center" vertical="top"/>
    </xf>
    <xf numFmtId="0" fontId="11" fillId="6" borderId="12" xfId="0" applyFont="1" applyFill="1" applyBorder="1" applyAlignment="1">
      <alignment horizontal="center" vertical="top"/>
    </xf>
    <xf numFmtId="3" fontId="11" fillId="0" borderId="13" xfId="0" applyNumberFormat="1" applyFont="1" applyBorder="1" applyAlignment="1">
      <alignment horizontal="center" vertical="top"/>
    </xf>
    <xf numFmtId="166" fontId="11" fillId="6" borderId="16" xfId="0" applyNumberFormat="1" applyFont="1" applyFill="1" applyBorder="1" applyAlignment="1">
      <alignment horizontal="center" vertical="top"/>
    </xf>
    <xf numFmtId="166" fontId="11" fillId="6" borderId="53" xfId="0" applyNumberFormat="1" applyFont="1" applyFill="1" applyBorder="1" applyAlignment="1">
      <alignment horizontal="center" vertical="top"/>
    </xf>
    <xf numFmtId="166" fontId="11" fillId="6" borderId="63" xfId="0" applyNumberFormat="1" applyFont="1" applyFill="1" applyBorder="1" applyAlignment="1">
      <alignment horizontal="center" vertical="top"/>
    </xf>
    <xf numFmtId="166" fontId="11" fillId="6" borderId="14" xfId="0" applyNumberFormat="1" applyFont="1" applyFill="1" applyBorder="1" applyAlignment="1">
      <alignment horizontal="center" vertical="top"/>
    </xf>
    <xf numFmtId="166" fontId="2" fillId="6" borderId="35" xfId="0" applyNumberFormat="1" applyFont="1" applyFill="1" applyBorder="1" applyAlignment="1">
      <alignment horizontal="center" vertical="top"/>
    </xf>
    <xf numFmtId="166" fontId="2" fillId="6" borderId="65" xfId="0" applyNumberFormat="1" applyFont="1" applyFill="1" applyBorder="1" applyAlignment="1">
      <alignment horizontal="center" vertical="top"/>
    </xf>
    <xf numFmtId="166" fontId="11" fillId="6" borderId="75" xfId="0" applyNumberFormat="1" applyFont="1" applyFill="1" applyBorder="1" applyAlignment="1">
      <alignment horizontal="center" vertical="top"/>
    </xf>
    <xf numFmtId="166" fontId="11" fillId="0" borderId="35" xfId="0" applyNumberFormat="1" applyFont="1" applyFill="1" applyBorder="1" applyAlignment="1">
      <alignment horizontal="center" vertical="top" wrapText="1"/>
    </xf>
    <xf numFmtId="166" fontId="11" fillId="0" borderId="65" xfId="0" applyNumberFormat="1" applyFont="1" applyFill="1" applyBorder="1" applyAlignment="1">
      <alignment horizontal="center" vertical="top" wrapText="1"/>
    </xf>
    <xf numFmtId="166" fontId="11" fillId="0" borderId="65" xfId="0" applyNumberFormat="1" applyFont="1" applyFill="1" applyBorder="1" applyAlignment="1">
      <alignment horizontal="center" vertical="top"/>
    </xf>
    <xf numFmtId="166" fontId="9" fillId="7" borderId="76" xfId="0" applyNumberFormat="1" applyFont="1" applyFill="1" applyBorder="1" applyAlignment="1">
      <alignment horizontal="center" vertical="top"/>
    </xf>
    <xf numFmtId="166" fontId="9" fillId="5" borderId="23" xfId="0" applyNumberFormat="1" applyFont="1" applyFill="1" applyBorder="1" applyAlignment="1">
      <alignment horizontal="center" vertical="top"/>
    </xf>
    <xf numFmtId="166" fontId="2" fillId="6" borderId="15" xfId="0" applyNumberFormat="1" applyFont="1" applyFill="1" applyBorder="1" applyAlignment="1">
      <alignment horizontal="center" vertical="top"/>
    </xf>
    <xf numFmtId="166" fontId="2" fillId="6" borderId="46" xfId="0" applyNumberFormat="1" applyFont="1" applyFill="1" applyBorder="1" applyAlignment="1">
      <alignment horizontal="center" vertical="top"/>
    </xf>
    <xf numFmtId="166" fontId="2" fillId="6" borderId="42" xfId="0" applyNumberFormat="1" applyFont="1" applyFill="1" applyBorder="1" applyAlignment="1">
      <alignment horizontal="center" vertical="top"/>
    </xf>
    <xf numFmtId="166" fontId="11" fillId="0" borderId="46" xfId="0" applyNumberFormat="1" applyFont="1" applyFill="1" applyBorder="1" applyAlignment="1">
      <alignment horizontal="center" vertical="top" wrapText="1"/>
    </xf>
    <xf numFmtId="166" fontId="2" fillId="0" borderId="9" xfId="0" applyNumberFormat="1" applyFont="1" applyFill="1" applyBorder="1" applyAlignment="1">
      <alignment horizontal="center" vertical="top"/>
    </xf>
    <xf numFmtId="166" fontId="12" fillId="6" borderId="9" xfId="0" applyNumberFormat="1" applyFont="1" applyFill="1" applyBorder="1" applyAlignment="1">
      <alignment horizontal="center" vertical="top"/>
    </xf>
    <xf numFmtId="166" fontId="11" fillId="6" borderId="46" xfId="0" applyNumberFormat="1" applyFont="1" applyFill="1" applyBorder="1" applyAlignment="1">
      <alignment horizontal="center" vertical="top"/>
    </xf>
    <xf numFmtId="166" fontId="12" fillId="6" borderId="9" xfId="0" applyNumberFormat="1" applyFont="1" applyFill="1" applyBorder="1" applyAlignment="1">
      <alignment horizontal="center" vertical="top" wrapText="1"/>
    </xf>
    <xf numFmtId="166" fontId="9" fillId="7" borderId="36" xfId="0" applyNumberFormat="1" applyFont="1" applyFill="1" applyBorder="1" applyAlignment="1">
      <alignment horizontal="center" vertical="top"/>
    </xf>
    <xf numFmtId="166" fontId="9" fillId="5" borderId="52" xfId="0" applyNumberFormat="1" applyFont="1" applyFill="1" applyBorder="1" applyAlignment="1">
      <alignment horizontal="center" vertical="top"/>
    </xf>
    <xf numFmtId="166" fontId="11" fillId="6" borderId="9" xfId="0" applyNumberFormat="1" applyFont="1" applyFill="1" applyBorder="1" applyAlignment="1">
      <alignment horizontal="center" vertical="top"/>
    </xf>
    <xf numFmtId="166" fontId="11" fillId="6" borderId="65" xfId="0" applyNumberFormat="1" applyFont="1" applyFill="1" applyBorder="1" applyAlignment="1">
      <alignment horizontal="center" vertical="top"/>
    </xf>
    <xf numFmtId="166" fontId="11" fillId="6" borderId="48" xfId="0" applyNumberFormat="1" applyFont="1" applyFill="1" applyBorder="1" applyAlignment="1">
      <alignment vertical="top"/>
    </xf>
    <xf numFmtId="0" fontId="2" fillId="6" borderId="32" xfId="0" applyFont="1" applyFill="1" applyBorder="1" applyAlignment="1">
      <alignment vertical="top" wrapText="1"/>
    </xf>
    <xf numFmtId="3" fontId="2" fillId="6" borderId="0" xfId="0" applyNumberFormat="1" applyFont="1" applyFill="1" applyAlignment="1">
      <alignment vertical="top"/>
    </xf>
    <xf numFmtId="3" fontId="2" fillId="6" borderId="0" xfId="0" applyNumberFormat="1" applyFont="1" applyFill="1" applyBorder="1" applyAlignment="1">
      <alignment vertical="top"/>
    </xf>
    <xf numFmtId="0" fontId="2" fillId="6" borderId="58" xfId="0" applyFont="1" applyFill="1" applyBorder="1" applyAlignment="1">
      <alignment vertical="top" wrapText="1"/>
    </xf>
    <xf numFmtId="3" fontId="9" fillId="6" borderId="16" xfId="0" applyNumberFormat="1" applyFont="1" applyFill="1" applyBorder="1" applyAlignment="1">
      <alignment vertical="top" wrapText="1"/>
    </xf>
    <xf numFmtId="3" fontId="16" fillId="6" borderId="17" xfId="0" applyNumberFormat="1" applyFont="1" applyFill="1" applyBorder="1" applyAlignment="1">
      <alignment horizontal="center" vertical="top" wrapText="1"/>
    </xf>
    <xf numFmtId="3" fontId="8" fillId="6" borderId="13" xfId="0" applyNumberFormat="1" applyFont="1" applyFill="1" applyBorder="1" applyAlignment="1">
      <alignment horizontal="center" vertical="top"/>
    </xf>
    <xf numFmtId="166" fontId="8" fillId="6" borderId="16" xfId="0" applyNumberFormat="1" applyFont="1" applyFill="1" applyBorder="1" applyAlignment="1">
      <alignment horizontal="center" vertical="top" wrapText="1"/>
    </xf>
    <xf numFmtId="166" fontId="8" fillId="6" borderId="53" xfId="0" applyNumberFormat="1" applyFont="1" applyFill="1" applyBorder="1" applyAlignment="1">
      <alignment horizontal="center" vertical="top" wrapText="1"/>
    </xf>
    <xf numFmtId="166" fontId="8" fillId="6" borderId="47" xfId="0" applyNumberFormat="1" applyFont="1" applyFill="1" applyBorder="1" applyAlignment="1">
      <alignment horizontal="center" vertical="top" wrapText="1"/>
    </xf>
    <xf numFmtId="3" fontId="8" fillId="6" borderId="0" xfId="0" applyNumberFormat="1" applyFont="1" applyFill="1" applyBorder="1" applyAlignment="1">
      <alignment horizontal="center" vertical="center" wrapText="1"/>
    </xf>
    <xf numFmtId="166" fontId="8" fillId="6" borderId="32" xfId="0" applyNumberFormat="1" applyFont="1" applyFill="1" applyBorder="1" applyAlignment="1">
      <alignment vertical="top" wrapText="1"/>
    </xf>
    <xf numFmtId="166" fontId="8" fillId="6" borderId="10" xfId="0" applyNumberFormat="1" applyFont="1" applyFill="1" applyBorder="1" applyAlignment="1">
      <alignment vertical="top" wrapText="1"/>
    </xf>
    <xf numFmtId="166" fontId="8" fillId="6" borderId="0" xfId="0" applyNumberFormat="1" applyFont="1" applyFill="1" applyBorder="1" applyAlignment="1">
      <alignment vertical="top" wrapText="1"/>
    </xf>
    <xf numFmtId="3" fontId="8" fillId="6" borderId="12" xfId="0" applyNumberFormat="1" applyFont="1" applyFill="1" applyBorder="1" applyAlignment="1">
      <alignment horizontal="center" vertical="top"/>
    </xf>
    <xf numFmtId="166" fontId="20" fillId="0" borderId="10" xfId="0" applyNumberFormat="1" applyFont="1" applyFill="1" applyBorder="1" applyAlignment="1">
      <alignment horizontal="center" vertical="top"/>
    </xf>
    <xf numFmtId="3" fontId="20" fillId="6" borderId="9" xfId="0" applyNumberFormat="1" applyFont="1" applyFill="1" applyBorder="1" applyAlignment="1">
      <alignment horizontal="center" vertical="top" wrapText="1"/>
    </xf>
    <xf numFmtId="3" fontId="20" fillId="6" borderId="46" xfId="0" applyNumberFormat="1" applyFont="1" applyFill="1" applyBorder="1" applyAlignment="1">
      <alignment horizontal="center" vertical="top" wrapText="1"/>
    </xf>
    <xf numFmtId="166" fontId="24" fillId="6" borderId="40" xfId="0" applyNumberFormat="1" applyFont="1" applyFill="1" applyBorder="1" applyAlignment="1">
      <alignment horizontal="center" vertical="top"/>
    </xf>
    <xf numFmtId="166" fontId="20" fillId="0" borderId="3" xfId="0" applyNumberFormat="1" applyFont="1" applyFill="1" applyBorder="1" applyAlignment="1">
      <alignment horizontal="center" vertical="top" wrapText="1"/>
    </xf>
    <xf numFmtId="166" fontId="20" fillId="0" borderId="3" xfId="0" applyNumberFormat="1" applyFont="1" applyFill="1" applyBorder="1" applyAlignment="1">
      <alignment horizontal="center" vertical="top"/>
    </xf>
    <xf numFmtId="166" fontId="20" fillId="0" borderId="40" xfId="0" applyNumberFormat="1" applyFont="1" applyFill="1" applyBorder="1" applyAlignment="1">
      <alignment horizontal="center" vertical="top"/>
    </xf>
    <xf numFmtId="3" fontId="20" fillId="6" borderId="30" xfId="0" applyNumberFormat="1" applyFont="1" applyFill="1" applyBorder="1" applyAlignment="1">
      <alignment horizontal="center" vertical="top"/>
    </xf>
    <xf numFmtId="3" fontId="20" fillId="6" borderId="62" xfId="0" applyNumberFormat="1" applyFont="1" applyFill="1" applyBorder="1" applyAlignment="1">
      <alignment horizontal="center" vertical="top"/>
    </xf>
    <xf numFmtId="3" fontId="20" fillId="6" borderId="46" xfId="0" applyNumberFormat="1" applyFont="1" applyFill="1" applyBorder="1" applyAlignment="1">
      <alignment horizontal="center" vertical="top"/>
    </xf>
    <xf numFmtId="3" fontId="20" fillId="6" borderId="57" xfId="0" applyNumberFormat="1" applyFont="1" applyFill="1" applyBorder="1" applyAlignment="1">
      <alignment horizontal="center" vertical="top"/>
    </xf>
    <xf numFmtId="166" fontId="20" fillId="6" borderId="63" xfId="0" applyNumberFormat="1" applyFont="1" applyFill="1" applyBorder="1" applyAlignment="1">
      <alignment horizontal="center" vertical="top" wrapText="1"/>
    </xf>
    <xf numFmtId="166" fontId="20" fillId="6" borderId="66" xfId="0" applyNumberFormat="1" applyFont="1" applyFill="1" applyBorder="1" applyAlignment="1">
      <alignment horizontal="center" vertical="top"/>
    </xf>
    <xf numFmtId="3" fontId="25" fillId="0" borderId="0" xfId="0" applyNumberFormat="1" applyFont="1" applyAlignment="1">
      <alignment vertical="top"/>
    </xf>
    <xf numFmtId="166" fontId="20" fillId="6" borderId="40" xfId="0" applyNumberFormat="1" applyFont="1" applyFill="1" applyBorder="1" applyAlignment="1">
      <alignment horizontal="center" vertical="top" wrapText="1"/>
    </xf>
    <xf numFmtId="166" fontId="20" fillId="6" borderId="0" xfId="0" applyNumberFormat="1" applyFont="1" applyFill="1" applyBorder="1" applyAlignment="1">
      <alignment horizontal="center" vertical="top"/>
    </xf>
    <xf numFmtId="3" fontId="2" fillId="6" borderId="64" xfId="0" applyNumberFormat="1" applyFont="1" applyFill="1" applyBorder="1" applyAlignment="1">
      <alignment vertical="top" wrapText="1"/>
    </xf>
    <xf numFmtId="3" fontId="2" fillId="6" borderId="16" xfId="0" applyNumberFormat="1" applyFont="1" applyFill="1" applyBorder="1" applyAlignment="1">
      <alignment horizontal="left" vertical="top" wrapText="1"/>
    </xf>
    <xf numFmtId="166" fontId="2" fillId="6" borderId="3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xf>
    <xf numFmtId="166" fontId="2" fillId="6" borderId="48" xfId="0" applyNumberFormat="1" applyFont="1" applyFill="1" applyBorder="1" applyAlignment="1">
      <alignment horizontal="center" vertical="top"/>
    </xf>
    <xf numFmtId="166" fontId="2" fillId="6" borderId="32" xfId="0" applyNumberFormat="1" applyFont="1" applyFill="1" applyBorder="1" applyAlignment="1">
      <alignment horizontal="center" vertical="top"/>
    </xf>
    <xf numFmtId="166" fontId="20" fillId="6" borderId="10" xfId="0" applyNumberFormat="1" applyFont="1" applyFill="1" applyBorder="1" applyAlignment="1">
      <alignment horizontal="center" vertical="top" wrapText="1"/>
    </xf>
    <xf numFmtId="166" fontId="20" fillId="6" borderId="0" xfId="0" applyNumberFormat="1" applyFont="1" applyFill="1" applyBorder="1" applyAlignment="1">
      <alignment horizontal="center" vertical="top" wrapText="1"/>
    </xf>
    <xf numFmtId="3" fontId="9" fillId="0" borderId="0" xfId="0" applyNumberFormat="1" applyFont="1" applyFill="1" applyBorder="1" applyAlignment="1">
      <alignment horizontal="center" wrapText="1"/>
    </xf>
    <xf numFmtId="3" fontId="2" fillId="0" borderId="11" xfId="0" applyNumberFormat="1" applyFont="1" applyBorder="1" applyAlignment="1">
      <alignment horizontal="center" vertical="top"/>
    </xf>
    <xf numFmtId="3" fontId="2" fillId="6" borderId="76"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2" fillId="6" borderId="70" xfId="0" applyNumberFormat="1" applyFont="1" applyFill="1" applyBorder="1" applyAlignment="1">
      <alignment horizontal="center" vertical="top"/>
    </xf>
    <xf numFmtId="3" fontId="2" fillId="0" borderId="0" xfId="0" applyNumberFormat="1" applyFont="1" applyBorder="1" applyAlignment="1">
      <alignment horizontal="center" vertical="top"/>
    </xf>
    <xf numFmtId="3" fontId="2" fillId="0" borderId="14" xfId="0" applyNumberFormat="1" applyFont="1" applyFill="1" applyBorder="1" applyAlignment="1">
      <alignment horizontal="center" vertical="top"/>
    </xf>
    <xf numFmtId="166" fontId="2" fillId="0" borderId="0" xfId="0" applyNumberFormat="1" applyFont="1" applyAlignment="1">
      <alignment vertical="top"/>
    </xf>
    <xf numFmtId="3" fontId="2" fillId="0" borderId="33" xfId="0" applyNumberFormat="1" applyFont="1" applyFill="1" applyBorder="1" applyAlignment="1">
      <alignment vertical="top" wrapText="1"/>
    </xf>
    <xf numFmtId="166" fontId="9" fillId="6" borderId="37" xfId="0" applyNumberFormat="1" applyFont="1" applyFill="1" applyBorder="1" applyAlignment="1">
      <alignment horizontal="center" vertical="top" wrapText="1"/>
    </xf>
    <xf numFmtId="166" fontId="9" fillId="6" borderId="15" xfId="0" applyNumberFormat="1" applyFont="1" applyFill="1" applyBorder="1" applyAlignment="1">
      <alignment horizontal="center" vertical="top" wrapText="1"/>
    </xf>
    <xf numFmtId="3" fontId="16" fillId="6" borderId="10" xfId="0" applyNumberFormat="1" applyFont="1" applyFill="1" applyBorder="1" applyAlignment="1">
      <alignment horizontal="left" vertical="top" wrapText="1"/>
    </xf>
    <xf numFmtId="3" fontId="8" fillId="0" borderId="39" xfId="0" applyNumberFormat="1" applyFont="1" applyBorder="1" applyAlignment="1">
      <alignment horizontal="center" vertical="center" wrapText="1"/>
    </xf>
    <xf numFmtId="166" fontId="8" fillId="8" borderId="0" xfId="0" applyNumberFormat="1" applyFont="1" applyFill="1" applyBorder="1" applyAlignment="1">
      <alignment horizontal="center" vertical="top"/>
    </xf>
    <xf numFmtId="0" fontId="2" fillId="0" borderId="39" xfId="0" applyNumberFormat="1" applyFont="1" applyFill="1" applyBorder="1" applyAlignment="1">
      <alignment horizontal="center" vertical="top"/>
    </xf>
    <xf numFmtId="0" fontId="2" fillId="0" borderId="37" xfId="0" applyNumberFormat="1" applyFont="1" applyFill="1" applyBorder="1" applyAlignment="1">
      <alignment horizontal="center" vertical="top"/>
    </xf>
    <xf numFmtId="166" fontId="2" fillId="0" borderId="33" xfId="1" applyNumberFormat="1" applyFont="1" applyFill="1" applyBorder="1" applyAlignment="1">
      <alignment vertical="top" wrapText="1"/>
    </xf>
    <xf numFmtId="49" fontId="9" fillId="6" borderId="10" xfId="0" applyNumberFormat="1" applyFont="1" applyFill="1" applyBorder="1" applyAlignment="1">
      <alignment horizontal="center" vertical="top"/>
    </xf>
    <xf numFmtId="0" fontId="2" fillId="6" borderId="32" xfId="0" applyFont="1" applyFill="1" applyBorder="1" applyAlignment="1">
      <alignment horizontal="center" vertical="top"/>
    </xf>
    <xf numFmtId="0" fontId="2" fillId="6" borderId="32" xfId="0" applyFont="1" applyFill="1" applyBorder="1" applyAlignment="1">
      <alignment horizontal="center" vertical="top" wrapText="1"/>
    </xf>
    <xf numFmtId="3" fontId="9" fillId="6" borderId="32" xfId="0" applyNumberFormat="1" applyFont="1" applyFill="1" applyBorder="1" applyAlignment="1">
      <alignment horizontal="center" vertical="top" wrapText="1"/>
    </xf>
    <xf numFmtId="3" fontId="2" fillId="0" borderId="47" xfId="0" applyNumberFormat="1" applyFont="1" applyBorder="1" applyAlignment="1">
      <alignment horizontal="center" vertical="top"/>
    </xf>
    <xf numFmtId="166" fontId="11" fillId="6" borderId="63" xfId="0" applyNumberFormat="1" applyFont="1" applyFill="1" applyBorder="1" applyAlignment="1">
      <alignment horizontal="center" vertical="top" wrapText="1"/>
    </xf>
    <xf numFmtId="166" fontId="11" fillId="6" borderId="37" xfId="0" applyNumberFormat="1" applyFont="1" applyFill="1" applyBorder="1" applyAlignment="1">
      <alignment horizontal="center" vertical="top" wrapText="1"/>
    </xf>
    <xf numFmtId="166" fontId="11" fillId="6" borderId="15" xfId="0" applyNumberFormat="1" applyFont="1" applyFill="1" applyBorder="1" applyAlignment="1">
      <alignment horizontal="center" vertical="top" wrapText="1"/>
    </xf>
    <xf numFmtId="3" fontId="2" fillId="0" borderId="41" xfId="0" applyNumberFormat="1" applyFont="1" applyBorder="1" applyAlignment="1">
      <alignment horizontal="center" vertical="top"/>
    </xf>
    <xf numFmtId="0" fontId="2" fillId="6" borderId="41" xfId="0" applyFont="1" applyFill="1" applyBorder="1" applyAlignment="1">
      <alignment horizontal="center" vertical="top"/>
    </xf>
    <xf numFmtId="0" fontId="2" fillId="6" borderId="33" xfId="0" applyFont="1" applyFill="1" applyBorder="1" applyAlignment="1">
      <alignment horizontal="center" vertical="top"/>
    </xf>
    <xf numFmtId="166" fontId="2" fillId="6" borderId="65" xfId="0" applyNumberFormat="1" applyFont="1" applyFill="1" applyBorder="1" applyAlignment="1">
      <alignment horizontal="center" vertical="top" wrapText="1"/>
    </xf>
    <xf numFmtId="166" fontId="2" fillId="6" borderId="76" xfId="0" applyNumberFormat="1" applyFont="1" applyFill="1" applyBorder="1" applyAlignment="1">
      <alignment horizontal="center" vertical="top" wrapText="1"/>
    </xf>
    <xf numFmtId="166" fontId="2" fillId="6" borderId="34" xfId="0" applyNumberFormat="1" applyFont="1" applyFill="1" applyBorder="1" applyAlignment="1">
      <alignment horizontal="center" vertical="top" wrapText="1"/>
    </xf>
    <xf numFmtId="3" fontId="2" fillId="0" borderId="41"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3" fontId="2" fillId="6" borderId="68" xfId="0" applyNumberFormat="1" applyFont="1" applyFill="1" applyBorder="1" applyAlignment="1">
      <alignment horizontal="center" vertical="top"/>
    </xf>
    <xf numFmtId="166" fontId="9" fillId="0" borderId="16" xfId="0" applyNumberFormat="1" applyFont="1" applyFill="1" applyBorder="1" applyAlignment="1">
      <alignment horizontal="center" vertical="top" wrapText="1"/>
    </xf>
    <xf numFmtId="166" fontId="9" fillId="0" borderId="63" xfId="0" applyNumberFormat="1" applyFont="1" applyFill="1" applyBorder="1" applyAlignment="1">
      <alignment horizontal="center" vertical="top" wrapText="1"/>
    </xf>
    <xf numFmtId="167" fontId="9" fillId="5" borderId="84" xfId="0" applyNumberFormat="1" applyFont="1" applyFill="1" applyBorder="1" applyAlignment="1">
      <alignment horizontal="center" vertical="top"/>
    </xf>
    <xf numFmtId="3" fontId="2" fillId="6" borderId="47" xfId="0" applyNumberFormat="1" applyFont="1" applyFill="1" applyBorder="1" applyAlignment="1">
      <alignment horizontal="center" vertical="top" wrapText="1"/>
    </xf>
    <xf numFmtId="166" fontId="9" fillId="6" borderId="31" xfId="0" applyNumberFormat="1" applyFont="1" applyFill="1" applyBorder="1" applyAlignment="1">
      <alignment horizontal="center" vertical="top" wrapText="1"/>
    </xf>
    <xf numFmtId="166" fontId="2" fillId="6" borderId="57" xfId="0" applyNumberFormat="1" applyFont="1" applyFill="1" applyBorder="1" applyAlignment="1">
      <alignment horizontal="center" vertical="top" wrapText="1"/>
    </xf>
    <xf numFmtId="166" fontId="2" fillId="6" borderId="39" xfId="0" applyNumberFormat="1" applyFont="1" applyFill="1" applyBorder="1" applyAlignment="1">
      <alignment horizontal="center" vertical="top" wrapText="1"/>
    </xf>
    <xf numFmtId="166" fontId="2" fillId="6" borderId="45" xfId="0" applyNumberFormat="1" applyFont="1" applyFill="1" applyBorder="1" applyAlignment="1">
      <alignment horizontal="center" vertical="top" wrapText="1"/>
    </xf>
    <xf numFmtId="166" fontId="9" fillId="7" borderId="57" xfId="0" applyNumberFormat="1" applyFont="1" applyFill="1" applyBorder="1" applyAlignment="1">
      <alignment horizontal="center" vertical="top" wrapText="1"/>
    </xf>
    <xf numFmtId="166" fontId="9" fillId="7" borderId="69" xfId="0" applyNumberFormat="1" applyFont="1" applyFill="1" applyBorder="1" applyAlignment="1">
      <alignment horizontal="center" vertical="top" wrapText="1"/>
    </xf>
    <xf numFmtId="166" fontId="2" fillId="6" borderId="4" xfId="0" applyNumberFormat="1" applyFont="1" applyFill="1" applyBorder="1" applyAlignment="1">
      <alignment horizontal="center" vertical="top" wrapText="1"/>
    </xf>
    <xf numFmtId="166" fontId="2" fillId="6" borderId="17" xfId="0" applyNumberFormat="1" applyFont="1" applyFill="1" applyBorder="1" applyAlignment="1">
      <alignment horizontal="center" vertical="top"/>
    </xf>
    <xf numFmtId="166" fontId="2" fillId="6" borderId="11" xfId="0" applyNumberFormat="1" applyFont="1" applyFill="1" applyBorder="1" applyAlignment="1">
      <alignment horizontal="center" vertical="top"/>
    </xf>
    <xf numFmtId="166" fontId="11" fillId="6" borderId="11" xfId="0" applyNumberFormat="1" applyFont="1" applyFill="1" applyBorder="1" applyAlignment="1">
      <alignment horizontal="center" vertical="top"/>
    </xf>
    <xf numFmtId="3" fontId="8" fillId="0" borderId="29" xfId="0" applyNumberFormat="1" applyFont="1" applyBorder="1" applyAlignment="1">
      <alignment horizontal="center" vertical="top"/>
    </xf>
    <xf numFmtId="3" fontId="8" fillId="0" borderId="32" xfId="0" applyNumberFormat="1" applyFont="1" applyBorder="1" applyAlignment="1">
      <alignment horizontal="center" vertical="top"/>
    </xf>
    <xf numFmtId="3" fontId="16" fillId="7" borderId="22" xfId="0" applyNumberFormat="1" applyFont="1" applyFill="1" applyBorder="1" applyAlignment="1">
      <alignment horizontal="center" vertical="top" wrapText="1"/>
    </xf>
    <xf numFmtId="166" fontId="8" fillId="8" borderId="4" xfId="0" applyNumberFormat="1" applyFont="1" applyFill="1" applyBorder="1" applyAlignment="1">
      <alignment horizontal="center" vertical="top"/>
    </xf>
    <xf numFmtId="166" fontId="8" fillId="8" borderId="11" xfId="0" applyNumberFormat="1" applyFont="1" applyFill="1" applyBorder="1" applyAlignment="1">
      <alignment horizontal="center" vertical="top"/>
    </xf>
    <xf numFmtId="4" fontId="2" fillId="0" borderId="11" xfId="0" applyNumberFormat="1" applyFont="1" applyFill="1" applyBorder="1" applyAlignment="1">
      <alignment horizontal="center" vertical="top" wrapText="1"/>
    </xf>
    <xf numFmtId="4" fontId="16" fillId="7" borderId="52" xfId="0" applyNumberFormat="1" applyFont="1" applyFill="1" applyBorder="1" applyAlignment="1">
      <alignment horizontal="center" vertical="top" wrapText="1"/>
    </xf>
    <xf numFmtId="166" fontId="9" fillId="4" borderId="84" xfId="0" applyNumberFormat="1" applyFont="1" applyFill="1" applyBorder="1" applyAlignment="1">
      <alignment horizontal="center" vertical="top"/>
    </xf>
    <xf numFmtId="166" fontId="9" fillId="3" borderId="84" xfId="0" applyNumberFormat="1" applyFont="1" applyFill="1" applyBorder="1" applyAlignment="1">
      <alignment horizontal="center" vertical="top"/>
    </xf>
    <xf numFmtId="166" fontId="2" fillId="0" borderId="55" xfId="0" applyNumberFormat="1" applyFont="1" applyBorder="1" applyAlignment="1">
      <alignment horizontal="center" vertical="center" wrapText="1"/>
    </xf>
    <xf numFmtId="166" fontId="9" fillId="3" borderId="36" xfId="0" applyNumberFormat="1" applyFont="1" applyFill="1" applyBorder="1" applyAlignment="1">
      <alignment horizontal="center" vertical="top" wrapText="1"/>
    </xf>
    <xf numFmtId="166" fontId="2" fillId="0" borderId="36" xfId="0" applyNumberFormat="1" applyFont="1" applyBorder="1" applyAlignment="1">
      <alignment horizontal="center" vertical="top"/>
    </xf>
    <xf numFmtId="166" fontId="2" fillId="0" borderId="36" xfId="0" applyNumberFormat="1" applyFont="1" applyBorder="1" applyAlignment="1">
      <alignment horizontal="center" vertical="top" wrapText="1"/>
    </xf>
    <xf numFmtId="166" fontId="2" fillId="6" borderId="36" xfId="0" applyNumberFormat="1" applyFont="1" applyFill="1" applyBorder="1" applyAlignment="1">
      <alignment horizontal="center" vertical="top" wrapText="1"/>
    </xf>
    <xf numFmtId="166" fontId="9" fillId="3" borderId="36" xfId="0" applyNumberFormat="1" applyFont="1" applyFill="1" applyBorder="1" applyAlignment="1">
      <alignment horizontal="center" vertical="top"/>
    </xf>
    <xf numFmtId="166" fontId="9" fillId="7" borderId="52" xfId="0" applyNumberFormat="1" applyFont="1" applyFill="1" applyBorder="1" applyAlignment="1">
      <alignment horizontal="center" vertical="top"/>
    </xf>
    <xf numFmtId="3" fontId="2" fillId="6" borderId="29" xfId="0" applyNumberFormat="1" applyFont="1" applyFill="1" applyBorder="1" applyAlignment="1">
      <alignment vertical="top" wrapText="1"/>
    </xf>
    <xf numFmtId="3" fontId="9" fillId="7" borderId="22" xfId="0" applyNumberFormat="1" applyFont="1" applyFill="1" applyBorder="1" applyAlignment="1">
      <alignment horizontal="center" vertical="top" wrapText="1"/>
    </xf>
    <xf numFmtId="166" fontId="2" fillId="6" borderId="44" xfId="0" applyNumberFormat="1" applyFont="1" applyFill="1" applyBorder="1" applyAlignment="1">
      <alignment horizontal="center" vertical="top"/>
    </xf>
    <xf numFmtId="166" fontId="2" fillId="6" borderId="41" xfId="0" applyNumberFormat="1" applyFont="1" applyFill="1" applyBorder="1" applyAlignment="1">
      <alignment horizontal="center" vertical="top"/>
    </xf>
    <xf numFmtId="3" fontId="2" fillId="6" borderId="29" xfId="0" applyNumberFormat="1" applyFont="1" applyFill="1" applyBorder="1" applyAlignment="1">
      <alignment horizontal="center" vertical="top"/>
    </xf>
    <xf numFmtId="166" fontId="2" fillId="6" borderId="31" xfId="0" applyNumberFormat="1" applyFont="1" applyFill="1" applyBorder="1" applyAlignment="1">
      <alignment horizontal="center" vertical="top" wrapText="1"/>
    </xf>
    <xf numFmtId="166" fontId="2" fillId="6" borderId="39" xfId="0" applyNumberFormat="1" applyFont="1" applyFill="1" applyBorder="1" applyAlignment="1">
      <alignment horizontal="center" vertical="top"/>
    </xf>
    <xf numFmtId="166" fontId="12" fillId="6" borderId="39" xfId="0" applyNumberFormat="1" applyFont="1" applyFill="1" applyBorder="1" applyAlignment="1">
      <alignment horizontal="center" vertical="top" wrapText="1"/>
    </xf>
    <xf numFmtId="166" fontId="11" fillId="6" borderId="45" xfId="0" applyNumberFormat="1" applyFont="1" applyFill="1" applyBorder="1" applyAlignment="1">
      <alignment horizontal="center" vertical="top"/>
    </xf>
    <xf numFmtId="166" fontId="2" fillId="6" borderId="57" xfId="0" applyNumberFormat="1" applyFont="1" applyFill="1" applyBorder="1" applyAlignment="1">
      <alignment horizontal="center" vertical="top"/>
    </xf>
    <xf numFmtId="166" fontId="2" fillId="0" borderId="66" xfId="0" applyNumberFormat="1" applyFont="1" applyBorder="1" applyAlignment="1">
      <alignment horizontal="center" vertical="top"/>
    </xf>
    <xf numFmtId="166" fontId="2" fillId="6" borderId="4" xfId="0" applyNumberFormat="1" applyFont="1" applyFill="1" applyBorder="1" applyAlignment="1">
      <alignment horizontal="center" vertical="top"/>
    </xf>
    <xf numFmtId="166" fontId="2" fillId="6" borderId="33" xfId="0" applyNumberFormat="1" applyFont="1" applyFill="1" applyBorder="1" applyAlignment="1">
      <alignment vertical="top" wrapText="1"/>
    </xf>
    <xf numFmtId="3" fontId="2" fillId="6" borderId="10" xfId="0" applyNumberFormat="1" applyFont="1" applyFill="1" applyBorder="1" applyAlignment="1">
      <alignment horizontal="center" vertical="center" textRotation="90" wrapText="1"/>
    </xf>
    <xf numFmtId="3" fontId="2" fillId="6" borderId="39" xfId="0" applyNumberFormat="1" applyFont="1" applyFill="1" applyBorder="1" applyAlignment="1">
      <alignment horizontal="center" vertical="top" wrapText="1"/>
    </xf>
    <xf numFmtId="0" fontId="2" fillId="6" borderId="32" xfId="0" quotePrefix="1" applyFont="1" applyFill="1" applyBorder="1" applyAlignment="1">
      <alignment horizontal="left" vertical="top" wrapText="1"/>
    </xf>
    <xf numFmtId="0" fontId="2" fillId="6" borderId="57" xfId="0" applyFont="1" applyFill="1" applyBorder="1" applyAlignment="1">
      <alignment horizontal="center" vertical="top" wrapText="1"/>
    </xf>
    <xf numFmtId="0" fontId="2" fillId="6" borderId="17" xfId="0" applyFont="1" applyFill="1" applyBorder="1" applyAlignment="1">
      <alignment horizontal="center" vertical="top" wrapText="1"/>
    </xf>
    <xf numFmtId="3" fontId="2" fillId="6" borderId="19" xfId="0" applyNumberFormat="1" applyFont="1" applyFill="1" applyBorder="1" applyAlignment="1">
      <alignment vertical="top" wrapText="1"/>
    </xf>
    <xf numFmtId="3" fontId="9" fillId="7" borderId="47" xfId="0" applyNumberFormat="1" applyFont="1" applyFill="1" applyBorder="1" applyAlignment="1">
      <alignment horizontal="center" vertical="top" wrapText="1"/>
    </xf>
    <xf numFmtId="167" fontId="9" fillId="7" borderId="17" xfId="0" applyNumberFormat="1" applyFont="1" applyFill="1" applyBorder="1" applyAlignment="1">
      <alignment horizontal="center" vertical="top" wrapText="1"/>
    </xf>
    <xf numFmtId="167" fontId="9" fillId="7" borderId="53" xfId="0" applyNumberFormat="1" applyFont="1" applyFill="1" applyBorder="1" applyAlignment="1">
      <alignment horizontal="center" vertical="top" wrapText="1"/>
    </xf>
    <xf numFmtId="0" fontId="2" fillId="6" borderId="50" xfId="0" applyFont="1" applyFill="1" applyBorder="1" applyAlignment="1">
      <alignment horizontal="center" vertical="top" wrapText="1"/>
    </xf>
    <xf numFmtId="0" fontId="2" fillId="6" borderId="20" xfId="0" applyFont="1" applyFill="1" applyBorder="1" applyAlignment="1">
      <alignment horizontal="center" vertical="top" wrapText="1"/>
    </xf>
    <xf numFmtId="0" fontId="2" fillId="0" borderId="37" xfId="0" applyFont="1" applyFill="1" applyBorder="1" applyAlignment="1">
      <alignment horizontal="center" vertical="top" wrapText="1"/>
    </xf>
    <xf numFmtId="0" fontId="2" fillId="0" borderId="15" xfId="0" applyFont="1" applyFill="1" applyBorder="1" applyAlignment="1">
      <alignment horizontal="center" vertical="top" wrapText="1"/>
    </xf>
    <xf numFmtId="167" fontId="9" fillId="7" borderId="52" xfId="0" applyNumberFormat="1" applyFont="1" applyFill="1" applyBorder="1" applyAlignment="1">
      <alignment horizontal="center" vertical="top" wrapText="1"/>
    </xf>
    <xf numFmtId="167" fontId="2" fillId="6" borderId="4" xfId="0" applyNumberFormat="1" applyFont="1" applyFill="1" applyBorder="1" applyAlignment="1">
      <alignment horizontal="center" vertical="top" wrapText="1"/>
    </xf>
    <xf numFmtId="167" fontId="2" fillId="6" borderId="0" xfId="0" applyNumberFormat="1" applyFont="1" applyFill="1" applyBorder="1" applyAlignment="1">
      <alignment horizontal="center" vertical="top" wrapText="1"/>
    </xf>
    <xf numFmtId="0" fontId="2" fillId="6" borderId="73" xfId="0" applyFont="1" applyFill="1" applyBorder="1" applyAlignment="1">
      <alignment horizontal="center" vertical="top" wrapText="1"/>
    </xf>
    <xf numFmtId="3" fontId="2" fillId="0" borderId="32" xfId="0" applyNumberFormat="1" applyFont="1" applyFill="1" applyBorder="1" applyAlignment="1">
      <alignment horizontal="center" vertical="top"/>
    </xf>
    <xf numFmtId="166" fontId="2" fillId="0" borderId="36" xfId="0" applyNumberFormat="1" applyFont="1" applyFill="1" applyBorder="1" applyAlignment="1">
      <alignment horizontal="center" vertical="top"/>
    </xf>
    <xf numFmtId="3" fontId="9" fillId="7" borderId="22" xfId="0" applyNumberFormat="1" applyFont="1" applyFill="1" applyBorder="1" applyAlignment="1">
      <alignment horizontal="center" vertical="top"/>
    </xf>
    <xf numFmtId="167" fontId="9" fillId="7" borderId="52" xfId="0" applyNumberFormat="1" applyFont="1" applyFill="1" applyBorder="1" applyAlignment="1">
      <alignment horizontal="center" vertical="top"/>
    </xf>
    <xf numFmtId="166" fontId="2" fillId="0" borderId="40" xfId="0" applyNumberFormat="1" applyFont="1" applyFill="1" applyBorder="1" applyAlignment="1">
      <alignment horizontal="center" vertical="top"/>
    </xf>
    <xf numFmtId="166" fontId="2" fillId="0" borderId="17" xfId="0" applyNumberFormat="1" applyFont="1" applyFill="1" applyBorder="1" applyAlignment="1">
      <alignment horizontal="center" vertical="top" wrapText="1"/>
    </xf>
    <xf numFmtId="166" fontId="9" fillId="7" borderId="52"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166" fontId="2" fillId="0" borderId="11" xfId="0" applyNumberFormat="1" applyFont="1" applyFill="1" applyBorder="1" applyAlignment="1">
      <alignment horizontal="center" vertical="top" wrapText="1"/>
    </xf>
    <xf numFmtId="3" fontId="2" fillId="0" borderId="29" xfId="0" applyNumberFormat="1" applyFont="1" applyBorder="1" applyAlignment="1">
      <alignment vertical="top" wrapText="1"/>
    </xf>
    <xf numFmtId="3" fontId="2" fillId="6" borderId="31" xfId="0" applyNumberFormat="1" applyFont="1" applyFill="1" applyBorder="1" applyAlignment="1">
      <alignment horizontal="center" vertical="top" wrapText="1"/>
    </xf>
    <xf numFmtId="3" fontId="2" fillId="0" borderId="76" xfId="0" applyNumberFormat="1" applyFont="1" applyBorder="1" applyAlignment="1">
      <alignment horizontal="center" vertical="top"/>
    </xf>
    <xf numFmtId="3" fontId="2" fillId="0" borderId="14" xfId="0" applyNumberFormat="1" applyFont="1" applyBorder="1" applyAlignment="1">
      <alignment horizontal="center" vertical="top"/>
    </xf>
    <xf numFmtId="3" fontId="2" fillId="0" borderId="57" xfId="0" applyNumberFormat="1" applyFont="1" applyFill="1" applyBorder="1" applyAlignment="1">
      <alignment horizontal="center" vertical="top" wrapText="1"/>
    </xf>
    <xf numFmtId="3" fontId="2" fillId="0" borderId="45" xfId="0" applyNumberFormat="1" applyFont="1" applyFill="1" applyBorder="1" applyAlignment="1">
      <alignment horizontal="center" vertical="top" wrapText="1"/>
    </xf>
    <xf numFmtId="167" fontId="9" fillId="7" borderId="78" xfId="0" applyNumberFormat="1" applyFont="1" applyFill="1" applyBorder="1" applyAlignment="1">
      <alignment horizontal="center" vertical="top"/>
    </xf>
    <xf numFmtId="3" fontId="2" fillId="6" borderId="77" xfId="0" applyNumberFormat="1" applyFont="1" applyFill="1" applyBorder="1" applyAlignment="1">
      <alignment horizontal="center" vertical="top"/>
    </xf>
    <xf numFmtId="3" fontId="2" fillId="0" borderId="69" xfId="0" applyNumberFormat="1" applyFont="1" applyFill="1" applyBorder="1" applyAlignment="1">
      <alignment horizontal="center" vertical="top" wrapText="1"/>
    </xf>
    <xf numFmtId="49" fontId="10" fillId="6" borderId="31" xfId="0" applyNumberFormat="1" applyFont="1" applyFill="1" applyBorder="1" applyAlignment="1">
      <alignment horizontal="center" vertical="top"/>
    </xf>
    <xf numFmtId="49" fontId="10" fillId="6" borderId="4" xfId="0" applyNumberFormat="1" applyFont="1" applyFill="1" applyBorder="1" applyAlignment="1">
      <alignment horizontal="center" vertical="top"/>
    </xf>
    <xf numFmtId="49" fontId="10" fillId="6" borderId="39" xfId="0" applyNumberFormat="1" applyFont="1" applyFill="1" applyBorder="1" applyAlignment="1">
      <alignment horizontal="center" vertical="top"/>
    </xf>
    <xf numFmtId="49" fontId="10" fillId="6" borderId="11" xfId="0" applyNumberFormat="1" applyFont="1" applyFill="1" applyBorder="1" applyAlignment="1">
      <alignment horizontal="center" vertical="top"/>
    </xf>
    <xf numFmtId="3" fontId="2" fillId="0" borderId="37" xfId="0" applyNumberFormat="1" applyFont="1" applyFill="1" applyBorder="1" applyAlignment="1">
      <alignment horizontal="center" vertical="top"/>
    </xf>
    <xf numFmtId="166" fontId="14" fillId="6" borderId="43" xfId="0" applyNumberFormat="1" applyFont="1" applyFill="1" applyBorder="1" applyAlignment="1">
      <alignment horizontal="center" vertical="top" wrapText="1"/>
    </xf>
    <xf numFmtId="166" fontId="14" fillId="6" borderId="41" xfId="0" applyNumberFormat="1" applyFont="1" applyFill="1" applyBorder="1" applyAlignment="1">
      <alignment horizontal="center" vertical="top" wrapText="1"/>
    </xf>
    <xf numFmtId="166" fontId="14" fillId="6" borderId="71" xfId="0" applyNumberFormat="1" applyFont="1" applyFill="1" applyBorder="1" applyAlignment="1">
      <alignment horizontal="center" vertical="top" wrapText="1"/>
    </xf>
    <xf numFmtId="3" fontId="2" fillId="0" borderId="15" xfId="0" applyNumberFormat="1" applyFont="1" applyFill="1" applyBorder="1" applyAlignment="1">
      <alignment horizontal="center" vertical="top"/>
    </xf>
    <xf numFmtId="3" fontId="2" fillId="0" borderId="70" xfId="0" applyNumberFormat="1" applyFont="1" applyFill="1" applyBorder="1" applyAlignment="1">
      <alignment horizontal="center" vertical="top"/>
    </xf>
    <xf numFmtId="3" fontId="2" fillId="0" borderId="63"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2" fillId="6" borderId="53" xfId="0" applyNumberFormat="1" applyFont="1" applyFill="1" applyBorder="1" applyAlignment="1">
      <alignment horizontal="center" vertical="center" wrapText="1"/>
    </xf>
    <xf numFmtId="3" fontId="2" fillId="0" borderId="59" xfId="0"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166" fontId="2" fillId="6" borderId="59" xfId="0" applyNumberFormat="1" applyFont="1" applyFill="1" applyBorder="1" applyAlignment="1">
      <alignment horizontal="center" vertical="top" wrapText="1"/>
    </xf>
    <xf numFmtId="166" fontId="2" fillId="16" borderId="79" xfId="3" applyNumberFormat="1" applyFont="1" applyFill="1" applyBorder="1" applyAlignment="1">
      <alignment horizontal="center" vertical="top"/>
    </xf>
    <xf numFmtId="166" fontId="2" fillId="16" borderId="80" xfId="3" applyNumberFormat="1" applyFont="1" applyFill="1" applyBorder="1" applyAlignment="1">
      <alignment horizontal="center" vertical="top"/>
    </xf>
    <xf numFmtId="166" fontId="2" fillId="16" borderId="81" xfId="3" applyNumberFormat="1" applyFont="1" applyFill="1" applyBorder="1" applyAlignment="1">
      <alignment horizontal="center" vertical="top"/>
    </xf>
    <xf numFmtId="166" fontId="2" fillId="16" borderId="82" xfId="3" applyNumberFormat="1" applyFont="1" applyFill="1" applyBorder="1" applyAlignment="1">
      <alignment horizontal="center" vertical="top"/>
    </xf>
    <xf numFmtId="169" fontId="2" fillId="17" borderId="83" xfId="3" applyNumberFormat="1" applyFont="1" applyFill="1" applyBorder="1" applyAlignment="1">
      <alignment horizontal="center" vertical="top"/>
    </xf>
    <xf numFmtId="169" fontId="2" fillId="17" borderId="80" xfId="3"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2" fillId="0" borderId="29" xfId="0" applyNumberFormat="1" applyFont="1" applyBorder="1" applyAlignment="1">
      <alignment horizontal="center" vertical="top"/>
    </xf>
    <xf numFmtId="166" fontId="2" fillId="8" borderId="4" xfId="0" applyNumberFormat="1" applyFont="1" applyFill="1" applyBorder="1" applyAlignment="1">
      <alignment horizontal="center" vertical="top" wrapText="1"/>
    </xf>
    <xf numFmtId="166" fontId="2" fillId="8" borderId="17"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wrapText="1"/>
    </xf>
    <xf numFmtId="3" fontId="2" fillId="0" borderId="1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center" textRotation="90" wrapText="1"/>
    </xf>
    <xf numFmtId="166" fontId="8" fillId="0" borderId="4" xfId="0" applyNumberFormat="1" applyFont="1" applyBorder="1" applyAlignment="1">
      <alignment horizontal="center" vertical="top"/>
    </xf>
    <xf numFmtId="3" fontId="8" fillId="8" borderId="29" xfId="0" applyNumberFormat="1" applyFont="1" applyFill="1" applyBorder="1" applyAlignment="1">
      <alignment vertical="top" wrapText="1"/>
    </xf>
    <xf numFmtId="3" fontId="8" fillId="8" borderId="29" xfId="0" applyNumberFormat="1" applyFont="1" applyFill="1" applyBorder="1" applyAlignment="1">
      <alignment horizontal="center" vertical="top"/>
    </xf>
    <xf numFmtId="3" fontId="8" fillId="8" borderId="4" xfId="0" applyNumberFormat="1" applyFont="1" applyFill="1" applyBorder="1" applyAlignment="1">
      <alignment horizontal="center" vertical="top"/>
    </xf>
    <xf numFmtId="166" fontId="8" fillId="0" borderId="11" xfId="0" applyNumberFormat="1" applyFont="1" applyBorder="1" applyAlignment="1">
      <alignment horizontal="center" vertical="top"/>
    </xf>
    <xf numFmtId="3" fontId="8" fillId="8" borderId="32" xfId="0" applyNumberFormat="1" applyFont="1" applyFill="1" applyBorder="1" applyAlignment="1">
      <alignment vertical="top" wrapText="1"/>
    </xf>
    <xf numFmtId="3" fontId="8" fillId="8" borderId="32" xfId="0" applyNumberFormat="1" applyFont="1" applyFill="1" applyBorder="1" applyAlignment="1">
      <alignment horizontal="center" vertical="top"/>
    </xf>
    <xf numFmtId="3" fontId="8" fillId="8" borderId="39" xfId="0" applyNumberFormat="1" applyFont="1" applyFill="1" applyBorder="1" applyAlignment="1">
      <alignment horizontal="center" vertical="top"/>
    </xf>
    <xf numFmtId="3" fontId="8" fillId="8" borderId="11" xfId="0" applyNumberFormat="1" applyFont="1" applyFill="1" applyBorder="1" applyAlignment="1">
      <alignment horizontal="center" vertical="top"/>
    </xf>
    <xf numFmtId="3" fontId="8" fillId="6" borderId="16" xfId="0" applyNumberFormat="1" applyFont="1" applyFill="1" applyBorder="1" applyAlignment="1">
      <alignment vertical="top" wrapText="1"/>
    </xf>
    <xf numFmtId="166" fontId="8" fillId="6" borderId="33" xfId="0" applyNumberFormat="1" applyFont="1" applyFill="1" applyBorder="1" applyAlignment="1">
      <alignment horizontal="center" vertical="top" wrapText="1"/>
    </xf>
    <xf numFmtId="166" fontId="8" fillId="6" borderId="33" xfId="1" applyNumberFormat="1" applyFont="1" applyFill="1" applyBorder="1" applyAlignment="1">
      <alignment horizontal="left" vertical="top" wrapText="1"/>
    </xf>
    <xf numFmtId="0" fontId="8" fillId="6" borderId="33" xfId="0" applyNumberFormat="1" applyFont="1" applyFill="1" applyBorder="1" applyAlignment="1">
      <alignment horizontal="center" vertical="top"/>
    </xf>
    <xf numFmtId="0" fontId="8" fillId="6" borderId="45" xfId="0" applyNumberFormat="1" applyFont="1" applyFill="1" applyBorder="1" applyAlignment="1">
      <alignment horizontal="center" vertical="top"/>
    </xf>
    <xf numFmtId="0" fontId="8" fillId="6" borderId="36" xfId="0" applyNumberFormat="1" applyFont="1" applyFill="1" applyBorder="1" applyAlignment="1">
      <alignment horizontal="center" vertical="top"/>
    </xf>
    <xf numFmtId="3" fontId="8" fillId="6" borderId="10" xfId="0" applyNumberFormat="1" applyFont="1" applyFill="1" applyBorder="1" applyAlignment="1">
      <alignment vertical="top" wrapText="1"/>
    </xf>
    <xf numFmtId="3" fontId="8" fillId="6" borderId="33" xfId="0" applyNumberFormat="1" applyFont="1" applyFill="1" applyBorder="1" applyAlignment="1">
      <alignment horizontal="left" vertical="top" wrapText="1"/>
    </xf>
    <xf numFmtId="3" fontId="8" fillId="6" borderId="43" xfId="0" applyNumberFormat="1" applyFont="1" applyFill="1" applyBorder="1" applyAlignment="1">
      <alignment vertical="top" wrapText="1"/>
    </xf>
    <xf numFmtId="166" fontId="8" fillId="6" borderId="41" xfId="1" applyNumberFormat="1" applyFont="1" applyFill="1" applyBorder="1" applyAlignment="1">
      <alignment horizontal="left" vertical="top" wrapText="1"/>
    </xf>
    <xf numFmtId="0" fontId="8" fillId="6" borderId="32" xfId="0" applyNumberFormat="1" applyFont="1" applyFill="1" applyBorder="1" applyAlignment="1">
      <alignment horizontal="center" vertical="top"/>
    </xf>
    <xf numFmtId="0" fontId="8" fillId="6" borderId="39" xfId="0" applyNumberFormat="1" applyFont="1" applyFill="1" applyBorder="1" applyAlignment="1">
      <alignment horizontal="center" vertical="top"/>
    </xf>
    <xf numFmtId="0" fontId="8" fillId="6" borderId="11" xfId="0" applyNumberFormat="1" applyFont="1" applyFill="1" applyBorder="1" applyAlignment="1">
      <alignment horizontal="center" vertical="top"/>
    </xf>
    <xf numFmtId="0" fontId="8" fillId="6" borderId="34" xfId="0" applyNumberFormat="1" applyFont="1" applyFill="1" applyBorder="1" applyAlignment="1">
      <alignment horizontal="center" vertical="top"/>
    </xf>
    <xf numFmtId="3" fontId="8" fillId="6" borderId="42" xfId="0" applyNumberFormat="1" applyFont="1" applyFill="1" applyBorder="1" applyAlignment="1">
      <alignment horizontal="center" vertical="top"/>
    </xf>
    <xf numFmtId="3" fontId="8" fillId="6" borderId="45" xfId="0" applyNumberFormat="1" applyFont="1" applyFill="1" applyBorder="1" applyAlignment="1">
      <alignment horizontal="center" vertical="top"/>
    </xf>
    <xf numFmtId="3" fontId="8" fillId="6" borderId="44" xfId="0" applyNumberFormat="1" applyFont="1" applyFill="1" applyBorder="1" applyAlignment="1">
      <alignment horizontal="center" vertical="top"/>
    </xf>
    <xf numFmtId="0" fontId="8" fillId="6" borderId="42" xfId="0" applyNumberFormat="1" applyFont="1" applyFill="1" applyBorder="1" applyAlignment="1">
      <alignment horizontal="center" vertical="top"/>
    </xf>
    <xf numFmtId="3" fontId="8" fillId="0" borderId="34" xfId="0" applyNumberFormat="1" applyFont="1" applyFill="1" applyBorder="1" applyAlignment="1">
      <alignment horizontal="center" vertical="top"/>
    </xf>
    <xf numFmtId="3" fontId="8" fillId="0" borderId="37" xfId="0" applyNumberFormat="1" applyFont="1" applyFill="1" applyBorder="1" applyAlignment="1">
      <alignment horizontal="center" vertical="top"/>
    </xf>
    <xf numFmtId="3" fontId="8" fillId="0" borderId="15" xfId="0" applyNumberFormat="1" applyFont="1" applyFill="1" applyBorder="1" applyAlignment="1">
      <alignment horizontal="center" vertical="top"/>
    </xf>
    <xf numFmtId="3" fontId="8" fillId="0" borderId="41" xfId="0" applyNumberFormat="1" applyFont="1" applyFill="1" applyBorder="1" applyAlignment="1">
      <alignment horizontal="left" vertical="top" wrapText="1"/>
    </xf>
    <xf numFmtId="3" fontId="8" fillId="0" borderId="43" xfId="0" applyNumberFormat="1" applyFont="1" applyFill="1" applyBorder="1" applyAlignment="1">
      <alignment horizontal="center" vertical="top"/>
    </xf>
    <xf numFmtId="0" fontId="8" fillId="6" borderId="59" xfId="0" applyNumberFormat="1" applyFont="1" applyFill="1" applyBorder="1" applyAlignment="1">
      <alignment horizontal="center" vertical="top"/>
    </xf>
    <xf numFmtId="0" fontId="8" fillId="6" borderId="44" xfId="0" applyNumberFormat="1" applyFont="1" applyFill="1" applyBorder="1" applyAlignment="1">
      <alignment horizontal="center" vertical="top"/>
    </xf>
    <xf numFmtId="0" fontId="8" fillId="6" borderId="41" xfId="0" applyNumberFormat="1" applyFont="1" applyFill="1" applyBorder="1" applyAlignment="1">
      <alignment horizontal="center" vertical="top"/>
    </xf>
    <xf numFmtId="166" fontId="8" fillId="6" borderId="47" xfId="1" applyNumberFormat="1" applyFont="1" applyFill="1" applyBorder="1" applyAlignment="1">
      <alignment horizontal="left" vertical="top" wrapText="1"/>
    </xf>
    <xf numFmtId="0" fontId="8" fillId="6" borderId="57" xfId="0" applyNumberFormat="1" applyFont="1" applyFill="1" applyBorder="1" applyAlignment="1">
      <alignment horizontal="center" vertical="top"/>
    </xf>
    <xf numFmtId="0" fontId="8" fillId="6" borderId="17" xfId="0" applyNumberFormat="1" applyFont="1" applyFill="1" applyBorder="1" applyAlignment="1">
      <alignment horizontal="center" vertical="top"/>
    </xf>
    <xf numFmtId="166" fontId="8" fillId="6" borderId="33" xfId="1" applyNumberFormat="1" applyFont="1" applyFill="1" applyBorder="1" applyAlignment="1">
      <alignment vertical="top" wrapText="1"/>
    </xf>
    <xf numFmtId="167" fontId="16" fillId="7" borderId="52" xfId="0" applyNumberFormat="1" applyFont="1" applyFill="1" applyBorder="1" applyAlignment="1">
      <alignment horizontal="center" vertical="top" wrapText="1"/>
    </xf>
    <xf numFmtId="3" fontId="8" fillId="0" borderId="11" xfId="0" applyNumberFormat="1" applyFont="1" applyBorder="1" applyAlignment="1">
      <alignment horizontal="center" vertical="center" wrapText="1"/>
    </xf>
    <xf numFmtId="166" fontId="2" fillId="0" borderId="29" xfId="1" applyNumberFormat="1" applyFont="1" applyFill="1" applyBorder="1" applyAlignment="1">
      <alignment horizontal="left" vertical="top" wrapText="1"/>
    </xf>
    <xf numFmtId="3" fontId="8" fillId="0" borderId="36" xfId="0" applyNumberFormat="1" applyFont="1" applyFill="1" applyBorder="1" applyAlignment="1">
      <alignment horizontal="center" vertical="top"/>
    </xf>
    <xf numFmtId="3" fontId="8" fillId="0" borderId="44" xfId="0" applyNumberFormat="1" applyFont="1" applyFill="1" applyBorder="1" applyAlignment="1">
      <alignment horizontal="center" vertical="top"/>
    </xf>
    <xf numFmtId="0" fontId="8" fillId="0" borderId="20"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3" fontId="8" fillId="0" borderId="41" xfId="0" applyNumberFormat="1" applyFont="1" applyFill="1" applyBorder="1" applyAlignment="1">
      <alignment horizontal="center" vertical="top"/>
    </xf>
    <xf numFmtId="0" fontId="8" fillId="0" borderId="15" xfId="0" applyNumberFormat="1" applyFont="1" applyFill="1" applyBorder="1" applyAlignment="1">
      <alignment horizontal="center" vertical="top"/>
    </xf>
    <xf numFmtId="0" fontId="8" fillId="0" borderId="63" xfId="0" applyNumberFormat="1" applyFont="1" applyFill="1" applyBorder="1" applyAlignment="1">
      <alignment horizontal="center" vertical="top"/>
    </xf>
    <xf numFmtId="0" fontId="8" fillId="0" borderId="49" xfId="0" applyNumberFormat="1" applyFont="1" applyFill="1" applyBorder="1" applyAlignment="1">
      <alignment horizontal="center" vertical="top"/>
    </xf>
    <xf numFmtId="0" fontId="8" fillId="0" borderId="19" xfId="0" applyNumberFormat="1" applyFont="1" applyFill="1" applyBorder="1" applyAlignment="1">
      <alignment horizontal="center" vertical="top"/>
    </xf>
    <xf numFmtId="0" fontId="8" fillId="0" borderId="74" xfId="0" applyNumberFormat="1" applyFont="1" applyFill="1" applyBorder="1" applyAlignment="1">
      <alignment horizontal="center" vertical="top"/>
    </xf>
    <xf numFmtId="0" fontId="2" fillId="0" borderId="2" xfId="0" applyNumberFormat="1" applyFont="1" applyFill="1" applyBorder="1" applyAlignment="1">
      <alignment horizontal="center" vertical="top"/>
    </xf>
    <xf numFmtId="0" fontId="2" fillId="0" borderId="3"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0" fontId="2" fillId="0" borderId="34" xfId="0" applyNumberFormat="1" applyFont="1" applyFill="1" applyBorder="1" applyAlignment="1">
      <alignment horizontal="center" vertical="top"/>
    </xf>
    <xf numFmtId="0" fontId="2" fillId="0" borderId="36" xfId="0" applyNumberFormat="1" applyFont="1" applyFill="1" applyBorder="1" applyAlignment="1">
      <alignment horizontal="center" vertical="top"/>
    </xf>
    <xf numFmtId="0" fontId="2" fillId="0" borderId="33" xfId="0" applyNumberFormat="1" applyFont="1" applyFill="1" applyBorder="1" applyAlignment="1">
      <alignment horizontal="center" vertical="top"/>
    </xf>
    <xf numFmtId="166" fontId="8" fillId="6" borderId="36" xfId="0" applyNumberFormat="1" applyFont="1" applyFill="1" applyBorder="1" applyAlignment="1">
      <alignment horizontal="center" vertical="top" wrapText="1"/>
    </xf>
    <xf numFmtId="3" fontId="2" fillId="6" borderId="41" xfId="0" applyNumberFormat="1" applyFont="1" applyFill="1" applyBorder="1" applyAlignment="1">
      <alignment horizontal="left" vertical="top" wrapText="1"/>
    </xf>
    <xf numFmtId="3" fontId="2" fillId="0" borderId="49" xfId="0" applyNumberFormat="1" applyFont="1" applyBorder="1" applyAlignment="1">
      <alignment horizontal="center" vertical="top"/>
    </xf>
    <xf numFmtId="3" fontId="2" fillId="0" borderId="29" xfId="0" applyNumberFormat="1" applyFont="1" applyBorder="1" applyAlignment="1">
      <alignment horizontal="center" vertical="top" wrapText="1"/>
    </xf>
    <xf numFmtId="3" fontId="2" fillId="0" borderId="32"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8" fillId="0" borderId="49" xfId="0" applyNumberFormat="1" applyFont="1" applyBorder="1" applyAlignment="1">
      <alignment horizontal="center" vertical="top" wrapText="1"/>
    </xf>
    <xf numFmtId="3" fontId="2" fillId="6" borderId="49" xfId="0" applyNumberFormat="1" applyFont="1" applyFill="1" applyBorder="1" applyAlignment="1">
      <alignment horizontal="center" vertical="top"/>
    </xf>
    <xf numFmtId="166" fontId="2" fillId="6" borderId="47" xfId="0" applyNumberFormat="1" applyFont="1" applyFill="1" applyBorder="1" applyAlignment="1">
      <alignment vertical="top" wrapText="1"/>
    </xf>
    <xf numFmtId="166" fontId="2" fillId="6" borderId="10"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xf>
    <xf numFmtId="166" fontId="2" fillId="6" borderId="45" xfId="3" applyNumberFormat="1" applyFont="1" applyFill="1" applyBorder="1" applyAlignment="1">
      <alignment horizontal="center" vertical="top"/>
    </xf>
    <xf numFmtId="166" fontId="2" fillId="6" borderId="57" xfId="3" applyNumberFormat="1" applyFont="1" applyFill="1" applyBorder="1" applyAlignment="1">
      <alignment horizontal="center" vertical="top"/>
    </xf>
    <xf numFmtId="166" fontId="2" fillId="6" borderId="39" xfId="3" applyNumberFormat="1" applyFont="1" applyFill="1" applyBorder="1" applyAlignment="1">
      <alignment horizontal="center" vertical="top"/>
    </xf>
    <xf numFmtId="166" fontId="8" fillId="6" borderId="41" xfId="0" applyNumberFormat="1" applyFont="1" applyFill="1" applyBorder="1" applyAlignment="1">
      <alignment horizontal="center" vertical="top" wrapText="1"/>
    </xf>
    <xf numFmtId="166" fontId="8" fillId="0" borderId="40" xfId="0" applyNumberFormat="1" applyFont="1" applyBorder="1" applyAlignment="1">
      <alignment horizontal="center" vertical="top"/>
    </xf>
    <xf numFmtId="166" fontId="8" fillId="0" borderId="0" xfId="0" applyNumberFormat="1" applyFont="1" applyBorder="1" applyAlignment="1">
      <alignment horizontal="center" vertical="top"/>
    </xf>
    <xf numFmtId="166" fontId="8" fillId="6" borderId="15" xfId="0" applyNumberFormat="1" applyFont="1" applyFill="1" applyBorder="1" applyAlignment="1">
      <alignment horizontal="center" vertical="top" wrapText="1"/>
    </xf>
    <xf numFmtId="166" fontId="8" fillId="6" borderId="63" xfId="0" applyNumberFormat="1" applyFont="1" applyFill="1" applyBorder="1" applyAlignment="1">
      <alignment horizontal="center" vertical="top" wrapText="1"/>
    </xf>
    <xf numFmtId="166" fontId="8" fillId="6" borderId="71" xfId="0" applyNumberFormat="1" applyFont="1" applyFill="1" applyBorder="1" applyAlignment="1">
      <alignment horizontal="center" vertical="top" wrapText="1"/>
    </xf>
    <xf numFmtId="166" fontId="8" fillId="6" borderId="63" xfId="0" applyNumberFormat="1" applyFont="1" applyFill="1" applyBorder="1" applyAlignment="1">
      <alignment horizontal="center" vertical="top"/>
    </xf>
    <xf numFmtId="166" fontId="8" fillId="6" borderId="71" xfId="0" applyNumberFormat="1" applyFont="1" applyFill="1" applyBorder="1" applyAlignment="1">
      <alignment horizontal="center" vertical="top"/>
    </xf>
    <xf numFmtId="4" fontId="2" fillId="0" borderId="0" xfId="0" applyNumberFormat="1" applyFont="1" applyFill="1" applyBorder="1" applyAlignment="1">
      <alignment horizontal="center" vertical="top"/>
    </xf>
    <xf numFmtId="166" fontId="9" fillId="4" borderId="28" xfId="0" applyNumberFormat="1" applyFont="1" applyFill="1" applyBorder="1" applyAlignment="1">
      <alignment horizontal="center" vertical="top"/>
    </xf>
    <xf numFmtId="166" fontId="9" fillId="3" borderId="28" xfId="0" applyNumberFormat="1" applyFont="1" applyFill="1" applyBorder="1" applyAlignment="1">
      <alignment horizontal="center" vertical="top"/>
    </xf>
    <xf numFmtId="166" fontId="8" fillId="0" borderId="10" xfId="0" applyNumberFormat="1" applyFont="1" applyBorder="1" applyAlignment="1">
      <alignment horizontal="center" vertical="top"/>
    </xf>
    <xf numFmtId="166" fontId="8" fillId="6" borderId="37" xfId="0" applyNumberFormat="1" applyFont="1" applyFill="1" applyBorder="1" applyAlignment="1">
      <alignment horizontal="center" vertical="top" wrapText="1"/>
    </xf>
    <xf numFmtId="166" fontId="8" fillId="6" borderId="43" xfId="0" applyNumberFormat="1" applyFont="1" applyFill="1" applyBorder="1" applyAlignment="1">
      <alignment horizontal="center" vertical="top" wrapText="1"/>
    </xf>
    <xf numFmtId="166" fontId="8" fillId="8" borderId="10" xfId="0" applyNumberFormat="1" applyFont="1" applyFill="1" applyBorder="1" applyAlignment="1">
      <alignment horizontal="center" vertical="top"/>
    </xf>
    <xf numFmtId="166" fontId="2" fillId="0" borderId="67" xfId="0" applyNumberFormat="1" applyFont="1" applyBorder="1" applyAlignment="1">
      <alignment horizontal="center" vertical="center" wrapText="1"/>
    </xf>
    <xf numFmtId="166" fontId="9" fillId="3" borderId="15" xfId="0" applyNumberFormat="1" applyFont="1" applyFill="1" applyBorder="1" applyAlignment="1">
      <alignment horizontal="center" vertical="top" wrapText="1"/>
    </xf>
    <xf numFmtId="166" fontId="9" fillId="3" borderId="15" xfId="0" applyNumberFormat="1" applyFont="1" applyFill="1" applyBorder="1" applyAlignment="1">
      <alignment horizontal="center" vertical="top"/>
    </xf>
    <xf numFmtId="166" fontId="2" fillId="0" borderId="3" xfId="0" applyNumberFormat="1" applyFont="1" applyBorder="1" applyAlignment="1">
      <alignment horizontal="center" vertical="center" wrapText="1"/>
    </xf>
    <xf numFmtId="166" fontId="9" fillId="3" borderId="37" xfId="0" applyNumberFormat="1" applyFont="1" applyFill="1" applyBorder="1" applyAlignment="1">
      <alignment horizontal="center" vertical="top"/>
    </xf>
    <xf numFmtId="166" fontId="9" fillId="5" borderId="20"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0" fontId="2" fillId="0" borderId="57" xfId="0" applyNumberFormat="1" applyFont="1" applyFill="1" applyBorder="1" applyAlignment="1">
      <alignment horizontal="center" vertical="top"/>
    </xf>
    <xf numFmtId="0" fontId="2" fillId="0" borderId="47" xfId="0" applyNumberFormat="1" applyFont="1" applyFill="1" applyBorder="1" applyAlignment="1">
      <alignment horizontal="center" vertical="top"/>
    </xf>
    <xf numFmtId="0" fontId="2" fillId="0" borderId="16" xfId="0" applyNumberFormat="1" applyFont="1" applyFill="1" applyBorder="1" applyAlignment="1">
      <alignment horizontal="center" vertical="top"/>
    </xf>
    <xf numFmtId="0" fontId="2" fillId="0" borderId="17" xfId="0" applyNumberFormat="1" applyFont="1" applyFill="1" applyBorder="1" applyAlignment="1">
      <alignment horizontal="center" vertical="top"/>
    </xf>
    <xf numFmtId="0" fontId="2" fillId="0" borderId="50" xfId="0" applyNumberFormat="1" applyFont="1" applyFill="1" applyBorder="1" applyAlignment="1">
      <alignment horizontal="center" vertical="top"/>
    </xf>
    <xf numFmtId="0" fontId="2" fillId="0" borderId="18" xfId="0" applyNumberFormat="1" applyFont="1" applyFill="1" applyBorder="1" applyAlignment="1">
      <alignment horizontal="center" vertical="top"/>
    </xf>
    <xf numFmtId="0" fontId="2" fillId="0" borderId="19" xfId="0" applyNumberFormat="1" applyFont="1" applyFill="1" applyBorder="1" applyAlignment="1">
      <alignment horizontal="center" vertical="top"/>
    </xf>
    <xf numFmtId="0" fontId="2" fillId="0" borderId="20" xfId="0" applyNumberFormat="1" applyFont="1" applyFill="1" applyBorder="1" applyAlignment="1">
      <alignment horizontal="center" vertical="top"/>
    </xf>
    <xf numFmtId="49" fontId="9" fillId="5" borderId="86" xfId="0" applyNumberFormat="1" applyFont="1" applyFill="1" applyBorder="1" applyAlignment="1">
      <alignment horizontal="center" vertical="top"/>
    </xf>
    <xf numFmtId="166" fontId="2" fillId="0" borderId="47" xfId="1" applyNumberFormat="1" applyFont="1" applyFill="1" applyBorder="1" applyAlignment="1">
      <alignment vertical="top" wrapText="1"/>
    </xf>
    <xf numFmtId="3" fontId="8" fillId="6" borderId="19" xfId="0" applyNumberFormat="1" applyFont="1" applyFill="1" applyBorder="1" applyAlignment="1">
      <alignment vertical="top" wrapText="1"/>
    </xf>
    <xf numFmtId="0" fontId="8" fillId="6" borderId="47" xfId="0" applyNumberFormat="1" applyFont="1" applyFill="1" applyBorder="1" applyAlignment="1">
      <alignment horizontal="center" vertical="top"/>
    </xf>
    <xf numFmtId="49" fontId="14" fillId="0" borderId="39" xfId="0" applyNumberFormat="1" applyFont="1" applyBorder="1" applyAlignment="1">
      <alignment vertical="top"/>
    </xf>
    <xf numFmtId="3" fontId="8" fillId="6" borderId="19" xfId="0" applyNumberFormat="1" applyFont="1" applyFill="1" applyBorder="1" applyAlignment="1">
      <alignment horizontal="center" vertical="top" textRotation="90" wrapText="1"/>
    </xf>
    <xf numFmtId="3" fontId="8" fillId="0" borderId="49" xfId="0" applyNumberFormat="1" applyFont="1" applyBorder="1" applyAlignment="1">
      <alignment horizontal="center" vertical="top"/>
    </xf>
    <xf numFmtId="3" fontId="8" fillId="8" borderId="67" xfId="0" applyNumberFormat="1" applyFont="1" applyFill="1" applyBorder="1" applyAlignment="1">
      <alignment horizontal="center" vertical="top"/>
    </xf>
    <xf numFmtId="3" fontId="8" fillId="8" borderId="3" xfId="0" applyNumberFormat="1" applyFont="1" applyFill="1" applyBorder="1" applyAlignment="1">
      <alignment horizontal="center" vertical="top"/>
    </xf>
    <xf numFmtId="3" fontId="2" fillId="0" borderId="34" xfId="0" applyNumberFormat="1" applyFont="1" applyFill="1" applyBorder="1" applyAlignment="1">
      <alignment horizontal="center" vertical="top" wrapText="1"/>
    </xf>
    <xf numFmtId="3" fontId="2" fillId="0" borderId="54" xfId="0" applyNumberFormat="1" applyFont="1" applyFill="1" applyBorder="1" applyAlignment="1">
      <alignment horizontal="center" vertical="top" wrapText="1"/>
    </xf>
    <xf numFmtId="166" fontId="2" fillId="0" borderId="0" xfId="0" applyNumberFormat="1" applyFont="1" applyFill="1" applyBorder="1" applyAlignment="1">
      <alignment vertical="top" wrapText="1"/>
    </xf>
    <xf numFmtId="166" fontId="9" fillId="17" borderId="85" xfId="3" applyNumberFormat="1" applyFont="1" applyFill="1" applyBorder="1" applyAlignment="1">
      <alignment horizontal="center" vertical="top"/>
    </xf>
    <xf numFmtId="0" fontId="8" fillId="0" borderId="0" xfId="0" applyFont="1" applyFill="1" applyAlignment="1">
      <alignment horizontal="left" vertical="center"/>
    </xf>
    <xf numFmtId="0" fontId="2" fillId="0" borderId="0" xfId="4" applyFont="1" applyFill="1" applyAlignment="1">
      <alignment horizontal="left" vertical="center"/>
    </xf>
    <xf numFmtId="0" fontId="2" fillId="0" borderId="0" xfId="5" applyFont="1" applyFill="1" applyAlignment="1">
      <alignment vertical="center"/>
    </xf>
    <xf numFmtId="0" fontId="2" fillId="0" borderId="0" xfId="0" applyFont="1" applyFill="1" applyAlignment="1">
      <alignment vertical="center"/>
    </xf>
    <xf numFmtId="0" fontId="4" fillId="0" borderId="70" xfId="0" applyFont="1" applyFill="1" applyBorder="1" applyAlignment="1">
      <alignment horizontal="left" vertical="center"/>
    </xf>
    <xf numFmtId="0" fontId="2" fillId="0" borderId="70" xfId="0" applyFont="1" applyFill="1" applyBorder="1" applyAlignment="1">
      <alignment horizontal="left" vertical="center"/>
    </xf>
    <xf numFmtId="0" fontId="4" fillId="0" borderId="70" xfId="4" applyFont="1" applyFill="1" applyBorder="1" applyAlignment="1">
      <alignment horizontal="left" vertical="center"/>
    </xf>
    <xf numFmtId="0" fontId="2" fillId="0" borderId="70" xfId="4" applyFont="1" applyFill="1" applyBorder="1" applyAlignment="1">
      <alignment horizontal="left" vertical="center"/>
    </xf>
    <xf numFmtId="0" fontId="2" fillId="0" borderId="70" xfId="5" applyFont="1" applyFill="1" applyBorder="1" applyAlignment="1">
      <alignment vertical="center"/>
    </xf>
    <xf numFmtId="0" fontId="2" fillId="6" borderId="37" xfId="0" applyFont="1" applyFill="1" applyBorder="1" applyAlignment="1">
      <alignment horizontal="center" vertical="center" wrapText="1"/>
    </xf>
    <xf numFmtId="0" fontId="9" fillId="18" borderId="37" xfId="0" applyFont="1" applyFill="1" applyBorder="1" applyAlignment="1">
      <alignment horizontal="center" vertical="center" wrapText="1"/>
    </xf>
    <xf numFmtId="0" fontId="2" fillId="0" borderId="0" xfId="0" applyFont="1" applyFill="1" applyAlignment="1">
      <alignment vertical="center" wrapText="1"/>
    </xf>
    <xf numFmtId="1" fontId="16" fillId="18" borderId="37" xfId="0" applyNumberFormat="1" applyFont="1" applyFill="1" applyBorder="1" applyAlignment="1">
      <alignment vertical="top" wrapText="1"/>
    </xf>
    <xf numFmtId="3" fontId="9" fillId="18" borderId="37" xfId="0" applyNumberFormat="1" applyFont="1" applyFill="1" applyBorder="1" applyAlignment="1">
      <alignment vertical="top" wrapText="1"/>
    </xf>
    <xf numFmtId="0" fontId="8" fillId="0" borderId="0" xfId="0" applyFont="1" applyFill="1" applyAlignment="1">
      <alignment vertical="top" wrapText="1"/>
    </xf>
    <xf numFmtId="1" fontId="8" fillId="6" borderId="37" xfId="0" applyNumberFormat="1" applyFont="1" applyFill="1" applyBorder="1" applyAlignment="1">
      <alignment horizontal="center" vertical="center" wrapText="1"/>
    </xf>
    <xf numFmtId="3" fontId="2" fillId="6" borderId="37" xfId="0" applyNumberFormat="1" applyFont="1" applyFill="1" applyBorder="1" applyAlignment="1">
      <alignment horizontal="center" vertical="center" wrapText="1"/>
    </xf>
    <xf numFmtId="3" fontId="9" fillId="18" borderId="37" xfId="0" applyNumberFormat="1" applyFont="1" applyFill="1" applyBorder="1" applyAlignment="1">
      <alignment horizontal="center" vertical="center" wrapText="1"/>
    </xf>
    <xf numFmtId="0" fontId="8" fillId="0" borderId="0" xfId="0" applyFont="1" applyFill="1" applyAlignment="1">
      <alignment vertical="center" wrapText="1"/>
    </xf>
    <xf numFmtId="0" fontId="24" fillId="0" borderId="0" xfId="0" applyFont="1" applyFill="1" applyAlignment="1">
      <alignment vertical="center" wrapText="1"/>
    </xf>
    <xf numFmtId="3" fontId="9" fillId="6" borderId="37" xfId="0" applyNumberFormat="1" applyFont="1" applyFill="1" applyBorder="1" applyAlignment="1">
      <alignment horizontal="center" vertical="center" wrapText="1"/>
    </xf>
    <xf numFmtId="1" fontId="2" fillId="6" borderId="37" xfId="0" applyNumberFormat="1" applyFont="1" applyFill="1" applyBorder="1" applyAlignment="1">
      <alignment horizontal="center" vertical="center" wrapText="1"/>
    </xf>
    <xf numFmtId="3" fontId="2" fillId="18" borderId="37" xfId="0" applyNumberFormat="1" applyFont="1" applyFill="1" applyBorder="1" applyAlignment="1">
      <alignment horizontal="center" vertical="center" wrapText="1"/>
    </xf>
    <xf numFmtId="1" fontId="16" fillId="18" borderId="37" xfId="0" applyNumberFormat="1" applyFont="1" applyFill="1" applyBorder="1" applyAlignment="1">
      <alignment horizontal="center" vertical="center" wrapText="1"/>
    </xf>
    <xf numFmtId="1" fontId="16" fillId="18" borderId="37" xfId="0" applyNumberFormat="1" applyFont="1" applyFill="1" applyBorder="1" applyAlignment="1">
      <alignment horizontal="center" vertical="center"/>
    </xf>
    <xf numFmtId="1" fontId="2" fillId="18" borderId="37" xfId="0" applyNumberFormat="1" applyFont="1" applyFill="1" applyBorder="1" applyAlignment="1">
      <alignment horizontal="center" vertical="center"/>
    </xf>
    <xf numFmtId="3" fontId="9" fillId="18" borderId="37" xfId="0" applyNumberFormat="1" applyFont="1" applyFill="1" applyBorder="1" applyAlignment="1">
      <alignment horizontal="center" vertical="center"/>
    </xf>
    <xf numFmtId="3" fontId="2" fillId="18" borderId="37" xfId="0" applyNumberFormat="1" applyFont="1" applyFill="1" applyBorder="1" applyAlignment="1">
      <alignment horizontal="center" vertical="center"/>
    </xf>
    <xf numFmtId="0" fontId="2" fillId="0" borderId="0" xfId="0" applyFont="1" applyFill="1" applyBorder="1" applyAlignment="1">
      <alignment vertical="center"/>
    </xf>
    <xf numFmtId="1" fontId="16" fillId="0" borderId="76" xfId="0" applyNumberFormat="1" applyFont="1" applyFill="1" applyBorder="1" applyAlignment="1">
      <alignment vertical="center"/>
    </xf>
    <xf numFmtId="1" fontId="16" fillId="0" borderId="37" xfId="0" applyNumberFormat="1" applyFont="1" applyFill="1" applyBorder="1" applyAlignment="1">
      <alignment vertical="center"/>
    </xf>
    <xf numFmtId="3" fontId="9" fillId="0" borderId="37" xfId="0" applyNumberFormat="1" applyFont="1" applyFill="1" applyBorder="1" applyAlignment="1">
      <alignment vertical="center"/>
    </xf>
    <xf numFmtId="0" fontId="2" fillId="0" borderId="0" xfId="4" applyFont="1" applyFill="1" applyAlignment="1">
      <alignment vertical="center"/>
    </xf>
    <xf numFmtId="0" fontId="8" fillId="0" borderId="0" xfId="0" applyFont="1"/>
    <xf numFmtId="0" fontId="20" fillId="0" borderId="0" xfId="0" applyFont="1" applyFill="1" applyAlignment="1">
      <alignment vertical="center"/>
    </xf>
    <xf numFmtId="0" fontId="8" fillId="0" borderId="0" xfId="4" applyFont="1"/>
    <xf numFmtId="0" fontId="2" fillId="0" borderId="70" xfId="0" applyFont="1" applyFill="1" applyBorder="1" applyAlignment="1">
      <alignment vertical="center"/>
    </xf>
    <xf numFmtId="0" fontId="3" fillId="6" borderId="0" xfId="6" applyFont="1" applyFill="1" applyProtection="1"/>
    <xf numFmtId="0" fontId="3" fillId="6" borderId="0" xfId="6" applyFont="1" applyFill="1" applyProtection="1">
      <protection locked="0"/>
    </xf>
    <xf numFmtId="0" fontId="3" fillId="0" borderId="0" xfId="6" applyFont="1" applyProtection="1">
      <protection locked="0"/>
    </xf>
    <xf numFmtId="0" fontId="38" fillId="6" borderId="37" xfId="6" applyFont="1" applyFill="1" applyBorder="1" applyAlignment="1" applyProtection="1">
      <alignment horizontal="center" vertical="center" wrapText="1"/>
    </xf>
    <xf numFmtId="0" fontId="39" fillId="6" borderId="37" xfId="7" applyFont="1" applyFill="1" applyBorder="1" applyAlignment="1" applyProtection="1">
      <alignment horizontal="center" vertical="center" wrapText="1"/>
    </xf>
    <xf numFmtId="0" fontId="39" fillId="0" borderId="0" xfId="6" applyFont="1" applyAlignment="1" applyProtection="1">
      <alignment horizontal="center" vertical="center"/>
    </xf>
    <xf numFmtId="0" fontId="40" fillId="0" borderId="37" xfId="7" applyFont="1" applyBorder="1" applyAlignment="1" applyProtection="1">
      <alignment vertical="center" wrapText="1"/>
      <protection locked="0"/>
    </xf>
    <xf numFmtId="0" fontId="41" fillId="6" borderId="37" xfId="6" applyFont="1" applyFill="1" applyBorder="1" applyAlignment="1" applyProtection="1">
      <alignment horizontal="left" vertical="center" wrapText="1"/>
      <protection locked="0"/>
    </xf>
    <xf numFmtId="4" fontId="41" fillId="6" borderId="37" xfId="6" applyNumberFormat="1" applyFont="1" applyFill="1" applyBorder="1" applyAlignment="1" applyProtection="1">
      <alignment horizontal="right" vertical="center" wrapText="1"/>
    </xf>
    <xf numFmtId="2" fontId="40" fillId="0" borderId="37" xfId="7" applyNumberFormat="1" applyFont="1" applyBorder="1" applyAlignment="1" applyProtection="1">
      <alignment vertical="center" wrapText="1"/>
      <protection locked="0"/>
    </xf>
    <xf numFmtId="3" fontId="40" fillId="0" borderId="37" xfId="7" applyNumberFormat="1" applyFont="1" applyBorder="1" applyAlignment="1" applyProtection="1">
      <alignment horizontal="center" vertical="center" wrapText="1"/>
      <protection locked="0"/>
    </xf>
    <xf numFmtId="4" fontId="40" fillId="0" borderId="37" xfId="7" applyNumberFormat="1" applyFont="1" applyBorder="1" applyAlignment="1" applyProtection="1">
      <alignment vertical="center" wrapText="1"/>
      <protection locked="0"/>
    </xf>
    <xf numFmtId="0" fontId="8" fillId="6" borderId="0" xfId="6" applyFont="1" applyFill="1" applyProtection="1">
      <protection locked="0"/>
    </xf>
    <xf numFmtId="0" fontId="42" fillId="6" borderId="0" xfId="6" applyFont="1" applyFill="1" applyProtection="1">
      <protection locked="0"/>
    </xf>
    <xf numFmtId="0" fontId="41" fillId="0" borderId="37" xfId="7" applyFont="1" applyBorder="1" applyAlignment="1" applyProtection="1">
      <alignment vertical="center" wrapText="1"/>
      <protection locked="0"/>
    </xf>
    <xf numFmtId="0" fontId="24" fillId="6" borderId="0" xfId="6" applyFont="1" applyFill="1" applyProtection="1">
      <protection locked="0"/>
    </xf>
    <xf numFmtId="0" fontId="44" fillId="6" borderId="0" xfId="6" applyFont="1" applyFill="1" applyProtection="1">
      <protection locked="0"/>
    </xf>
    <xf numFmtId="0" fontId="40" fillId="0" borderId="37" xfId="7" applyFont="1" applyBorder="1" applyAlignment="1" applyProtection="1">
      <alignment horizontal="left" vertical="center" wrapText="1"/>
      <protection locked="0"/>
    </xf>
    <xf numFmtId="4" fontId="38" fillId="6" borderId="68" xfId="6" applyNumberFormat="1" applyFont="1" applyFill="1" applyBorder="1" applyAlignment="1" applyProtection="1">
      <alignment vertical="center"/>
    </xf>
    <xf numFmtId="4" fontId="38" fillId="6" borderId="50" xfId="6" applyNumberFormat="1" applyFont="1" applyFill="1" applyBorder="1" applyAlignment="1" applyProtection="1">
      <alignment vertical="center"/>
    </xf>
    <xf numFmtId="4" fontId="38" fillId="6" borderId="37" xfId="6" applyNumberFormat="1" applyFont="1" applyFill="1" applyBorder="1" applyAlignment="1" applyProtection="1">
      <alignment horizontal="right" vertical="center"/>
    </xf>
    <xf numFmtId="0" fontId="45" fillId="0" borderId="0" xfId="6" applyFont="1" applyAlignment="1" applyProtection="1">
      <alignment vertical="center"/>
    </xf>
    <xf numFmtId="0" fontId="3" fillId="6" borderId="0" xfId="6" applyFont="1" applyFill="1" applyAlignment="1" applyProtection="1">
      <alignment horizontal="center"/>
      <protection locked="0"/>
    </xf>
    <xf numFmtId="0" fontId="8" fillId="0" borderId="0" xfId="6" applyFont="1" applyProtection="1">
      <protection locked="0"/>
    </xf>
    <xf numFmtId="0" fontId="3" fillId="6" borderId="0" xfId="6" applyNumberFormat="1" applyFont="1" applyFill="1" applyAlignment="1" applyProtection="1">
      <alignment horizontal="left" vertical="center"/>
      <protection locked="0"/>
    </xf>
    <xf numFmtId="0" fontId="3" fillId="6" borderId="0" xfId="6" applyFont="1" applyFill="1" applyAlignment="1" applyProtection="1">
      <alignment horizontal="left"/>
      <protection locked="0"/>
    </xf>
    <xf numFmtId="0" fontId="8" fillId="0" borderId="0" xfId="4" applyFont="1" applyFill="1" applyAlignment="1">
      <alignment horizontal="left" vertical="center"/>
    </xf>
    <xf numFmtId="0" fontId="8" fillId="0" borderId="0" xfId="5" applyFont="1" applyFill="1" applyAlignment="1">
      <alignment vertical="center"/>
    </xf>
    <xf numFmtId="0" fontId="8" fillId="0" borderId="70" xfId="5" applyFont="1" applyFill="1" applyBorder="1" applyAlignment="1">
      <alignment vertical="center"/>
    </xf>
    <xf numFmtId="0" fontId="4" fillId="0" borderId="0" xfId="4" applyFont="1" applyFill="1" applyBorder="1" applyAlignment="1">
      <alignment horizontal="left" vertical="center"/>
    </xf>
    <xf numFmtId="0" fontId="2" fillId="0" borderId="0" xfId="4" applyFont="1" applyFill="1" applyBorder="1" applyAlignment="1">
      <alignment horizontal="left" vertical="center"/>
    </xf>
    <xf numFmtId="0" fontId="32" fillId="0" borderId="0" xfId="4" applyFont="1" applyAlignment="1">
      <alignment horizontal="center" wrapText="1"/>
    </xf>
    <xf numFmtId="0" fontId="46" fillId="6" borderId="37" xfId="5" applyFont="1" applyFill="1" applyBorder="1" applyAlignment="1">
      <alignment horizontal="center" vertical="center" wrapText="1"/>
    </xf>
    <xf numFmtId="1" fontId="46" fillId="6" borderId="37" xfId="5" applyNumberFormat="1" applyFont="1" applyFill="1" applyBorder="1" applyAlignment="1">
      <alignment horizontal="center" vertical="center" wrapText="1"/>
    </xf>
    <xf numFmtId="0" fontId="43" fillId="6" borderId="37" xfId="5" applyFont="1" applyFill="1" applyBorder="1" applyAlignment="1">
      <alignment horizontal="center" vertical="center"/>
    </xf>
    <xf numFmtId="1" fontId="46" fillId="18" borderId="37" xfId="5" applyNumberFormat="1" applyFont="1" applyFill="1" applyBorder="1" applyAlignment="1">
      <alignment horizontal="center" vertical="center"/>
    </xf>
    <xf numFmtId="1" fontId="47" fillId="6" borderId="37" xfId="5" applyNumberFormat="1" applyFont="1" applyFill="1" applyBorder="1" applyAlignment="1">
      <alignment horizontal="center" vertical="center"/>
    </xf>
    <xf numFmtId="1" fontId="46" fillId="6" borderId="37" xfId="5" applyNumberFormat="1" applyFont="1" applyFill="1" applyBorder="1" applyAlignment="1">
      <alignment horizontal="center" vertical="center"/>
    </xf>
    <xf numFmtId="0" fontId="35" fillId="0" borderId="0" xfId="5" applyFont="1" applyFill="1" applyAlignment="1">
      <alignment vertical="center"/>
    </xf>
    <xf numFmtId="1" fontId="43" fillId="18" borderId="37" xfId="5" applyNumberFormat="1" applyFont="1" applyFill="1" applyBorder="1" applyAlignment="1">
      <alignment horizontal="center" vertical="center"/>
    </xf>
    <xf numFmtId="1" fontId="41" fillId="6" borderId="37" xfId="5" applyNumberFormat="1" applyFont="1" applyFill="1" applyBorder="1" applyAlignment="1">
      <alignment horizontal="center" vertical="center"/>
    </xf>
    <xf numFmtId="0" fontId="2" fillId="0" borderId="70" xfId="4" applyFont="1" applyFill="1" applyBorder="1" applyAlignment="1">
      <alignment vertical="center"/>
    </xf>
    <xf numFmtId="0" fontId="28" fillId="0" borderId="0" xfId="4" applyFont="1"/>
    <xf numFmtId="0" fontId="9" fillId="0" borderId="0" xfId="4" applyFont="1" applyFill="1" applyAlignment="1">
      <alignment vertical="center"/>
    </xf>
    <xf numFmtId="0" fontId="8" fillId="0" borderId="0" xfId="4" applyFont="1" applyFill="1" applyAlignment="1">
      <alignment vertical="center"/>
    </xf>
    <xf numFmtId="0" fontId="8" fillId="0" borderId="0" xfId="4" applyFont="1" applyFill="1" applyAlignment="1">
      <alignment vertical="center" wrapText="1"/>
    </xf>
    <xf numFmtId="0" fontId="32" fillId="0" borderId="0" xfId="4" applyFont="1" applyAlignment="1">
      <alignment horizontal="left"/>
    </xf>
    <xf numFmtId="0" fontId="5" fillId="0" borderId="0" xfId="4" applyFont="1" applyFill="1" applyAlignment="1">
      <alignment vertical="center"/>
    </xf>
    <xf numFmtId="0" fontId="5" fillId="0" borderId="0" xfId="4" applyFont="1" applyFill="1" applyAlignment="1">
      <alignment horizontal="center" vertical="center"/>
    </xf>
    <xf numFmtId="0" fontId="2" fillId="0" borderId="0" xfId="4" applyFont="1" applyFill="1" applyAlignment="1">
      <alignment horizontal="right" vertical="center"/>
    </xf>
    <xf numFmtId="0" fontId="49" fillId="6" borderId="37" xfId="4" applyFont="1" applyFill="1" applyBorder="1" applyAlignment="1">
      <alignment horizontal="center" vertical="center" wrapText="1"/>
    </xf>
    <xf numFmtId="0" fontId="38" fillId="6" borderId="37" xfId="4" applyFont="1" applyFill="1" applyBorder="1" applyAlignment="1">
      <alignment horizontal="center" vertical="center"/>
    </xf>
    <xf numFmtId="1" fontId="49" fillId="6" borderId="37" xfId="4" applyNumberFormat="1" applyFont="1" applyFill="1" applyBorder="1" applyAlignment="1">
      <alignment horizontal="center" vertical="center"/>
    </xf>
    <xf numFmtId="1" fontId="50" fillId="6" borderId="37" xfId="4" applyNumberFormat="1" applyFont="1" applyFill="1" applyBorder="1" applyAlignment="1">
      <alignment horizontal="center" vertical="center" wrapText="1"/>
    </xf>
    <xf numFmtId="1" fontId="50" fillId="6" borderId="37" xfId="4" applyNumberFormat="1" applyFont="1" applyFill="1" applyBorder="1" applyAlignment="1">
      <alignment horizontal="center" vertical="center"/>
    </xf>
    <xf numFmtId="0" fontId="2" fillId="0" borderId="0" xfId="4" applyFont="1" applyFill="1" applyAlignment="1">
      <alignment vertical="center" wrapText="1"/>
    </xf>
    <xf numFmtId="1" fontId="38" fillId="6" borderId="37" xfId="4" applyNumberFormat="1" applyFont="1" applyFill="1" applyBorder="1" applyAlignment="1">
      <alignment horizontal="center" vertical="center"/>
    </xf>
    <xf numFmtId="1" fontId="40" fillId="6" borderId="37" xfId="4" applyNumberFormat="1" applyFont="1" applyFill="1" applyBorder="1" applyAlignment="1">
      <alignment horizontal="center" vertical="center"/>
    </xf>
    <xf numFmtId="1" fontId="49" fillId="6" borderId="37" xfId="5" applyNumberFormat="1" applyFont="1" applyFill="1" applyBorder="1" applyAlignment="1">
      <alignment horizontal="center" vertical="center"/>
    </xf>
    <xf numFmtId="0" fontId="4" fillId="0" borderId="0" xfId="4" applyFont="1" applyFill="1" applyAlignment="1">
      <alignment vertical="center"/>
    </xf>
    <xf numFmtId="1" fontId="8" fillId="0" borderId="0" xfId="4" applyNumberFormat="1" applyFont="1" applyFill="1" applyAlignment="1">
      <alignment vertical="center" wrapText="1"/>
    </xf>
    <xf numFmtId="2" fontId="49" fillId="6" borderId="37" xfId="4" applyNumberFormat="1" applyFont="1" applyFill="1" applyBorder="1" applyAlignment="1">
      <alignment horizontal="center" vertical="center"/>
    </xf>
    <xf numFmtId="2" fontId="50" fillId="6" borderId="37" xfId="4" applyNumberFormat="1" applyFont="1" applyFill="1" applyBorder="1" applyAlignment="1">
      <alignment horizontal="center" vertical="center" wrapText="1"/>
    </xf>
    <xf numFmtId="2" fontId="50" fillId="6" borderId="37" xfId="4" applyNumberFormat="1" applyFont="1" applyFill="1" applyBorder="1" applyAlignment="1">
      <alignment horizontal="center" vertical="center"/>
    </xf>
    <xf numFmtId="2" fontId="38" fillId="6" borderId="37" xfId="4" applyNumberFormat="1" applyFont="1" applyFill="1" applyBorder="1" applyAlignment="1">
      <alignment horizontal="center" vertical="center"/>
    </xf>
    <xf numFmtId="2" fontId="40" fillId="6" borderId="37" xfId="4" applyNumberFormat="1" applyFont="1" applyFill="1" applyBorder="1" applyAlignment="1">
      <alignment horizontal="center" vertical="center"/>
    </xf>
    <xf numFmtId="3" fontId="9" fillId="8" borderId="31" xfId="0" applyNumberFormat="1" applyFont="1" applyFill="1" applyBorder="1" applyAlignment="1">
      <alignment horizontal="center" vertical="center" wrapText="1"/>
    </xf>
    <xf numFmtId="3" fontId="2" fillId="8" borderId="39" xfId="0" applyNumberFormat="1" applyFont="1" applyFill="1" applyBorder="1" applyAlignment="1">
      <alignment horizontal="center" vertical="center" wrapText="1"/>
    </xf>
    <xf numFmtId="3" fontId="2" fillId="0" borderId="50" xfId="0" applyNumberFormat="1" applyFont="1" applyFill="1" applyBorder="1" applyAlignment="1">
      <alignment horizontal="center" vertical="center" wrapText="1"/>
    </xf>
    <xf numFmtId="166" fontId="2" fillId="6" borderId="59" xfId="0" applyNumberFormat="1" applyFont="1" applyFill="1" applyBorder="1" applyAlignment="1">
      <alignment horizontal="center" vertical="top"/>
    </xf>
    <xf numFmtId="166" fontId="14" fillId="6" borderId="59" xfId="0" applyNumberFormat="1" applyFont="1" applyFill="1" applyBorder="1" applyAlignment="1">
      <alignment horizontal="center" vertical="top" wrapText="1"/>
    </xf>
    <xf numFmtId="167" fontId="9" fillId="7" borderId="69" xfId="0" applyNumberFormat="1" applyFont="1" applyFill="1" applyBorder="1" applyAlignment="1">
      <alignment horizontal="center" vertical="top" wrapText="1"/>
    </xf>
    <xf numFmtId="3" fontId="2" fillId="6" borderId="40" xfId="0" applyNumberFormat="1" applyFont="1" applyFill="1" applyBorder="1" applyAlignment="1">
      <alignment horizontal="left" vertical="top" wrapText="1"/>
    </xf>
    <xf numFmtId="3" fontId="2" fillId="6" borderId="0"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10" fillId="6" borderId="31" xfId="0" applyNumberFormat="1" applyFont="1" applyFill="1" applyBorder="1" applyAlignment="1">
      <alignment horizontal="center" vertical="top"/>
    </xf>
    <xf numFmtId="3" fontId="2" fillId="6" borderId="59" xfId="2" applyNumberFormat="1" applyFont="1" applyFill="1" applyBorder="1" applyAlignment="1">
      <alignment horizontal="center" vertical="top"/>
    </xf>
    <xf numFmtId="3" fontId="2" fillId="6" borderId="45" xfId="2" applyNumberFormat="1" applyFont="1" applyFill="1" applyBorder="1" applyAlignment="1">
      <alignment horizontal="center" vertical="top"/>
    </xf>
    <xf numFmtId="3" fontId="2" fillId="0" borderId="45" xfId="0" applyNumberFormat="1" applyFont="1" applyFill="1" applyBorder="1" applyAlignment="1">
      <alignment horizontal="center" vertical="center"/>
    </xf>
    <xf numFmtId="3" fontId="2" fillId="0" borderId="59" xfId="0" applyNumberFormat="1" applyFont="1" applyFill="1" applyBorder="1" applyAlignment="1">
      <alignment horizontal="center" vertical="center"/>
    </xf>
    <xf numFmtId="3" fontId="2" fillId="0" borderId="57" xfId="0" applyNumberFormat="1" applyFont="1" applyFill="1" applyBorder="1" applyAlignment="1">
      <alignment horizontal="center" vertical="center"/>
    </xf>
    <xf numFmtId="3" fontId="21" fillId="6" borderId="59" xfId="0" applyNumberFormat="1" applyFont="1" applyFill="1" applyBorder="1" applyAlignment="1">
      <alignment horizontal="center" vertical="top" wrapText="1"/>
    </xf>
    <xf numFmtId="0" fontId="2" fillId="6" borderId="57" xfId="0" applyNumberFormat="1" applyFont="1" applyFill="1" applyBorder="1" applyAlignment="1">
      <alignment horizontal="center" vertical="top"/>
    </xf>
    <xf numFmtId="49" fontId="10" fillId="6" borderId="29" xfId="0" applyNumberFormat="1" applyFont="1" applyFill="1" applyBorder="1" applyAlignment="1">
      <alignment horizontal="center" vertical="top"/>
    </xf>
    <xf numFmtId="49" fontId="10" fillId="6" borderId="32" xfId="0" applyNumberFormat="1" applyFont="1" applyFill="1" applyBorder="1" applyAlignment="1">
      <alignment horizontal="center" vertical="top"/>
    </xf>
    <xf numFmtId="3" fontId="2" fillId="0" borderId="49" xfId="0" applyNumberFormat="1" applyFont="1" applyFill="1" applyBorder="1" applyAlignment="1">
      <alignment horizontal="center" vertical="top" wrapText="1"/>
    </xf>
    <xf numFmtId="3" fontId="2" fillId="8" borderId="40" xfId="1" applyNumberFormat="1" applyFont="1" applyFill="1" applyBorder="1" applyAlignment="1">
      <alignment horizontal="center" vertical="top" wrapText="1"/>
    </xf>
    <xf numFmtId="3" fontId="2" fillId="8" borderId="53"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wrapText="1"/>
    </xf>
    <xf numFmtId="3" fontId="2" fillId="0" borderId="70" xfId="0" applyNumberFormat="1" applyFont="1" applyBorder="1" applyAlignment="1">
      <alignment horizontal="center" vertical="top"/>
    </xf>
    <xf numFmtId="3" fontId="2" fillId="6" borderId="14" xfId="1" applyNumberFormat="1" applyFont="1" applyFill="1" applyBorder="1" applyAlignment="1">
      <alignment horizontal="center" vertical="top" wrapText="1"/>
    </xf>
    <xf numFmtId="3" fontId="2" fillId="6" borderId="70" xfId="1" applyNumberFormat="1" applyFont="1" applyFill="1" applyBorder="1" applyAlignment="1">
      <alignment horizontal="center" vertical="top" wrapText="1"/>
    </xf>
    <xf numFmtId="3" fontId="2" fillId="6" borderId="53" xfId="1" applyNumberFormat="1" applyFont="1" applyFill="1" applyBorder="1" applyAlignment="1">
      <alignment horizontal="center" vertical="top" wrapText="1"/>
    </xf>
    <xf numFmtId="3" fontId="2" fillId="0" borderId="0" xfId="1" applyNumberFormat="1" applyFont="1" applyBorder="1" applyAlignment="1">
      <alignment horizontal="center" vertical="top"/>
    </xf>
    <xf numFmtId="3" fontId="2" fillId="6" borderId="0" xfId="1" applyNumberFormat="1" applyFont="1" applyFill="1" applyBorder="1" applyAlignment="1">
      <alignment horizontal="center" vertical="top"/>
    </xf>
    <xf numFmtId="3" fontId="9" fillId="7" borderId="2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center"/>
    </xf>
    <xf numFmtId="3" fontId="2" fillId="0" borderId="21" xfId="0" applyNumberFormat="1" applyFont="1" applyBorder="1" applyAlignment="1">
      <alignment horizontal="center" vertical="top"/>
    </xf>
    <xf numFmtId="0" fontId="52" fillId="0" borderId="0" xfId="0" applyFont="1"/>
    <xf numFmtId="0" fontId="52" fillId="0" borderId="0" xfId="0" applyFont="1" applyFill="1" applyBorder="1"/>
    <xf numFmtId="0" fontId="54" fillId="0" borderId="0" xfId="0" applyFont="1"/>
    <xf numFmtId="0" fontId="54" fillId="0" borderId="0" xfId="0" applyNumberFormat="1" applyFont="1"/>
    <xf numFmtId="0" fontId="55" fillId="0" borderId="37" xfId="0" applyFont="1" applyBorder="1"/>
    <xf numFmtId="0" fontId="55" fillId="0" borderId="37" xfId="0" applyNumberFormat="1" applyFont="1" applyBorder="1"/>
    <xf numFmtId="0" fontId="53" fillId="0" borderId="37" xfId="0" applyNumberFormat="1" applyFont="1" applyBorder="1" applyAlignment="1">
      <alignment horizontal="center" vertical="center"/>
    </xf>
    <xf numFmtId="0" fontId="53" fillId="0" borderId="45" xfId="0" applyNumberFormat="1" applyFont="1" applyBorder="1" applyAlignment="1">
      <alignment horizontal="center" vertical="center"/>
    </xf>
    <xf numFmtId="0" fontId="53" fillId="0" borderId="61" xfId="0" applyNumberFormat="1" applyFont="1" applyBorder="1" applyAlignment="1">
      <alignment horizontal="center" vertical="center"/>
    </xf>
    <xf numFmtId="0" fontId="56" fillId="0" borderId="0" xfId="0" applyNumberFormat="1" applyFont="1" applyBorder="1" applyAlignment="1">
      <alignment horizontal="center" vertical="center"/>
    </xf>
    <xf numFmtId="0" fontId="57" fillId="0" borderId="0" xfId="0" applyNumberFormat="1" applyFont="1" applyFill="1" applyBorder="1" applyAlignment="1">
      <alignment horizontal="center" vertical="center"/>
    </xf>
    <xf numFmtId="0" fontId="53" fillId="7" borderId="45" xfId="0" applyFont="1" applyFill="1" applyBorder="1" applyAlignment="1">
      <alignment horizontal="center" vertical="center"/>
    </xf>
    <xf numFmtId="0" fontId="53" fillId="7" borderId="45" xfId="0" applyNumberFormat="1" applyFont="1" applyFill="1" applyBorder="1" applyAlignment="1">
      <alignment vertical="center"/>
    </xf>
    <xf numFmtId="0" fontId="56" fillId="7" borderId="14" xfId="0" applyNumberFormat="1" applyFont="1" applyFill="1" applyBorder="1" applyAlignment="1">
      <alignment vertical="center"/>
    </xf>
    <xf numFmtId="0" fontId="53" fillId="7" borderId="58" xfId="0" applyNumberFormat="1" applyFont="1" applyFill="1" applyBorder="1" applyAlignment="1">
      <alignment horizontal="center" vertical="center"/>
    </xf>
    <xf numFmtId="0" fontId="58" fillId="0" borderId="0" xfId="0" applyNumberFormat="1" applyFont="1" applyFill="1" applyBorder="1" applyAlignment="1">
      <alignment horizontal="center" vertical="center"/>
    </xf>
    <xf numFmtId="0" fontId="55" fillId="0" borderId="37" xfId="0" applyFont="1" applyBorder="1" applyAlignment="1">
      <alignment horizontal="center"/>
    </xf>
    <xf numFmtId="0" fontId="53" fillId="6" borderId="43" xfId="0" applyNumberFormat="1" applyFont="1" applyFill="1" applyBorder="1" applyAlignment="1">
      <alignment vertical="center"/>
    </xf>
    <xf numFmtId="0" fontId="54" fillId="6" borderId="43" xfId="0" applyNumberFormat="1" applyFont="1" applyFill="1" applyBorder="1" applyAlignment="1">
      <alignment vertical="center"/>
    </xf>
    <xf numFmtId="0" fontId="54" fillId="6" borderId="59" xfId="0" applyNumberFormat="1" applyFont="1" applyFill="1" applyBorder="1" applyAlignment="1">
      <alignment vertical="center"/>
    </xf>
    <xf numFmtId="0" fontId="56" fillId="6" borderId="58" xfId="0" applyNumberFormat="1" applyFont="1" applyFill="1" applyBorder="1" applyAlignment="1">
      <alignment horizontal="center" vertical="center"/>
    </xf>
    <xf numFmtId="16" fontId="54" fillId="0" borderId="10" xfId="0" applyNumberFormat="1" applyFont="1" applyBorder="1" applyAlignment="1">
      <alignment horizontal="center"/>
    </xf>
    <xf numFmtId="0" fontId="56" fillId="6" borderId="37" xfId="0" applyNumberFormat="1" applyFont="1" applyFill="1" applyBorder="1" applyAlignment="1">
      <alignment horizontal="right" vertical="center"/>
    </xf>
    <xf numFmtId="0" fontId="56" fillId="6" borderId="37" xfId="0" applyNumberFormat="1" applyFont="1" applyFill="1" applyBorder="1" applyAlignment="1">
      <alignment vertical="center"/>
    </xf>
    <xf numFmtId="0" fontId="54" fillId="6" borderId="37" xfId="0" applyNumberFormat="1" applyFont="1" applyFill="1" applyBorder="1" applyAlignment="1">
      <alignment vertical="center"/>
    </xf>
    <xf numFmtId="0" fontId="56" fillId="6" borderId="45" xfId="0" applyNumberFormat="1" applyFont="1" applyFill="1" applyBorder="1" applyAlignment="1">
      <alignment vertical="center"/>
    </xf>
    <xf numFmtId="16" fontId="54" fillId="0" borderId="37" xfId="0" applyNumberFormat="1" applyFont="1" applyBorder="1" applyAlignment="1">
      <alignment horizontal="center"/>
    </xf>
    <xf numFmtId="0" fontId="56" fillId="6" borderId="13" xfId="0" applyNumberFormat="1" applyFont="1" applyFill="1" applyBorder="1" applyAlignment="1">
      <alignment horizontal="center" vertical="center"/>
    </xf>
    <xf numFmtId="0" fontId="54" fillId="0" borderId="37" xfId="0" applyFont="1" applyBorder="1" applyAlignment="1">
      <alignment horizontal="center"/>
    </xf>
    <xf numFmtId="0" fontId="56" fillId="6" borderId="87" xfId="0" applyNumberFormat="1" applyFont="1" applyFill="1" applyBorder="1" applyAlignment="1">
      <alignment horizontal="center" vertical="center"/>
    </xf>
    <xf numFmtId="0" fontId="53" fillId="0" borderId="37" xfId="0" applyNumberFormat="1" applyFont="1" applyBorder="1" applyAlignment="1">
      <alignment horizontal="left" vertical="center"/>
    </xf>
    <xf numFmtId="0" fontId="53" fillId="0" borderId="37" xfId="0" applyNumberFormat="1" applyFont="1" applyBorder="1" applyAlignment="1">
      <alignment vertical="center"/>
    </xf>
    <xf numFmtId="0" fontId="55" fillId="0" borderId="37" xfId="0" applyNumberFormat="1" applyFont="1" applyBorder="1" applyAlignment="1">
      <alignment vertical="center"/>
    </xf>
    <xf numFmtId="0" fontId="53" fillId="0" borderId="45" xfId="0" applyNumberFormat="1" applyFont="1" applyBorder="1" applyAlignment="1">
      <alignment vertical="center"/>
    </xf>
    <xf numFmtId="0" fontId="56" fillId="0" borderId="64" xfId="0" applyNumberFormat="1" applyFont="1" applyBorder="1" applyAlignment="1">
      <alignment horizontal="center" vertical="center"/>
    </xf>
    <xf numFmtId="0" fontId="56" fillId="0" borderId="37" xfId="0" applyNumberFormat="1" applyFont="1" applyBorder="1" applyAlignment="1">
      <alignment horizontal="right" vertical="center"/>
    </xf>
    <xf numFmtId="0" fontId="56" fillId="0" borderId="37" xfId="0" applyNumberFormat="1" applyFont="1" applyBorder="1" applyAlignment="1">
      <alignment vertical="center"/>
    </xf>
    <xf numFmtId="0" fontId="54" fillId="0" borderId="37" xfId="0" applyNumberFormat="1" applyFont="1" applyBorder="1" applyAlignment="1">
      <alignment vertical="center"/>
    </xf>
    <xf numFmtId="0" fontId="56" fillId="0" borderId="45" xfId="0" applyNumberFormat="1" applyFont="1" applyBorder="1" applyAlignment="1">
      <alignment vertical="center"/>
    </xf>
    <xf numFmtId="0" fontId="56" fillId="0" borderId="58" xfId="0" applyNumberFormat="1" applyFont="1" applyBorder="1" applyAlignment="1">
      <alignment horizontal="center" vertical="center"/>
    </xf>
    <xf numFmtId="0" fontId="56" fillId="0" borderId="13" xfId="0" applyNumberFormat="1" applyFont="1" applyBorder="1" applyAlignment="1">
      <alignment horizontal="center" vertical="center"/>
    </xf>
    <xf numFmtId="0" fontId="56" fillId="0" borderId="87" xfId="0" applyNumberFormat="1" applyFont="1" applyBorder="1" applyAlignment="1">
      <alignment horizontal="center" vertical="center"/>
    </xf>
    <xf numFmtId="0" fontId="54" fillId="0" borderId="45" xfId="0" applyNumberFormat="1" applyFont="1" applyBorder="1" applyAlignment="1">
      <alignment vertical="center"/>
    </xf>
    <xf numFmtId="0" fontId="59" fillId="0" borderId="0" xfId="0" applyFont="1" applyFill="1" applyBorder="1"/>
    <xf numFmtId="0" fontId="59" fillId="0" borderId="0" xfId="0" applyFont="1"/>
    <xf numFmtId="0" fontId="53" fillId="6" borderId="37" xfId="0" applyNumberFormat="1" applyFont="1" applyFill="1" applyBorder="1" applyAlignment="1">
      <alignment horizontal="left" vertical="center"/>
    </xf>
    <xf numFmtId="0" fontId="53" fillId="6" borderId="37" xfId="0" applyNumberFormat="1" applyFont="1" applyFill="1" applyBorder="1" applyAlignment="1">
      <alignment vertical="center"/>
    </xf>
    <xf numFmtId="0" fontId="56" fillId="6" borderId="64" xfId="0" applyNumberFormat="1" applyFont="1" applyFill="1" applyBorder="1" applyAlignment="1">
      <alignment horizontal="center" vertical="center"/>
    </xf>
    <xf numFmtId="0" fontId="54" fillId="6" borderId="45" xfId="0" applyNumberFormat="1" applyFont="1" applyFill="1" applyBorder="1" applyAlignment="1">
      <alignment vertical="center"/>
    </xf>
    <xf numFmtId="0" fontId="53" fillId="6" borderId="45" xfId="0" applyNumberFormat="1" applyFont="1" applyFill="1" applyBorder="1" applyAlignment="1">
      <alignment vertical="center"/>
    </xf>
    <xf numFmtId="0" fontId="4" fillId="6" borderId="45" xfId="0" applyNumberFormat="1" applyFont="1" applyFill="1" applyBorder="1" applyAlignment="1">
      <alignment vertical="center"/>
    </xf>
    <xf numFmtId="0" fontId="4" fillId="6" borderId="58" xfId="0" applyNumberFormat="1" applyFont="1" applyFill="1" applyBorder="1" applyAlignment="1">
      <alignment horizontal="center" vertical="center"/>
    </xf>
    <xf numFmtId="0" fontId="55" fillId="6" borderId="37" xfId="0" applyNumberFormat="1" applyFont="1" applyFill="1" applyBorder="1" applyAlignment="1">
      <alignment vertical="center"/>
    </xf>
    <xf numFmtId="0" fontId="56" fillId="0" borderId="16" xfId="0" applyNumberFormat="1" applyFont="1" applyBorder="1" applyAlignment="1">
      <alignment horizontal="right" vertical="center"/>
    </xf>
    <xf numFmtId="0" fontId="56" fillId="0" borderId="16" xfId="0" applyNumberFormat="1" applyFont="1" applyBorder="1" applyAlignment="1">
      <alignment vertical="center"/>
    </xf>
    <xf numFmtId="0" fontId="54" fillId="0" borderId="16" xfId="0" applyNumberFormat="1" applyFont="1" applyBorder="1" applyAlignment="1">
      <alignment vertical="center"/>
    </xf>
    <xf numFmtId="0" fontId="56" fillId="0" borderId="57" xfId="0" applyNumberFormat="1" applyFont="1" applyBorder="1" applyAlignment="1">
      <alignment vertical="center"/>
    </xf>
    <xf numFmtId="0" fontId="55" fillId="7" borderId="37" xfId="0" applyFont="1" applyFill="1" applyBorder="1" applyAlignment="1">
      <alignment horizontal="center"/>
    </xf>
    <xf numFmtId="0" fontId="54" fillId="0" borderId="16" xfId="0" applyFont="1" applyBorder="1" applyAlignment="1">
      <alignment horizontal="center"/>
    </xf>
    <xf numFmtId="0" fontId="53" fillId="6" borderId="15" xfId="0" applyNumberFormat="1" applyFont="1" applyFill="1" applyBorder="1" applyAlignment="1">
      <alignment horizontal="center" vertical="center"/>
    </xf>
    <xf numFmtId="0" fontId="53" fillId="6" borderId="45" xfId="0" applyFont="1" applyFill="1" applyBorder="1" applyAlignment="1">
      <alignment horizontal="center" vertical="center"/>
    </xf>
    <xf numFmtId="0" fontId="56" fillId="6" borderId="43" xfId="0" applyNumberFormat="1" applyFont="1" applyFill="1" applyBorder="1" applyAlignment="1">
      <alignment horizontal="right" vertical="center"/>
    </xf>
    <xf numFmtId="0" fontId="56" fillId="6" borderId="43" xfId="0" applyNumberFormat="1" applyFont="1" applyFill="1" applyBorder="1" applyAlignment="1">
      <alignment vertical="center"/>
    </xf>
    <xf numFmtId="0" fontId="56" fillId="6" borderId="59" xfId="0" applyNumberFormat="1" applyFont="1" applyFill="1" applyBorder="1" applyAlignment="1">
      <alignment vertical="center"/>
    </xf>
    <xf numFmtId="0" fontId="56" fillId="6" borderId="59" xfId="0" applyFont="1" applyFill="1" applyBorder="1" applyAlignment="1">
      <alignment horizontal="center" vertical="center"/>
    </xf>
    <xf numFmtId="0" fontId="54" fillId="0" borderId="43" xfId="0" applyFont="1" applyBorder="1" applyAlignment="1">
      <alignment horizontal="center"/>
    </xf>
    <xf numFmtId="0" fontId="56" fillId="6" borderId="16" xfId="0" applyNumberFormat="1" applyFont="1" applyFill="1" applyBorder="1" applyAlignment="1">
      <alignment horizontal="right" vertical="center"/>
    </xf>
    <xf numFmtId="0" fontId="56" fillId="6" borderId="16" xfId="0" applyNumberFormat="1" applyFont="1" applyFill="1" applyBorder="1" applyAlignment="1">
      <alignment vertical="center"/>
    </xf>
    <xf numFmtId="0" fontId="54" fillId="6" borderId="16" xfId="0" applyNumberFormat="1" applyFont="1" applyFill="1" applyBorder="1" applyAlignment="1">
      <alignment vertical="center"/>
    </xf>
    <xf numFmtId="0" fontId="56" fillId="6" borderId="57" xfId="0" applyNumberFormat="1" applyFont="1" applyFill="1" applyBorder="1" applyAlignment="1">
      <alignment vertical="center"/>
    </xf>
    <xf numFmtId="0" fontId="56" fillId="0" borderId="43" xfId="0" applyNumberFormat="1" applyFont="1" applyBorder="1" applyAlignment="1">
      <alignment vertical="center"/>
    </xf>
    <xf numFmtId="0" fontId="54" fillId="0" borderId="43" xfId="0" applyNumberFormat="1" applyFont="1" applyBorder="1" applyAlignment="1">
      <alignment vertical="center"/>
    </xf>
    <xf numFmtId="0" fontId="56" fillId="0" borderId="59" xfId="0" applyNumberFormat="1" applyFont="1" applyBorder="1" applyAlignment="1">
      <alignment vertical="center"/>
    </xf>
    <xf numFmtId="0" fontId="54" fillId="0" borderId="36" xfId="0" applyNumberFormat="1" applyFont="1" applyBorder="1" applyAlignment="1">
      <alignment vertical="center"/>
    </xf>
    <xf numFmtId="0" fontId="53" fillId="7" borderId="45" xfId="0" applyFont="1" applyFill="1" applyBorder="1" applyAlignment="1">
      <alignment vertical="center"/>
    </xf>
    <xf numFmtId="0" fontId="56" fillId="7" borderId="76" xfId="0" applyNumberFormat="1" applyFont="1" applyFill="1" applyBorder="1" applyAlignment="1">
      <alignment vertical="center"/>
    </xf>
    <xf numFmtId="0" fontId="56" fillId="7" borderId="76" xfId="0" applyNumberFormat="1" applyFont="1" applyFill="1" applyBorder="1" applyAlignment="1">
      <alignment horizontal="right" vertical="center"/>
    </xf>
    <xf numFmtId="0" fontId="56" fillId="7" borderId="45" xfId="0" applyNumberFormat="1" applyFont="1" applyFill="1" applyBorder="1" applyAlignment="1">
      <alignment vertical="center"/>
    </xf>
    <xf numFmtId="0" fontId="58" fillId="0" borderId="0" xfId="0" applyFont="1" applyFill="1" applyBorder="1" applyAlignment="1">
      <alignment horizontal="center" vertical="center"/>
    </xf>
    <xf numFmtId="0" fontId="56" fillId="6" borderId="43" xfId="0" applyFont="1" applyFill="1" applyBorder="1" applyAlignment="1">
      <alignment horizontal="right" vertical="center"/>
    </xf>
    <xf numFmtId="0" fontId="57" fillId="0" borderId="0" xfId="0" applyFont="1" applyFill="1" applyBorder="1" applyAlignment="1">
      <alignment horizontal="center" vertical="center"/>
    </xf>
    <xf numFmtId="0" fontId="56" fillId="6" borderId="37" xfId="0" applyFont="1" applyFill="1" applyBorder="1" applyAlignment="1">
      <alignment horizontal="right" vertical="center"/>
    </xf>
    <xf numFmtId="0" fontId="54" fillId="6" borderId="37" xfId="0" applyNumberFormat="1" applyFont="1" applyFill="1" applyBorder="1" applyAlignment="1">
      <alignment horizontal="right" vertical="center"/>
    </xf>
    <xf numFmtId="0" fontId="54" fillId="6" borderId="45" xfId="8" applyNumberFormat="1" applyFont="1" applyFill="1" applyBorder="1" applyAlignment="1">
      <alignment horizontal="right" vertical="center"/>
    </xf>
    <xf numFmtId="0" fontId="56" fillId="6" borderId="45" xfId="8" applyNumberFormat="1" applyFont="1" applyFill="1" applyBorder="1" applyAlignment="1">
      <alignment vertical="center"/>
    </xf>
    <xf numFmtId="0" fontId="56" fillId="6" borderId="16" xfId="0" applyFont="1" applyFill="1" applyBorder="1" applyAlignment="1">
      <alignment horizontal="right" vertical="center"/>
    </xf>
    <xf numFmtId="0" fontId="53" fillId="7" borderId="14" xfId="0" applyNumberFormat="1" applyFont="1" applyFill="1" applyBorder="1" applyAlignment="1">
      <alignment vertical="center"/>
    </xf>
    <xf numFmtId="0" fontId="56" fillId="6" borderId="45" xfId="0" applyFont="1" applyFill="1" applyBorder="1" applyAlignment="1">
      <alignment horizontal="center" vertical="center"/>
    </xf>
    <xf numFmtId="0" fontId="56" fillId="7" borderId="57" xfId="0" applyFont="1" applyFill="1" applyBorder="1" applyAlignment="1">
      <alignment horizontal="left" vertical="center"/>
    </xf>
    <xf numFmtId="0" fontId="56" fillId="7" borderId="53" xfId="0" applyNumberFormat="1" applyFont="1" applyFill="1" applyBorder="1" applyAlignment="1">
      <alignment vertical="center"/>
    </xf>
    <xf numFmtId="0" fontId="53" fillId="7" borderId="45" xfId="0" applyFont="1" applyFill="1" applyBorder="1" applyAlignment="1">
      <alignment horizontal="left" vertical="center"/>
    </xf>
    <xf numFmtId="0" fontId="53" fillId="7" borderId="38" xfId="0" applyNumberFormat="1" applyFont="1" applyFill="1" applyBorder="1" applyAlignment="1">
      <alignment horizontal="center" vertical="center"/>
    </xf>
    <xf numFmtId="0" fontId="55" fillId="6" borderId="0" xfId="0" applyFont="1" applyFill="1" applyBorder="1" applyAlignment="1">
      <alignment horizontal="center"/>
    </xf>
    <xf numFmtId="0" fontId="54" fillId="0" borderId="0" xfId="0" applyFont="1" applyAlignment="1">
      <alignment vertical="center"/>
    </xf>
    <xf numFmtId="0" fontId="55" fillId="7" borderId="21" xfId="0" applyFont="1" applyFill="1" applyBorder="1" applyAlignment="1">
      <alignment vertical="center"/>
    </xf>
    <xf numFmtId="0" fontId="53" fillId="7" borderId="87" xfId="0" applyNumberFormat="1" applyFont="1" applyFill="1" applyBorder="1" applyAlignment="1">
      <alignment horizontal="center" vertical="center"/>
    </xf>
    <xf numFmtId="0" fontId="54" fillId="0" borderId="0" xfId="0" applyFont="1" applyAlignment="1"/>
    <xf numFmtId="0" fontId="54" fillId="0" borderId="0" xfId="0" applyNumberFormat="1" applyFont="1" applyAlignment="1"/>
    <xf numFmtId="0" fontId="52" fillId="0" borderId="0" xfId="0" applyFont="1" applyBorder="1"/>
    <xf numFmtId="0" fontId="55" fillId="0" borderId="0" xfId="0" applyFont="1"/>
    <xf numFmtId="0" fontId="54" fillId="0" borderId="0" xfId="0" applyFont="1" applyAlignment="1">
      <alignment horizontal="center"/>
    </xf>
    <xf numFmtId="0" fontId="54" fillId="0" borderId="0" xfId="0" applyNumberFormat="1" applyFont="1" applyAlignment="1">
      <alignment horizontal="center"/>
    </xf>
    <xf numFmtId="0" fontId="54" fillId="6" borderId="0" xfId="0" applyFont="1" applyFill="1" applyAlignment="1">
      <alignment horizontal="center"/>
    </xf>
    <xf numFmtId="0" fontId="55" fillId="0" borderId="53" xfId="0" applyFont="1" applyBorder="1" applyAlignment="1">
      <alignment horizontal="center"/>
    </xf>
    <xf numFmtId="14" fontId="54" fillId="0" borderId="0" xfId="0" applyNumberFormat="1" applyFont="1"/>
    <xf numFmtId="0" fontId="52" fillId="0" borderId="0" xfId="0" applyNumberFormat="1" applyFont="1"/>
    <xf numFmtId="1" fontId="41" fillId="0" borderId="0" xfId="0" applyNumberFormat="1" applyFont="1" applyBorder="1" applyAlignment="1">
      <alignment horizontal="center" vertical="center" wrapText="1"/>
    </xf>
    <xf numFmtId="0" fontId="60" fillId="0" borderId="0" xfId="0" applyFont="1" applyAlignment="1">
      <alignment horizontal="center" vertical="center"/>
    </xf>
    <xf numFmtId="2" fontId="41" fillId="0" borderId="0" xfId="0" applyNumberFormat="1" applyFont="1" applyAlignment="1">
      <alignment horizontal="center" vertical="center" wrapText="1"/>
    </xf>
    <xf numFmtId="1" fontId="41" fillId="0" borderId="0" xfId="0" applyNumberFormat="1" applyFont="1" applyAlignment="1">
      <alignment horizontal="center" vertical="center" wrapText="1"/>
    </xf>
    <xf numFmtId="49" fontId="43" fillId="19" borderId="37" xfId="0" applyNumberFormat="1" applyFont="1" applyFill="1" applyBorder="1" applyAlignment="1">
      <alignment horizontal="center" vertical="center" wrapText="1"/>
    </xf>
    <xf numFmtId="0" fontId="43" fillId="19" borderId="37" xfId="0" applyFont="1" applyFill="1" applyBorder="1" applyAlignment="1">
      <alignment horizontal="center" vertical="center"/>
    </xf>
    <xf numFmtId="1" fontId="43" fillId="19" borderId="37" xfId="0" applyNumberFormat="1" applyFont="1" applyFill="1" applyBorder="1" applyAlignment="1">
      <alignment horizontal="center" vertical="center"/>
    </xf>
    <xf numFmtId="49" fontId="32" fillId="19" borderId="37" xfId="0" applyNumberFormat="1" applyFont="1" applyFill="1" applyBorder="1" applyAlignment="1">
      <alignment horizontal="center" vertical="center" wrapText="1"/>
    </xf>
    <xf numFmtId="49" fontId="41" fillId="6" borderId="37" xfId="0" applyNumberFormat="1" applyFont="1" applyFill="1" applyBorder="1" applyAlignment="1">
      <alignment horizontal="center" vertical="center" wrapText="1"/>
    </xf>
    <xf numFmtId="0" fontId="41" fillId="6" borderId="37" xfId="0" applyFont="1" applyFill="1" applyBorder="1" applyAlignment="1">
      <alignment horizontal="center" vertical="center" wrapText="1"/>
    </xf>
    <xf numFmtId="2" fontId="41" fillId="6" borderId="37" xfId="0" applyNumberFormat="1" applyFont="1" applyFill="1" applyBorder="1" applyAlignment="1">
      <alignment horizontal="center" vertical="center" wrapText="1"/>
    </xf>
    <xf numFmtId="2" fontId="41" fillId="6" borderId="16" xfId="0" applyNumberFormat="1" applyFont="1" applyFill="1" applyBorder="1" applyAlignment="1">
      <alignment horizontal="center" vertical="center" wrapText="1"/>
    </xf>
    <xf numFmtId="0" fontId="41" fillId="20" borderId="37" xfId="0" applyFont="1" applyFill="1" applyBorder="1" applyAlignment="1">
      <alignment horizontal="center" vertical="center" wrapText="1"/>
    </xf>
    <xf numFmtId="2" fontId="41" fillId="20" borderId="37" xfId="0" applyNumberFormat="1" applyFont="1" applyFill="1" applyBorder="1" applyAlignment="1">
      <alignment horizontal="center" vertical="center" wrapText="1"/>
    </xf>
    <xf numFmtId="3" fontId="41" fillId="20" borderId="37" xfId="0" applyNumberFormat="1" applyFont="1" applyFill="1" applyBorder="1" applyAlignment="1">
      <alignment horizontal="center" vertical="center" wrapText="1"/>
    </xf>
    <xf numFmtId="49" fontId="41" fillId="0" borderId="37" xfId="0" applyNumberFormat="1" applyFont="1" applyBorder="1" applyAlignment="1">
      <alignment horizontal="center" vertical="center"/>
    </xf>
    <xf numFmtId="0" fontId="41" fillId="0" borderId="37" xfId="0" applyFont="1" applyBorder="1" applyAlignment="1">
      <alignment horizontal="center" vertical="center"/>
    </xf>
    <xf numFmtId="164" fontId="41" fillId="0" borderId="37" xfId="0" applyNumberFormat="1" applyFont="1" applyBorder="1" applyAlignment="1">
      <alignment horizontal="center" vertical="center"/>
    </xf>
    <xf numFmtId="2" fontId="60" fillId="0" borderId="37" xfId="0" applyNumberFormat="1" applyFont="1" applyBorder="1" applyAlignment="1">
      <alignment horizontal="center" vertical="center"/>
    </xf>
    <xf numFmtId="1" fontId="60" fillId="0" borderId="37" xfId="0" applyNumberFormat="1" applyFont="1" applyBorder="1" applyAlignment="1">
      <alignment horizontal="center" vertical="center"/>
    </xf>
    <xf numFmtId="164" fontId="41" fillId="20" borderId="37" xfId="0" applyNumberFormat="1" applyFont="1" applyFill="1" applyBorder="1" applyAlignment="1">
      <alignment horizontal="center" vertical="center"/>
    </xf>
    <xf numFmtId="2" fontId="60" fillId="20" borderId="37" xfId="0" applyNumberFormat="1" applyFont="1" applyFill="1" applyBorder="1" applyAlignment="1">
      <alignment horizontal="center" vertical="center"/>
    </xf>
    <xf numFmtId="1" fontId="60" fillId="20" borderId="37" xfId="0" applyNumberFormat="1" applyFont="1" applyFill="1" applyBorder="1" applyAlignment="1">
      <alignment horizontal="center" vertical="center"/>
    </xf>
    <xf numFmtId="170" fontId="41" fillId="0" borderId="37" xfId="0" applyNumberFormat="1" applyFont="1" applyBorder="1" applyAlignment="1">
      <alignment horizontal="center" vertical="center"/>
    </xf>
    <xf numFmtId="0" fontId="60" fillId="0" borderId="37" xfId="0" applyFont="1" applyBorder="1" applyAlignment="1">
      <alignment horizontal="center" vertical="center"/>
    </xf>
    <xf numFmtId="170" fontId="41" fillId="20" borderId="37" xfId="0" applyNumberFormat="1" applyFont="1" applyFill="1" applyBorder="1" applyAlignment="1">
      <alignment horizontal="center" vertical="center"/>
    </xf>
    <xf numFmtId="0" fontId="41" fillId="20" borderId="37" xfId="0" applyFont="1" applyFill="1" applyBorder="1" applyAlignment="1">
      <alignment horizontal="right" vertical="center"/>
    </xf>
    <xf numFmtId="0" fontId="60" fillId="20" borderId="0" xfId="0" applyFont="1" applyFill="1" applyAlignment="1">
      <alignment horizontal="center" vertical="center"/>
    </xf>
    <xf numFmtId="0" fontId="41" fillId="20" borderId="37" xfId="0" applyFont="1" applyFill="1" applyBorder="1" applyAlignment="1">
      <alignment horizontal="center" vertical="center"/>
    </xf>
    <xf numFmtId="0" fontId="41" fillId="0" borderId="37" xfId="0" applyFont="1" applyBorder="1" applyAlignment="1">
      <alignment horizontal="right" vertical="center"/>
    </xf>
    <xf numFmtId="0" fontId="41" fillId="0" borderId="16" xfId="0" applyFont="1" applyBorder="1" applyAlignment="1">
      <alignment vertical="center" wrapText="1"/>
    </xf>
    <xf numFmtId="1" fontId="60" fillId="6" borderId="0" xfId="0" applyNumberFormat="1" applyFont="1" applyFill="1" applyAlignment="1">
      <alignment horizontal="center" vertical="center"/>
    </xf>
    <xf numFmtId="0" fontId="60" fillId="6" borderId="0" xfId="0" applyFont="1" applyFill="1" applyAlignment="1">
      <alignment horizontal="center" vertical="center"/>
    </xf>
    <xf numFmtId="49" fontId="41" fillId="20" borderId="37" xfId="0" applyNumberFormat="1" applyFont="1" applyFill="1" applyBorder="1" applyAlignment="1">
      <alignment horizontal="center" vertical="center"/>
    </xf>
    <xf numFmtId="0" fontId="60" fillId="20" borderId="37" xfId="0" applyFont="1" applyFill="1" applyBorder="1" applyAlignment="1">
      <alignment vertical="center" wrapText="1"/>
    </xf>
    <xf numFmtId="0" fontId="43" fillId="20" borderId="37" xfId="0" applyFont="1" applyFill="1" applyBorder="1" applyAlignment="1">
      <alignment horizontal="center" vertical="center"/>
    </xf>
    <xf numFmtId="0" fontId="43" fillId="20" borderId="37" xfId="0" applyFont="1" applyFill="1" applyBorder="1" applyAlignment="1">
      <alignment horizontal="center" vertical="center" wrapText="1"/>
    </xf>
    <xf numFmtId="2" fontId="61" fillId="20" borderId="37" xfId="0" applyNumberFormat="1" applyFont="1" applyFill="1" applyBorder="1" applyAlignment="1">
      <alignment horizontal="center" vertical="center"/>
    </xf>
    <xf numFmtId="0" fontId="41" fillId="19" borderId="37" xfId="0" applyFont="1" applyFill="1" applyBorder="1" applyAlignment="1">
      <alignment horizontal="center" vertical="center" wrapText="1"/>
    </xf>
    <xf numFmtId="49" fontId="41" fillId="0" borderId="37" xfId="0" applyNumberFormat="1" applyFont="1" applyBorder="1" applyAlignment="1">
      <alignment vertical="center" wrapText="1"/>
    </xf>
    <xf numFmtId="49" fontId="41" fillId="0" borderId="37" xfId="0" applyNumberFormat="1" applyFont="1" applyBorder="1" applyAlignment="1">
      <alignment horizontal="center" vertical="center" wrapText="1"/>
    </xf>
    <xf numFmtId="0" fontId="43" fillId="0" borderId="37" xfId="0" applyFont="1" applyBorder="1" applyAlignment="1">
      <alignment horizontal="center" vertical="center"/>
    </xf>
    <xf numFmtId="164" fontId="43" fillId="0" borderId="37" xfId="0" applyNumberFormat="1" applyFont="1" applyBorder="1" applyAlignment="1">
      <alignment horizontal="center" vertical="center"/>
    </xf>
    <xf numFmtId="2" fontId="61" fillId="0" borderId="37" xfId="0" applyNumberFormat="1" applyFont="1" applyBorder="1" applyAlignment="1">
      <alignment horizontal="center" vertical="center"/>
    </xf>
    <xf numFmtId="49" fontId="41" fillId="20" borderId="37" xfId="0" applyNumberFormat="1" applyFont="1" applyFill="1" applyBorder="1" applyAlignment="1">
      <alignment vertical="center" wrapText="1"/>
    </xf>
    <xf numFmtId="49" fontId="41" fillId="20" borderId="37" xfId="0" applyNumberFormat="1" applyFont="1" applyFill="1" applyBorder="1" applyAlignment="1">
      <alignment horizontal="center" vertical="center" wrapText="1"/>
    </xf>
    <xf numFmtId="0" fontId="60" fillId="0" borderId="37" xfId="0" applyFont="1" applyBorder="1" applyAlignment="1">
      <alignment horizontal="center" vertical="center" wrapText="1"/>
    </xf>
    <xf numFmtId="0" fontId="41" fillId="0" borderId="37" xfId="0" applyFont="1" applyBorder="1" applyAlignment="1">
      <alignment horizontal="center" vertical="center" wrapText="1"/>
    </xf>
    <xf numFmtId="49" fontId="41" fillId="19" borderId="37" xfId="0" applyNumberFormat="1" applyFont="1" applyFill="1" applyBorder="1" applyAlignment="1">
      <alignment horizontal="center" vertical="center"/>
    </xf>
    <xf numFmtId="164" fontId="43" fillId="20" borderId="37" xfId="0" applyNumberFormat="1" applyFont="1" applyFill="1" applyBorder="1" applyAlignment="1">
      <alignment horizontal="center" vertical="center"/>
    </xf>
    <xf numFmtId="0" fontId="41" fillId="20" borderId="37" xfId="0" applyNumberFormat="1" applyFont="1" applyFill="1" applyBorder="1" applyAlignment="1">
      <alignment vertical="center" wrapText="1"/>
    </xf>
    <xf numFmtId="164" fontId="41" fillId="8" borderId="37" xfId="0" applyNumberFormat="1" applyFont="1" applyFill="1" applyBorder="1" applyAlignment="1">
      <alignment horizontal="center" vertical="center"/>
    </xf>
    <xf numFmtId="171" fontId="41" fillId="0" borderId="37" xfId="0" applyNumberFormat="1" applyFont="1" applyBorder="1" applyAlignment="1">
      <alignment horizontal="center" vertical="center"/>
    </xf>
    <xf numFmtId="171" fontId="41" fillId="20" borderId="37" xfId="0" applyNumberFormat="1" applyFont="1" applyFill="1" applyBorder="1" applyAlignment="1">
      <alignment horizontal="center" vertical="center"/>
    </xf>
    <xf numFmtId="49" fontId="41" fillId="6" borderId="37" xfId="0" applyNumberFormat="1" applyFont="1" applyFill="1" applyBorder="1" applyAlignment="1">
      <alignment horizontal="center" vertical="center"/>
    </xf>
    <xf numFmtId="0" fontId="41" fillId="6" borderId="37" xfId="0" applyFont="1" applyFill="1" applyBorder="1" applyAlignment="1">
      <alignment horizontal="center" vertical="center"/>
    </xf>
    <xf numFmtId="164" fontId="41" fillId="6" borderId="37" xfId="0" applyNumberFormat="1" applyFont="1" applyFill="1" applyBorder="1" applyAlignment="1">
      <alignment horizontal="center" vertical="center"/>
    </xf>
    <xf numFmtId="164" fontId="62" fillId="6" borderId="37" xfId="0" applyNumberFormat="1" applyFont="1" applyFill="1" applyBorder="1" applyAlignment="1">
      <alignment horizontal="center" vertical="center"/>
    </xf>
    <xf numFmtId="2" fontId="60" fillId="6" borderId="37" xfId="0" applyNumberFormat="1" applyFont="1" applyFill="1" applyBorder="1" applyAlignment="1">
      <alignment horizontal="center" vertical="center"/>
    </xf>
    <xf numFmtId="1" fontId="60" fillId="6" borderId="37" xfId="0" applyNumberFormat="1" applyFont="1" applyFill="1" applyBorder="1" applyAlignment="1">
      <alignment horizontal="center" vertical="center"/>
    </xf>
    <xf numFmtId="0" fontId="60" fillId="6" borderId="37" xfId="0" applyFont="1" applyFill="1" applyBorder="1" applyAlignment="1">
      <alignment horizontal="center" vertical="center" wrapText="1"/>
    </xf>
    <xf numFmtId="164" fontId="62" fillId="20" borderId="37" xfId="0" applyNumberFormat="1" applyFont="1" applyFill="1" applyBorder="1" applyAlignment="1">
      <alignment horizontal="center" vertical="center"/>
    </xf>
    <xf numFmtId="0" fontId="41" fillId="6" borderId="37" xfId="0" applyFont="1" applyFill="1" applyBorder="1" applyAlignment="1">
      <alignment horizontal="right" vertical="center"/>
    </xf>
    <xf numFmtId="1" fontId="60" fillId="0" borderId="0" xfId="0" applyNumberFormat="1" applyFont="1" applyAlignment="1">
      <alignment horizontal="center" vertical="center"/>
    </xf>
    <xf numFmtId="0" fontId="60" fillId="20" borderId="37" xfId="0" applyFont="1" applyFill="1" applyBorder="1" applyAlignment="1">
      <alignment horizontal="center" vertical="center"/>
    </xf>
    <xf numFmtId="2" fontId="63" fillId="20" borderId="37" xfId="0" applyNumberFormat="1" applyFont="1" applyFill="1" applyBorder="1" applyAlignment="1">
      <alignment horizontal="center" vertical="center"/>
    </xf>
    <xf numFmtId="0" fontId="60" fillId="0" borderId="0" xfId="0" applyFont="1" applyBorder="1" applyAlignment="1">
      <alignment horizontal="center" vertical="center"/>
    </xf>
    <xf numFmtId="49" fontId="60" fillId="0" borderId="37" xfId="0" applyNumberFormat="1" applyFont="1" applyBorder="1" applyAlignment="1">
      <alignment horizontal="center" vertical="center"/>
    </xf>
    <xf numFmtId="49" fontId="61" fillId="20" borderId="37" xfId="0" applyNumberFormat="1" applyFont="1" applyFill="1" applyBorder="1" applyAlignment="1">
      <alignment horizontal="center" vertical="center"/>
    </xf>
    <xf numFmtId="0" fontId="61" fillId="20" borderId="37" xfId="0" applyFont="1" applyFill="1" applyBorder="1" applyAlignment="1">
      <alignment horizontal="center" vertical="center"/>
    </xf>
    <xf numFmtId="1" fontId="61" fillId="20" borderId="37" xfId="0" applyNumberFormat="1" applyFont="1" applyFill="1" applyBorder="1" applyAlignment="1">
      <alignment horizontal="center" vertical="center"/>
    </xf>
    <xf numFmtId="49" fontId="60" fillId="0" borderId="0" xfId="0" applyNumberFormat="1" applyFont="1" applyBorder="1" applyAlignment="1">
      <alignment horizontal="center" vertical="center"/>
    </xf>
    <xf numFmtId="2" fontId="60" fillId="0" borderId="0" xfId="0" applyNumberFormat="1" applyFont="1" applyBorder="1" applyAlignment="1">
      <alignment horizontal="center" vertical="center"/>
    </xf>
    <xf numFmtId="1" fontId="60" fillId="0" borderId="0" xfId="0" applyNumberFormat="1" applyFont="1" applyBorder="1" applyAlignment="1">
      <alignment horizontal="center" vertical="center"/>
    </xf>
    <xf numFmtId="49" fontId="60" fillId="0" borderId="0" xfId="0" applyNumberFormat="1" applyFont="1" applyAlignment="1">
      <alignment horizontal="center" vertical="center"/>
    </xf>
    <xf numFmtId="2" fontId="60" fillId="0" borderId="0" xfId="0" applyNumberFormat="1" applyFont="1" applyAlignment="1">
      <alignment horizontal="center" vertical="center"/>
    </xf>
    <xf numFmtId="1" fontId="60" fillId="0" borderId="65" xfId="0" applyNumberFormat="1" applyFont="1" applyBorder="1" applyAlignment="1">
      <alignment horizontal="center" vertical="center"/>
    </xf>
    <xf numFmtId="166" fontId="9" fillId="5" borderId="84" xfId="0" applyNumberFormat="1" applyFont="1" applyFill="1" applyBorder="1" applyAlignment="1">
      <alignment horizontal="center" vertical="top"/>
    </xf>
    <xf numFmtId="166" fontId="2" fillId="6" borderId="11" xfId="0" applyNumberFormat="1" applyFont="1" applyFill="1" applyBorder="1" applyAlignment="1">
      <alignment horizontal="center" vertical="top" wrapText="1"/>
    </xf>
    <xf numFmtId="166" fontId="11" fillId="6" borderId="57" xfId="0" applyNumberFormat="1" applyFont="1" applyFill="1" applyBorder="1" applyAlignment="1">
      <alignment horizontal="center" vertical="top" wrapText="1"/>
    </xf>
    <xf numFmtId="166" fontId="11" fillId="6" borderId="59"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67"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3" xfId="0" applyFont="1" applyFill="1" applyBorder="1" applyAlignment="1">
      <alignment horizontal="center" vertical="top" wrapText="1"/>
    </xf>
    <xf numFmtId="3" fontId="2" fillId="0" borderId="63" xfId="0" applyNumberFormat="1" applyFont="1" applyFill="1" applyBorder="1" applyAlignment="1">
      <alignment horizontal="center" vertical="top" wrapText="1"/>
    </xf>
    <xf numFmtId="0" fontId="2" fillId="0" borderId="29" xfId="0" applyFont="1" applyFill="1" applyBorder="1" applyAlignment="1">
      <alignment horizontal="left" vertical="top" wrapText="1"/>
    </xf>
    <xf numFmtId="0" fontId="2" fillId="6" borderId="46" xfId="0" applyFont="1" applyFill="1" applyBorder="1" applyAlignment="1">
      <alignment horizontal="center" vertical="top" wrapText="1"/>
    </xf>
    <xf numFmtId="0" fontId="2" fillId="6" borderId="18"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46" xfId="0" applyFont="1" applyFill="1" applyBorder="1" applyAlignment="1">
      <alignment horizontal="center" vertical="top" wrapText="1"/>
    </xf>
    <xf numFmtId="0" fontId="2" fillId="0" borderId="34" xfId="0" applyFont="1" applyFill="1" applyBorder="1" applyAlignment="1">
      <alignment horizontal="center" vertical="top" wrapText="1"/>
    </xf>
    <xf numFmtId="0" fontId="2" fillId="0" borderId="54" xfId="0" applyFont="1" applyFill="1" applyBorder="1" applyAlignment="1">
      <alignment horizontal="center" vertical="top" wrapText="1"/>
    </xf>
    <xf numFmtId="0" fontId="2" fillId="0" borderId="51" xfId="0" applyFont="1" applyFill="1" applyBorder="1" applyAlignment="1">
      <alignment horizontal="center" vertical="top" wrapText="1"/>
    </xf>
    <xf numFmtId="0" fontId="2" fillId="0" borderId="5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20" xfId="0" applyFont="1" applyFill="1" applyBorder="1" applyAlignment="1">
      <alignment horizontal="center" vertical="top" wrapText="1"/>
    </xf>
    <xf numFmtId="3" fontId="2" fillId="0" borderId="34" xfId="0" applyNumberFormat="1" applyFont="1" applyFill="1" applyBorder="1" applyAlignment="1">
      <alignment horizontal="left" vertical="top" wrapText="1"/>
    </xf>
    <xf numFmtId="3" fontId="2" fillId="0" borderId="2" xfId="0" applyNumberFormat="1" applyFont="1" applyFill="1" applyBorder="1" applyAlignment="1">
      <alignment horizontal="left" vertical="top" wrapText="1"/>
    </xf>
    <xf numFmtId="3" fontId="2" fillId="8" borderId="49"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6" borderId="58" xfId="0" applyNumberFormat="1" applyFont="1" applyFill="1" applyBorder="1" applyAlignment="1">
      <alignment horizontal="center" vertical="top" wrapText="1"/>
    </xf>
    <xf numFmtId="3" fontId="2" fillId="6" borderId="69" xfId="0" applyNumberFormat="1" applyFont="1" applyFill="1" applyBorder="1" applyAlignment="1">
      <alignment horizontal="center" vertical="top" wrapText="1"/>
    </xf>
    <xf numFmtId="166" fontId="2" fillId="6" borderId="0" xfId="0" applyNumberFormat="1" applyFont="1" applyFill="1" applyAlignment="1">
      <alignment horizontal="center" vertical="top"/>
    </xf>
    <xf numFmtId="166" fontId="8" fillId="6" borderId="0" xfId="0" applyNumberFormat="1" applyFont="1" applyFill="1" applyAlignment="1">
      <alignment horizontal="center" vertical="top"/>
    </xf>
    <xf numFmtId="4" fontId="2" fillId="6" borderId="32" xfId="0" applyNumberFormat="1" applyFont="1" applyFill="1" applyBorder="1" applyAlignment="1">
      <alignment horizontal="center" vertical="top"/>
    </xf>
    <xf numFmtId="166" fontId="2" fillId="6" borderId="29" xfId="0" applyNumberFormat="1" applyFont="1" applyFill="1" applyBorder="1" applyAlignment="1">
      <alignment horizontal="center" vertical="center" wrapText="1"/>
    </xf>
    <xf numFmtId="3" fontId="2" fillId="6" borderId="22" xfId="0" applyNumberFormat="1" applyFont="1" applyFill="1" applyBorder="1" applyAlignment="1">
      <alignment vertical="top"/>
    </xf>
    <xf numFmtId="167" fontId="9" fillId="5" borderId="26" xfId="0" applyNumberFormat="1" applyFont="1" applyFill="1" applyBorder="1" applyAlignment="1">
      <alignment horizontal="center" vertical="top"/>
    </xf>
    <xf numFmtId="166" fontId="9" fillId="5" borderId="26" xfId="0" applyNumberFormat="1" applyFont="1" applyFill="1" applyBorder="1" applyAlignment="1">
      <alignment horizontal="center" vertical="top"/>
    </xf>
    <xf numFmtId="49" fontId="41" fillId="6" borderId="16" xfId="0" applyNumberFormat="1" applyFont="1" applyFill="1" applyBorder="1" applyAlignment="1">
      <alignment horizontal="center" vertical="center" wrapText="1"/>
    </xf>
    <xf numFmtId="49" fontId="41" fillId="6" borderId="10" xfId="0" applyNumberFormat="1" applyFont="1" applyFill="1" applyBorder="1" applyAlignment="1">
      <alignment horizontal="center" vertical="center" wrapText="1"/>
    </xf>
    <xf numFmtId="0" fontId="41" fillId="6" borderId="16" xfId="0" applyFont="1" applyFill="1" applyBorder="1" applyAlignment="1">
      <alignment horizontal="center" vertical="center" wrapText="1"/>
    </xf>
    <xf numFmtId="0" fontId="41" fillId="6" borderId="10" xfId="0" applyFont="1" applyFill="1" applyBorder="1" applyAlignment="1">
      <alignment horizontal="center" vertical="center" wrapText="1"/>
    </xf>
    <xf numFmtId="0" fontId="41" fillId="0" borderId="0" xfId="0" applyFont="1" applyAlignment="1">
      <alignment horizontal="center" vertical="center" wrapText="1"/>
    </xf>
    <xf numFmtId="0" fontId="41" fillId="0" borderId="16" xfId="0" applyFont="1" applyBorder="1" applyAlignment="1">
      <alignment horizontal="center" vertical="center"/>
    </xf>
    <xf numFmtId="167" fontId="9" fillId="7" borderId="77" xfId="0" applyNumberFormat="1" applyFont="1" applyFill="1" applyBorder="1" applyAlignment="1">
      <alignment horizontal="center" vertical="top" wrapText="1"/>
    </xf>
    <xf numFmtId="166" fontId="2" fillId="6" borderId="35" xfId="0" applyNumberFormat="1" applyFont="1" applyFill="1" applyBorder="1" applyAlignment="1">
      <alignment horizontal="center" vertical="top" wrapText="1"/>
    </xf>
    <xf numFmtId="167" fontId="2" fillId="6" borderId="73" xfId="0" applyNumberFormat="1" applyFont="1" applyFill="1" applyBorder="1" applyAlignment="1">
      <alignment horizontal="center" vertical="top" wrapText="1"/>
    </xf>
    <xf numFmtId="166" fontId="2" fillId="0" borderId="76" xfId="0" applyNumberFormat="1" applyFont="1" applyFill="1" applyBorder="1" applyAlignment="1">
      <alignment horizontal="center" vertical="top"/>
    </xf>
    <xf numFmtId="167" fontId="9" fillId="7" borderId="77" xfId="0" applyNumberFormat="1" applyFont="1" applyFill="1" applyBorder="1" applyAlignment="1">
      <alignment horizontal="center" vertical="top"/>
    </xf>
    <xf numFmtId="166" fontId="2" fillId="0" borderId="73" xfId="0" applyNumberFormat="1" applyFont="1" applyFill="1" applyBorder="1" applyAlignment="1">
      <alignment horizontal="center" vertical="top"/>
    </xf>
    <xf numFmtId="166" fontId="2" fillId="0" borderId="65" xfId="0" applyNumberFormat="1" applyFont="1" applyFill="1" applyBorder="1" applyAlignment="1">
      <alignment horizontal="center" vertical="top"/>
    </xf>
    <xf numFmtId="166" fontId="2" fillId="0" borderId="35" xfId="0" applyNumberFormat="1" applyFont="1" applyFill="1" applyBorder="1" applyAlignment="1">
      <alignment horizontal="center" vertical="top" wrapText="1"/>
    </xf>
    <xf numFmtId="166" fontId="9" fillId="7" borderId="77" xfId="0" applyNumberFormat="1" applyFont="1" applyFill="1" applyBorder="1" applyAlignment="1">
      <alignment horizontal="center" vertical="top" wrapText="1"/>
    </xf>
    <xf numFmtId="167" fontId="9" fillId="7" borderId="46" xfId="0" applyNumberFormat="1" applyFont="1" applyFill="1" applyBorder="1" applyAlignment="1">
      <alignment horizontal="center" vertical="top" wrapText="1"/>
    </xf>
    <xf numFmtId="166" fontId="2" fillId="6" borderId="2" xfId="0" applyNumberFormat="1" applyFont="1" applyFill="1" applyBorder="1" applyAlignment="1">
      <alignment horizontal="center" vertical="top" wrapText="1"/>
    </xf>
    <xf numFmtId="166" fontId="2" fillId="6" borderId="46" xfId="0" applyNumberFormat="1" applyFont="1" applyFill="1" applyBorder="1" applyAlignment="1">
      <alignment horizontal="center" vertical="top" wrapText="1"/>
    </xf>
    <xf numFmtId="167" fontId="9" fillId="7" borderId="54" xfId="0" applyNumberFormat="1" applyFont="1" applyFill="1" applyBorder="1" applyAlignment="1">
      <alignment horizontal="center" vertical="top" wrapText="1"/>
    </xf>
    <xf numFmtId="167" fontId="2" fillId="6" borderId="2" xfId="0" applyNumberFormat="1" applyFont="1" applyFill="1" applyBorder="1" applyAlignment="1">
      <alignment horizontal="center" vertical="top" wrapText="1"/>
    </xf>
    <xf numFmtId="166" fontId="2" fillId="6" borderId="34" xfId="0" applyNumberFormat="1" applyFont="1" applyFill="1" applyBorder="1" applyAlignment="1">
      <alignment horizontal="center" vertical="top"/>
    </xf>
    <xf numFmtId="166" fontId="2" fillId="6" borderId="2" xfId="0" applyNumberFormat="1" applyFont="1" applyFill="1" applyBorder="1" applyAlignment="1">
      <alignment horizontal="center" vertical="top"/>
    </xf>
    <xf numFmtId="3" fontId="9" fillId="6" borderId="13" xfId="0" applyNumberFormat="1" applyFont="1" applyFill="1" applyBorder="1" applyAlignment="1">
      <alignment horizontal="center" vertical="top" wrapText="1"/>
    </xf>
    <xf numFmtId="3" fontId="9" fillId="6" borderId="12" xfId="0" applyNumberFormat="1" applyFont="1" applyFill="1" applyBorder="1" applyAlignment="1">
      <alignment vertical="top" wrapText="1"/>
    </xf>
    <xf numFmtId="0" fontId="35" fillId="6" borderId="0" xfId="6" applyFont="1" applyFill="1" applyBorder="1" applyAlignment="1" applyProtection="1">
      <alignment horizontal="center" vertical="center" wrapText="1"/>
      <protection locked="0"/>
    </xf>
    <xf numFmtId="0" fontId="6" fillId="6" borderId="0" xfId="6" applyFont="1" applyFill="1" applyBorder="1" applyAlignment="1" applyProtection="1">
      <alignment horizontal="center" vertical="center" wrapText="1"/>
      <protection locked="0"/>
    </xf>
    <xf numFmtId="0" fontId="37" fillId="6" borderId="70" xfId="6" applyFont="1" applyFill="1" applyBorder="1" applyAlignment="1" applyProtection="1">
      <alignment horizontal="center" vertical="center" wrapText="1"/>
    </xf>
    <xf numFmtId="0" fontId="8" fillId="6" borderId="0" xfId="6" applyFont="1" applyFill="1" applyBorder="1" applyAlignment="1" applyProtection="1">
      <alignment horizontal="center" vertical="center" wrapText="1"/>
      <protection locked="0"/>
    </xf>
    <xf numFmtId="0" fontId="8" fillId="0" borderId="0" xfId="7" applyFont="1" applyFill="1" applyBorder="1" applyAlignment="1">
      <alignment horizontal="left" vertical="center"/>
    </xf>
    <xf numFmtId="0" fontId="3" fillId="6" borderId="70" xfId="6" applyFont="1" applyFill="1" applyBorder="1" applyAlignment="1" applyProtection="1">
      <protection locked="0"/>
    </xf>
    <xf numFmtId="0" fontId="38" fillId="21" borderId="37" xfId="6" applyFont="1" applyFill="1" applyBorder="1" applyAlignment="1" applyProtection="1">
      <alignment horizontal="center" vertical="center" wrapText="1"/>
    </xf>
    <xf numFmtId="0" fontId="38" fillId="21" borderId="37" xfId="6" applyFont="1" applyFill="1" applyBorder="1" applyAlignment="1" applyProtection="1">
      <alignment horizontal="center" vertical="center" wrapText="1"/>
      <protection locked="0"/>
    </xf>
    <xf numFmtId="0" fontId="38" fillId="21" borderId="37" xfId="6" applyFont="1" applyFill="1" applyBorder="1" applyAlignment="1" applyProtection="1">
      <alignment horizontal="left" vertical="center" wrapText="1"/>
      <protection locked="0"/>
    </xf>
    <xf numFmtId="3" fontId="38" fillId="21" borderId="37" xfId="7" applyNumberFormat="1" applyFont="1" applyFill="1" applyBorder="1" applyAlignment="1" applyProtection="1">
      <alignment horizontal="center" vertical="center" wrapText="1"/>
    </xf>
    <xf numFmtId="4" fontId="38" fillId="21" borderId="37" xfId="6" applyNumberFormat="1" applyFont="1" applyFill="1" applyBorder="1" applyAlignment="1" applyProtection="1">
      <alignment horizontal="center" vertical="center" wrapText="1"/>
    </xf>
    <xf numFmtId="4" fontId="38" fillId="21" borderId="37" xfId="6" applyNumberFormat="1" applyFont="1" applyFill="1" applyBorder="1" applyAlignment="1" applyProtection="1">
      <alignment horizontal="right" vertical="center" wrapText="1"/>
    </xf>
    <xf numFmtId="3" fontId="41" fillId="6" borderId="37" xfId="7" applyNumberFormat="1" applyFont="1" applyFill="1" applyBorder="1" applyAlignment="1" applyProtection="1">
      <alignment horizontal="center" vertical="center" wrapText="1"/>
    </xf>
    <xf numFmtId="4" fontId="41" fillId="6" borderId="37" xfId="6" applyNumberFormat="1" applyFont="1" applyFill="1" applyBorder="1" applyAlignment="1" applyProtection="1">
      <alignment horizontal="center" vertical="center" wrapText="1"/>
    </xf>
    <xf numFmtId="4" fontId="41" fillId="21" borderId="37" xfId="6" applyNumberFormat="1" applyFont="1" applyFill="1" applyBorder="1" applyAlignment="1" applyProtection="1">
      <alignment horizontal="center" vertical="center" wrapText="1"/>
    </xf>
    <xf numFmtId="0" fontId="11" fillId="6" borderId="37" xfId="6" applyFont="1" applyFill="1" applyBorder="1" applyAlignment="1" applyProtection="1">
      <alignment horizontal="right" vertical="center" wrapText="1"/>
      <protection locked="0"/>
    </xf>
    <xf numFmtId="4" fontId="40" fillId="21" borderId="37" xfId="6" applyNumberFormat="1" applyFont="1" applyFill="1" applyBorder="1" applyAlignment="1" applyProtection="1">
      <alignment horizontal="center" vertical="center" wrapText="1"/>
      <protection locked="0"/>
    </xf>
    <xf numFmtId="0" fontId="11" fillId="0" borderId="37" xfId="7" applyFont="1" applyBorder="1" applyAlignment="1" applyProtection="1">
      <alignment horizontal="right" vertical="center" wrapText="1"/>
      <protection locked="0"/>
    </xf>
    <xf numFmtId="0" fontId="43" fillId="21" borderId="37" xfId="7" applyFont="1" applyFill="1" applyBorder="1" applyAlignment="1" applyProtection="1">
      <alignment horizontal="center" vertical="center" wrapText="1"/>
      <protection locked="0"/>
    </xf>
    <xf numFmtId="0" fontId="43" fillId="21" borderId="37" xfId="7" applyFont="1" applyFill="1" applyBorder="1" applyAlignment="1" applyProtection="1">
      <alignment vertical="center" wrapText="1"/>
      <protection locked="0"/>
    </xf>
    <xf numFmtId="0" fontId="40" fillId="21" borderId="37" xfId="7" applyFont="1" applyFill="1" applyBorder="1" applyAlignment="1" applyProtection="1">
      <alignment vertical="center" wrapText="1"/>
      <protection locked="0"/>
    </xf>
    <xf numFmtId="2" fontId="40" fillId="21" borderId="37" xfId="7" applyNumberFormat="1" applyFont="1" applyFill="1" applyBorder="1" applyAlignment="1" applyProtection="1">
      <alignment vertical="center" wrapText="1"/>
      <protection locked="0"/>
    </xf>
    <xf numFmtId="3" fontId="40" fillId="21" borderId="37" xfId="7" applyNumberFormat="1" applyFont="1" applyFill="1" applyBorder="1" applyAlignment="1" applyProtection="1">
      <alignment horizontal="center" vertical="center" wrapText="1"/>
      <protection locked="0"/>
    </xf>
    <xf numFmtId="4" fontId="38" fillId="21" borderId="37" xfId="7" applyNumberFormat="1" applyFont="1" applyFill="1" applyBorder="1" applyAlignment="1" applyProtection="1">
      <alignment horizontal="center" vertical="center" wrapText="1"/>
      <protection locked="0"/>
    </xf>
    <xf numFmtId="4" fontId="38" fillId="21" borderId="37" xfId="7" applyNumberFormat="1" applyFont="1" applyFill="1" applyBorder="1" applyAlignment="1" applyProtection="1">
      <alignment horizontal="right" vertical="center" wrapText="1"/>
      <protection locked="0"/>
    </xf>
    <xf numFmtId="4" fontId="40" fillId="0" borderId="37" xfId="7" applyNumberFormat="1" applyFont="1" applyBorder="1" applyAlignment="1" applyProtection="1">
      <alignment horizontal="center" vertical="center" wrapText="1"/>
      <protection locked="0"/>
    </xf>
    <xf numFmtId="0" fontId="64" fillId="0" borderId="37" xfId="9" applyFont="1" applyBorder="1" applyAlignment="1">
      <alignment horizontal="right" wrapText="1"/>
    </xf>
    <xf numFmtId="0" fontId="1" fillId="0" borderId="37" xfId="9" applyBorder="1" applyAlignment="1">
      <alignment wrapText="1"/>
    </xf>
    <xf numFmtId="1" fontId="60" fillId="0" borderId="37" xfId="9" applyNumberFormat="1" applyFont="1" applyBorder="1" applyAlignment="1">
      <alignment horizontal="center" wrapText="1"/>
    </xf>
    <xf numFmtId="2" fontId="60" fillId="6" borderId="37" xfId="9" applyNumberFormat="1" applyFont="1" applyFill="1" applyBorder="1" applyAlignment="1">
      <alignment horizontal="center" wrapText="1"/>
    </xf>
    <xf numFmtId="2" fontId="60" fillId="21" borderId="37" xfId="9" applyNumberFormat="1" applyFont="1" applyFill="1" applyBorder="1" applyAlignment="1">
      <alignment horizontal="center" wrapText="1"/>
    </xf>
    <xf numFmtId="0" fontId="1" fillId="0" borderId="37" xfId="9" applyBorder="1"/>
    <xf numFmtId="1" fontId="60" fillId="0" borderId="37" xfId="9" applyNumberFormat="1" applyFont="1" applyBorder="1" applyAlignment="1">
      <alignment horizontal="center"/>
    </xf>
    <xf numFmtId="2" fontId="60" fillId="6" borderId="37" xfId="9" applyNumberFormat="1" applyFont="1" applyFill="1" applyBorder="1" applyAlignment="1">
      <alignment horizontal="center"/>
    </xf>
    <xf numFmtId="2" fontId="60" fillId="21" borderId="37" xfId="9" applyNumberFormat="1" applyFont="1" applyFill="1" applyBorder="1" applyAlignment="1">
      <alignment horizontal="center"/>
    </xf>
    <xf numFmtId="1" fontId="41" fillId="0" borderId="37" xfId="7" applyNumberFormat="1" applyFont="1" applyBorder="1" applyAlignment="1" applyProtection="1">
      <alignment horizontal="center" vertical="center" wrapText="1"/>
      <protection locked="0"/>
    </xf>
    <xf numFmtId="2" fontId="41" fillId="0" borderId="37" xfId="7" applyNumberFormat="1" applyFont="1" applyBorder="1" applyAlignment="1" applyProtection="1">
      <alignment horizontal="center" vertical="center" wrapText="1"/>
      <protection locked="0"/>
    </xf>
    <xf numFmtId="2" fontId="41" fillId="21" borderId="37" xfId="6" applyNumberFormat="1" applyFont="1" applyFill="1" applyBorder="1" applyAlignment="1" applyProtection="1">
      <alignment horizontal="center" vertical="center" wrapText="1"/>
      <protection locked="0"/>
    </xf>
    <xf numFmtId="0" fontId="8" fillId="6" borderId="37" xfId="6" applyFont="1" applyFill="1" applyBorder="1" applyProtection="1">
      <protection locked="0"/>
    </xf>
    <xf numFmtId="3" fontId="38" fillId="21" borderId="37" xfId="7" applyNumberFormat="1" applyFont="1" applyFill="1" applyBorder="1" applyAlignment="1" applyProtection="1">
      <alignment horizontal="center" vertical="center" wrapText="1"/>
      <protection locked="0"/>
    </xf>
    <xf numFmtId="4" fontId="40" fillId="21" borderId="37" xfId="7" applyNumberFormat="1" applyFont="1" applyFill="1" applyBorder="1" applyAlignment="1" applyProtection="1">
      <alignment horizontal="center" vertical="center" wrapText="1"/>
      <protection locked="0"/>
    </xf>
    <xf numFmtId="4" fontId="38" fillId="6" borderId="37" xfId="6" applyNumberFormat="1" applyFont="1" applyFill="1" applyBorder="1" applyAlignment="1" applyProtection="1">
      <alignment horizontal="center" vertical="center"/>
    </xf>
    <xf numFmtId="4" fontId="38" fillId="21" borderId="37" xfId="6" applyNumberFormat="1" applyFont="1" applyFill="1" applyBorder="1" applyAlignment="1" applyProtection="1">
      <alignment horizontal="center" vertical="center"/>
    </xf>
    <xf numFmtId="0" fontId="2" fillId="0" borderId="0" xfId="10" applyFont="1" applyFill="1" applyAlignment="1">
      <alignment vertical="center"/>
    </xf>
    <xf numFmtId="0" fontId="8" fillId="0" borderId="0" xfId="7" applyFont="1"/>
    <xf numFmtId="0" fontId="8" fillId="0" borderId="0" xfId="10" applyFont="1"/>
    <xf numFmtId="0" fontId="2" fillId="0" borderId="0" xfId="7" applyFont="1" applyFill="1" applyAlignment="1">
      <alignment vertical="center"/>
    </xf>
    <xf numFmtId="166" fontId="2" fillId="0" borderId="0" xfId="0" applyNumberFormat="1" applyFont="1" applyFill="1" applyBorder="1" applyAlignment="1">
      <alignment horizontal="right" vertical="top"/>
    </xf>
    <xf numFmtId="166" fontId="9" fillId="6" borderId="10" xfId="0" applyNumberFormat="1" applyFont="1" applyFill="1" applyBorder="1" applyAlignment="1">
      <alignment vertical="top" wrapText="1"/>
    </xf>
    <xf numFmtId="166" fontId="9" fillId="6" borderId="37" xfId="0" applyNumberFormat="1" applyFont="1" applyFill="1" applyBorder="1" applyAlignment="1">
      <alignment vertical="top" wrapText="1"/>
    </xf>
    <xf numFmtId="166" fontId="2" fillId="6" borderId="62" xfId="0" applyNumberFormat="1" applyFont="1" applyFill="1" applyBorder="1" applyAlignment="1">
      <alignment horizontal="center" vertical="top"/>
    </xf>
    <xf numFmtId="3" fontId="2" fillId="6" borderId="5" xfId="0" applyNumberFormat="1" applyFont="1" applyFill="1" applyBorder="1" applyAlignment="1">
      <alignment horizontal="center" vertical="center"/>
    </xf>
    <xf numFmtId="3" fontId="9" fillId="6" borderId="46" xfId="0" applyNumberFormat="1" applyFont="1" applyFill="1" applyBorder="1" applyAlignment="1">
      <alignment horizontal="center" vertical="top" wrapText="1"/>
    </xf>
    <xf numFmtId="3" fontId="2" fillId="0" borderId="53" xfId="0" applyNumberFormat="1" applyFont="1" applyBorder="1" applyAlignment="1">
      <alignment horizontal="left" vertical="top" wrapText="1"/>
    </xf>
    <xf numFmtId="166" fontId="2" fillId="6" borderId="45" xfId="0" applyNumberFormat="1" applyFont="1" applyFill="1" applyBorder="1" applyAlignment="1">
      <alignment horizontal="center" vertical="top"/>
    </xf>
    <xf numFmtId="4" fontId="16" fillId="7" borderId="77" xfId="0" applyNumberFormat="1" applyFont="1" applyFill="1" applyBorder="1" applyAlignment="1">
      <alignment horizontal="center" vertical="top" wrapText="1"/>
    </xf>
    <xf numFmtId="166" fontId="9" fillId="4" borderId="86" xfId="0" applyNumberFormat="1" applyFont="1" applyFill="1" applyBorder="1" applyAlignment="1">
      <alignment horizontal="center" vertical="top"/>
    </xf>
    <xf numFmtId="166" fontId="9" fillId="3" borderId="86" xfId="0" applyNumberFormat="1" applyFont="1" applyFill="1" applyBorder="1" applyAlignment="1">
      <alignment horizontal="center" vertical="top"/>
    </xf>
    <xf numFmtId="166" fontId="9" fillId="5" borderId="25" xfId="0" applyNumberFormat="1" applyFont="1" applyFill="1" applyBorder="1" applyAlignment="1">
      <alignment horizontal="center" vertical="top"/>
    </xf>
    <xf numFmtId="166" fontId="9" fillId="4" borderId="25" xfId="0" applyNumberFormat="1" applyFont="1" applyFill="1" applyBorder="1" applyAlignment="1">
      <alignment horizontal="center" vertical="top"/>
    </xf>
    <xf numFmtId="166" fontId="9" fillId="3" borderId="25" xfId="0" applyNumberFormat="1" applyFont="1" applyFill="1" applyBorder="1" applyAlignment="1">
      <alignment horizontal="center" vertical="top"/>
    </xf>
    <xf numFmtId="166" fontId="9" fillId="3" borderId="76" xfId="0" applyNumberFormat="1" applyFont="1" applyFill="1" applyBorder="1" applyAlignment="1">
      <alignment horizontal="center" vertical="top" wrapText="1"/>
    </xf>
    <xf numFmtId="166" fontId="9" fillId="3" borderId="34" xfId="0" applyNumberFormat="1" applyFont="1" applyFill="1" applyBorder="1" applyAlignment="1">
      <alignment horizontal="center" vertical="top" wrapText="1"/>
    </xf>
    <xf numFmtId="166" fontId="9" fillId="7" borderId="69" xfId="0" applyNumberFormat="1" applyFont="1" applyFill="1" applyBorder="1" applyAlignment="1">
      <alignment horizontal="center" vertical="top"/>
    </xf>
    <xf numFmtId="49" fontId="9" fillId="5" borderId="72" xfId="0" applyNumberFormat="1" applyFont="1" applyFill="1" applyBorder="1" applyAlignment="1">
      <alignment horizontal="center" vertical="top"/>
    </xf>
    <xf numFmtId="166" fontId="9" fillId="3" borderId="45" xfId="0" applyNumberFormat="1" applyFont="1" applyFill="1" applyBorder="1" applyAlignment="1">
      <alignment horizontal="center" vertical="top" wrapText="1"/>
    </xf>
    <xf numFmtId="3" fontId="2" fillId="0" borderId="32" xfId="0" applyNumberFormat="1" applyFont="1" applyFill="1" applyBorder="1" applyAlignment="1">
      <alignment vertical="top"/>
    </xf>
    <xf numFmtId="3" fontId="2" fillId="0" borderId="33" xfId="0" applyNumberFormat="1" applyFont="1" applyFill="1" applyBorder="1" applyAlignment="1">
      <alignment horizontal="center" vertical="top" wrapText="1"/>
    </xf>
    <xf numFmtId="166" fontId="9" fillId="0" borderId="37" xfId="0" applyNumberFormat="1" applyFont="1" applyFill="1" applyBorder="1" applyAlignment="1">
      <alignment horizontal="center" vertical="top" wrapText="1"/>
    </xf>
    <xf numFmtId="166" fontId="9" fillId="0" borderId="15" xfId="0" applyNumberFormat="1" applyFont="1" applyFill="1" applyBorder="1" applyAlignment="1">
      <alignment horizontal="center" vertical="top" wrapText="1"/>
    </xf>
    <xf numFmtId="166" fontId="2" fillId="16" borderId="57" xfId="3" applyNumberFormat="1" applyFont="1" applyFill="1" applyBorder="1" applyAlignment="1">
      <alignment horizontal="center" vertical="top"/>
    </xf>
    <xf numFmtId="166" fontId="2" fillId="16" borderId="36" xfId="3" applyNumberFormat="1" applyFont="1" applyFill="1" applyBorder="1" applyAlignment="1">
      <alignment horizontal="center" vertical="top"/>
    </xf>
    <xf numFmtId="166" fontId="2" fillId="16" borderId="88" xfId="3" applyNumberFormat="1" applyFont="1" applyFill="1" applyBorder="1" applyAlignment="1">
      <alignment horizontal="center" vertical="top"/>
    </xf>
    <xf numFmtId="0" fontId="2" fillId="6" borderId="14" xfId="0" applyFont="1" applyFill="1" applyBorder="1" applyAlignment="1">
      <alignment horizontal="left" vertical="top" wrapText="1"/>
    </xf>
    <xf numFmtId="0" fontId="2" fillId="6" borderId="53" xfId="0" applyFont="1" applyFill="1" applyBorder="1" applyAlignment="1">
      <alignment horizontal="left" vertical="top" wrapText="1"/>
    </xf>
    <xf numFmtId="49" fontId="2" fillId="6" borderId="9" xfId="0" applyNumberFormat="1" applyFont="1" applyFill="1" applyBorder="1" applyAlignment="1">
      <alignment horizontal="center" vertical="top"/>
    </xf>
    <xf numFmtId="3" fontId="2" fillId="0" borderId="70" xfId="0" applyNumberFormat="1" applyFont="1" applyFill="1" applyBorder="1" applyAlignment="1">
      <alignment horizontal="left" vertical="top" wrapText="1"/>
    </xf>
    <xf numFmtId="166" fontId="2" fillId="6" borderId="76" xfId="0" applyNumberFormat="1" applyFont="1" applyFill="1" applyBorder="1" applyAlignment="1">
      <alignment horizontal="center" vertical="top"/>
    </xf>
    <xf numFmtId="166" fontId="2" fillId="6" borderId="36" xfId="0" applyNumberFormat="1" applyFont="1" applyFill="1" applyBorder="1" applyAlignment="1">
      <alignment horizontal="center" vertical="top"/>
    </xf>
    <xf numFmtId="3" fontId="2" fillId="6" borderId="39" xfId="2" applyNumberFormat="1" applyFont="1" applyFill="1" applyBorder="1" applyAlignment="1">
      <alignment horizontal="center" vertical="top"/>
    </xf>
    <xf numFmtId="3" fontId="2" fillId="6" borderId="71" xfId="0" applyNumberFormat="1" applyFont="1" applyFill="1" applyBorder="1" applyAlignment="1">
      <alignment horizontal="center" vertical="top"/>
    </xf>
    <xf numFmtId="3" fontId="2" fillId="6" borderId="0" xfId="0" applyNumberFormat="1" applyFont="1" applyFill="1" applyBorder="1" applyAlignment="1">
      <alignment vertical="top" wrapText="1"/>
    </xf>
    <xf numFmtId="166" fontId="2" fillId="6" borderId="76" xfId="0" applyNumberFormat="1" applyFont="1" applyFill="1" applyBorder="1" applyAlignment="1">
      <alignment horizontal="left" vertical="top" wrapText="1"/>
    </xf>
    <xf numFmtId="3" fontId="11" fillId="6" borderId="44" xfId="0" applyNumberFormat="1" applyFont="1" applyFill="1" applyBorder="1" applyAlignment="1">
      <alignment horizontal="center" vertical="top"/>
    </xf>
    <xf numFmtId="3" fontId="11" fillId="6" borderId="41" xfId="0" applyNumberFormat="1" applyFont="1" applyFill="1" applyBorder="1" applyAlignment="1">
      <alignment horizontal="center" vertical="top"/>
    </xf>
    <xf numFmtId="0" fontId="8" fillId="6" borderId="37" xfId="0" applyNumberFormat="1" applyFont="1" applyFill="1" applyBorder="1" applyAlignment="1">
      <alignment horizontal="center" vertical="top"/>
    </xf>
    <xf numFmtId="3" fontId="2" fillId="6" borderId="33" xfId="1" applyNumberFormat="1" applyFont="1" applyFill="1" applyBorder="1" applyAlignment="1">
      <alignment horizontal="center" vertical="top" wrapText="1"/>
    </xf>
    <xf numFmtId="166" fontId="41" fillId="6" borderId="41" xfId="11" applyNumberFormat="1" applyFont="1" applyFill="1" applyBorder="1" applyAlignment="1">
      <alignment horizontal="center" vertical="top" wrapText="1"/>
    </xf>
    <xf numFmtId="166" fontId="41" fillId="6" borderId="43" xfId="11" applyNumberFormat="1" applyFont="1" applyFill="1" applyBorder="1" applyAlignment="1">
      <alignment horizontal="center" vertical="top" wrapText="1"/>
    </xf>
    <xf numFmtId="166" fontId="41" fillId="6" borderId="71" xfId="11" applyNumberFormat="1" applyFont="1" applyFill="1" applyBorder="1" applyAlignment="1">
      <alignment horizontal="center" vertical="top" wrapText="1"/>
    </xf>
    <xf numFmtId="3" fontId="9" fillId="6" borderId="9" xfId="0" applyNumberFormat="1" applyFont="1" applyFill="1" applyBorder="1" applyAlignment="1">
      <alignment horizontal="center" vertical="top" wrapText="1"/>
    </xf>
    <xf numFmtId="3" fontId="2" fillId="6" borderId="10" xfId="0" applyNumberFormat="1" applyFont="1" applyFill="1" applyBorder="1" applyAlignment="1">
      <alignment horizontal="center" vertical="top" wrapText="1"/>
    </xf>
    <xf numFmtId="166" fontId="2" fillId="0" borderId="33" xfId="0" applyNumberFormat="1" applyFont="1" applyFill="1" applyBorder="1" applyAlignment="1">
      <alignment horizontal="center" vertical="top" wrapText="1"/>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49" fontId="9" fillId="4" borderId="9" xfId="0" applyNumberFormat="1" applyFont="1" applyFill="1" applyBorder="1" applyAlignment="1">
      <alignment horizontal="center" vertical="top"/>
    </xf>
    <xf numFmtId="0" fontId="2" fillId="6" borderId="47" xfId="0" applyFont="1" applyFill="1" applyBorder="1" applyAlignment="1">
      <alignment horizontal="left" vertical="top" wrapText="1"/>
    </xf>
    <xf numFmtId="3" fontId="2" fillId="6" borderId="29"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9" fillId="0" borderId="3" xfId="0" applyNumberFormat="1" applyFont="1" applyFill="1" applyBorder="1" applyAlignment="1">
      <alignment horizontal="left" vertical="top" wrapText="1"/>
    </xf>
    <xf numFmtId="3" fontId="2" fillId="6" borderId="70"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8" borderId="16" xfId="0" applyNumberFormat="1" applyFont="1" applyFill="1" applyBorder="1" applyAlignment="1">
      <alignment horizontal="left" vertical="top" wrapText="1"/>
    </xf>
    <xf numFmtId="3" fontId="9" fillId="6" borderId="12" xfId="0" applyNumberFormat="1" applyFont="1" applyFill="1" applyBorder="1" applyAlignment="1">
      <alignment horizontal="center" vertical="top"/>
    </xf>
    <xf numFmtId="3" fontId="2" fillId="6" borderId="11" xfId="0" applyNumberFormat="1" applyFont="1" applyFill="1" applyBorder="1" applyAlignment="1">
      <alignment horizontal="center" vertical="center" textRotation="90" wrapText="1"/>
    </xf>
    <xf numFmtId="3" fontId="2" fillId="0" borderId="0" xfId="0" applyNumberFormat="1" applyFont="1" applyAlignment="1">
      <alignment horizontal="center" vertical="center" wrapText="1"/>
    </xf>
    <xf numFmtId="3" fontId="9" fillId="8" borderId="0" xfId="0" applyNumberFormat="1" applyFont="1" applyFill="1" applyBorder="1" applyAlignment="1">
      <alignment horizontal="center" vertical="top" wrapText="1"/>
    </xf>
    <xf numFmtId="3" fontId="2" fillId="8" borderId="0" xfId="0" applyNumberFormat="1" applyFont="1" applyFill="1" applyBorder="1" applyAlignment="1">
      <alignment horizontal="center" vertical="top" wrapText="1"/>
    </xf>
    <xf numFmtId="166" fontId="2" fillId="6" borderId="16" xfId="0" applyNumberFormat="1" applyFont="1" applyFill="1" applyBorder="1" applyAlignment="1">
      <alignment horizontal="center" vertical="top" wrapText="1"/>
    </xf>
    <xf numFmtId="166" fontId="8" fillId="6" borderId="32" xfId="0" applyNumberFormat="1" applyFont="1" applyFill="1" applyBorder="1" applyAlignment="1">
      <alignment horizontal="center" vertical="top"/>
    </xf>
    <xf numFmtId="3" fontId="2" fillId="0" borderId="11" xfId="0" applyNumberFormat="1" applyFont="1" applyFill="1" applyBorder="1" applyAlignment="1">
      <alignment horizontal="center" vertical="center" textRotation="90" wrapText="1"/>
    </xf>
    <xf numFmtId="166" fontId="2" fillId="6" borderId="17" xfId="0" applyNumberFormat="1" applyFont="1" applyFill="1" applyBorder="1" applyAlignment="1">
      <alignment horizontal="center" vertical="top" wrapText="1"/>
    </xf>
    <xf numFmtId="166" fontId="2" fillId="6" borderId="47" xfId="0" applyNumberFormat="1" applyFont="1" applyFill="1" applyBorder="1" applyAlignment="1">
      <alignment horizontal="center" vertical="top" wrapText="1"/>
    </xf>
    <xf numFmtId="166" fontId="8" fillId="6" borderId="29"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166" fontId="9" fillId="6" borderId="10"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xf>
    <xf numFmtId="3" fontId="2" fillId="6" borderId="39" xfId="0" applyNumberFormat="1" applyFont="1" applyFill="1" applyBorder="1" applyAlignment="1">
      <alignment horizontal="center" vertical="center" textRotation="90" wrapText="1"/>
    </xf>
    <xf numFmtId="166" fontId="9" fillId="6" borderId="48"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xf>
    <xf numFmtId="3" fontId="2" fillId="6" borderId="29" xfId="0" applyNumberFormat="1" applyFont="1" applyFill="1" applyBorder="1" applyAlignment="1">
      <alignment horizontal="left" vertical="top" wrapText="1"/>
    </xf>
    <xf numFmtId="166" fontId="2" fillId="6" borderId="9" xfId="0" applyNumberFormat="1" applyFont="1" applyFill="1" applyBorder="1" applyAlignment="1">
      <alignment horizontal="center" vertical="top" wrapText="1"/>
    </xf>
    <xf numFmtId="3" fontId="2" fillId="6" borderId="42" xfId="0" applyNumberFormat="1" applyFont="1" applyFill="1" applyBorder="1" applyAlignment="1">
      <alignment horizontal="right" vertical="top"/>
    </xf>
    <xf numFmtId="3" fontId="2" fillId="6" borderId="43" xfId="0" applyNumberFormat="1" applyFont="1" applyFill="1" applyBorder="1" applyAlignment="1">
      <alignment horizontal="right" vertical="top"/>
    </xf>
    <xf numFmtId="3" fontId="2" fillId="6" borderId="71" xfId="0" applyNumberFormat="1" applyFont="1" applyFill="1" applyBorder="1" applyAlignment="1">
      <alignment horizontal="right" vertical="top"/>
    </xf>
    <xf numFmtId="166" fontId="2" fillId="6" borderId="37" xfId="11" applyNumberFormat="1" applyFont="1" applyFill="1" applyBorder="1" applyAlignment="1">
      <alignment horizontal="center" vertical="top"/>
    </xf>
    <xf numFmtId="166" fontId="2" fillId="6" borderId="10" xfId="11" applyNumberFormat="1" applyFont="1" applyFill="1" applyBorder="1" applyAlignment="1">
      <alignment horizontal="center" vertical="top" wrapText="1"/>
    </xf>
    <xf numFmtId="166" fontId="2" fillId="6" borderId="36" xfId="11" applyNumberFormat="1" applyFont="1" applyFill="1" applyBorder="1" applyAlignment="1">
      <alignment horizontal="center" vertical="top" wrapText="1"/>
    </xf>
    <xf numFmtId="166" fontId="2" fillId="6" borderId="46" xfId="11" applyNumberFormat="1" applyFont="1" applyFill="1" applyBorder="1" applyAlignment="1">
      <alignment horizontal="center" vertical="top" wrapText="1"/>
    </xf>
    <xf numFmtId="166" fontId="2" fillId="6" borderId="37" xfId="11" applyNumberFormat="1" applyFont="1" applyFill="1" applyBorder="1" applyAlignment="1">
      <alignment horizontal="center" vertical="top" wrapText="1"/>
    </xf>
    <xf numFmtId="166" fontId="2" fillId="6" borderId="15" xfId="11" applyNumberFormat="1" applyFont="1" applyFill="1" applyBorder="1" applyAlignment="1">
      <alignment horizontal="center" vertical="top" wrapText="1"/>
    </xf>
    <xf numFmtId="166" fontId="2" fillId="6" borderId="16" xfId="11" applyNumberFormat="1" applyFont="1" applyFill="1" applyBorder="1" applyAlignment="1">
      <alignment horizontal="center" vertical="top" wrapText="1"/>
    </xf>
    <xf numFmtId="166" fontId="9" fillId="6" borderId="42" xfId="0" applyNumberFormat="1" applyFont="1" applyFill="1" applyBorder="1" applyAlignment="1">
      <alignment horizontal="center" vertical="top" wrapText="1"/>
    </xf>
    <xf numFmtId="3" fontId="2" fillId="0" borderId="29" xfId="0" applyNumberFormat="1" applyFont="1" applyFill="1" applyBorder="1" applyAlignment="1">
      <alignment horizontal="left" vertical="top" wrapText="1"/>
    </xf>
    <xf numFmtId="3" fontId="2" fillId="6" borderId="6" xfId="0" applyNumberFormat="1" applyFont="1" applyFill="1" applyBorder="1" applyAlignment="1">
      <alignment horizontal="center" vertical="top"/>
    </xf>
    <xf numFmtId="3" fontId="2" fillId="0" borderId="49" xfId="0" applyNumberFormat="1" applyFont="1" applyFill="1" applyBorder="1" applyAlignment="1">
      <alignment horizontal="center" vertical="top"/>
    </xf>
    <xf numFmtId="166" fontId="2" fillId="6" borderId="63" xfId="11" applyNumberFormat="1" applyFont="1" applyFill="1" applyBorder="1" applyAlignment="1">
      <alignment horizontal="center" vertical="top" wrapText="1"/>
    </xf>
    <xf numFmtId="3" fontId="9" fillId="6" borderId="29" xfId="0" applyNumberFormat="1" applyFont="1" applyFill="1" applyBorder="1" applyAlignment="1">
      <alignment horizontal="center" vertical="center"/>
    </xf>
    <xf numFmtId="3" fontId="9" fillId="6" borderId="47" xfId="0" applyNumberFormat="1" applyFont="1" applyFill="1" applyBorder="1" applyAlignment="1">
      <alignment horizontal="center" vertical="top" wrapText="1"/>
    </xf>
    <xf numFmtId="3" fontId="9" fillId="6" borderId="32" xfId="0" applyNumberFormat="1" applyFont="1" applyFill="1" applyBorder="1" applyAlignment="1">
      <alignment vertical="top" wrapText="1"/>
    </xf>
    <xf numFmtId="3" fontId="9" fillId="6" borderId="32" xfId="0" applyNumberFormat="1" applyFont="1" applyFill="1" applyBorder="1" applyAlignment="1">
      <alignment horizontal="center" vertical="top"/>
    </xf>
    <xf numFmtId="3" fontId="9" fillId="0" borderId="49" xfId="0" applyNumberFormat="1" applyFont="1" applyBorder="1" applyAlignment="1">
      <alignment horizontal="center" vertical="top"/>
    </xf>
    <xf numFmtId="3" fontId="2" fillId="0" borderId="41"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2" fillId="6" borderId="89" xfId="0" applyNumberFormat="1" applyFont="1" applyFill="1" applyBorder="1" applyAlignment="1">
      <alignment horizontal="center" vertical="top"/>
    </xf>
    <xf numFmtId="0" fontId="2" fillId="6" borderId="13" xfId="0" applyFont="1" applyFill="1" applyBorder="1" applyAlignment="1">
      <alignment horizontal="left" vertical="top" wrapText="1"/>
    </xf>
    <xf numFmtId="166" fontId="2" fillId="6" borderId="58" xfId="0" applyNumberFormat="1" applyFont="1" applyFill="1" applyBorder="1" applyAlignment="1">
      <alignment horizontal="left" vertical="top" wrapText="1"/>
    </xf>
    <xf numFmtId="3" fontId="2" fillId="6" borderId="46" xfId="0" applyNumberFormat="1" applyFont="1" applyFill="1" applyBorder="1" applyAlignment="1">
      <alignment vertical="top" wrapText="1"/>
    </xf>
    <xf numFmtId="166" fontId="9" fillId="5" borderId="86"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xf>
    <xf numFmtId="166" fontId="2" fillId="6" borderId="9" xfId="11" applyNumberFormat="1" applyFont="1" applyFill="1" applyBorder="1" applyAlignment="1">
      <alignment horizontal="center" vertical="top" wrapText="1"/>
    </xf>
    <xf numFmtId="3" fontId="2" fillId="6" borderId="16" xfId="0" applyNumberFormat="1" applyFont="1" applyFill="1" applyBorder="1" applyAlignment="1">
      <alignment horizontal="left" vertical="top" wrapText="1"/>
    </xf>
    <xf numFmtId="3" fontId="13" fillId="0" borderId="10" xfId="0" applyNumberFormat="1" applyFont="1" applyFill="1" applyBorder="1" applyAlignment="1">
      <alignment horizontal="left" vertical="top" wrapText="1"/>
    </xf>
    <xf numFmtId="3" fontId="15" fillId="6" borderId="10" xfId="0" applyNumberFormat="1" applyFont="1" applyFill="1" applyBorder="1" applyAlignment="1">
      <alignment horizontal="left" vertical="top" wrapText="1"/>
    </xf>
    <xf numFmtId="3" fontId="9" fillId="6" borderId="12" xfId="0" applyNumberFormat="1" applyFont="1" applyFill="1" applyBorder="1" applyAlignment="1">
      <alignment horizontal="center" vertical="top"/>
    </xf>
    <xf numFmtId="166" fontId="2" fillId="6" borderId="47" xfId="0" applyNumberFormat="1" applyFont="1" applyFill="1" applyBorder="1" applyAlignment="1">
      <alignment horizontal="center" vertical="top" wrapText="1"/>
    </xf>
    <xf numFmtId="166" fontId="2" fillId="6" borderId="41" xfId="0" applyNumberFormat="1" applyFont="1" applyFill="1" applyBorder="1" applyAlignment="1">
      <alignment horizontal="center" vertical="top" wrapText="1"/>
    </xf>
    <xf numFmtId="166" fontId="2" fillId="6" borderId="16" xfId="0" applyNumberFormat="1" applyFont="1" applyFill="1" applyBorder="1" applyAlignment="1">
      <alignment horizontal="center" vertical="top" wrapText="1"/>
    </xf>
    <xf numFmtId="166" fontId="2" fillId="6" borderId="43" xfId="0" applyNumberFormat="1" applyFont="1" applyFill="1" applyBorder="1" applyAlignment="1">
      <alignment horizontal="center" vertical="top" wrapText="1"/>
    </xf>
    <xf numFmtId="3" fontId="8" fillId="6" borderId="32" xfId="0" applyNumberFormat="1" applyFont="1" applyFill="1" applyBorder="1" applyAlignment="1">
      <alignment horizontal="center" vertical="top"/>
    </xf>
    <xf numFmtId="166" fontId="8" fillId="6" borderId="32" xfId="0" applyNumberFormat="1" applyFont="1" applyFill="1" applyBorder="1" applyAlignment="1">
      <alignment horizontal="center" vertical="top"/>
    </xf>
    <xf numFmtId="3" fontId="2" fillId="6" borderId="29"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xf>
    <xf numFmtId="166" fontId="2" fillId="6" borderId="10"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xf>
    <xf numFmtId="166" fontId="8" fillId="6" borderId="10" xfId="0" applyNumberFormat="1" applyFont="1" applyFill="1" applyBorder="1" applyAlignment="1">
      <alignment horizontal="center" vertical="top" wrapText="1"/>
    </xf>
    <xf numFmtId="166" fontId="8" fillId="6" borderId="32" xfId="0" applyNumberFormat="1" applyFont="1" applyFill="1" applyBorder="1" applyAlignment="1">
      <alignment horizontal="center" vertical="top" wrapText="1"/>
    </xf>
    <xf numFmtId="166" fontId="2" fillId="6" borderId="9" xfId="0" applyNumberFormat="1" applyFont="1" applyFill="1" applyBorder="1" applyAlignment="1">
      <alignment horizontal="center" vertical="top" wrapText="1"/>
    </xf>
    <xf numFmtId="3" fontId="9" fillId="6" borderId="13" xfId="0" applyNumberFormat="1" applyFont="1" applyFill="1" applyBorder="1" applyAlignment="1">
      <alignment horizontal="center" vertical="top"/>
    </xf>
    <xf numFmtId="166" fontId="2" fillId="6" borderId="48"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xf>
    <xf numFmtId="166" fontId="9" fillId="6" borderId="48" xfId="0" applyNumberFormat="1" applyFont="1" applyFill="1" applyBorder="1" applyAlignment="1">
      <alignment horizontal="center" vertical="top" wrapText="1"/>
    </xf>
    <xf numFmtId="166" fontId="9" fillId="6" borderId="71" xfId="0" applyNumberFormat="1" applyFont="1" applyFill="1" applyBorder="1" applyAlignment="1">
      <alignment horizontal="center" vertical="top" wrapText="1"/>
    </xf>
    <xf numFmtId="166" fontId="9" fillId="6" borderId="10" xfId="0" applyNumberFormat="1" applyFont="1" applyFill="1" applyBorder="1" applyAlignment="1">
      <alignment horizontal="center" vertical="top" wrapText="1"/>
    </xf>
    <xf numFmtId="166" fontId="9" fillId="6" borderId="43" xfId="0" applyNumberFormat="1" applyFont="1" applyFill="1" applyBorder="1" applyAlignment="1">
      <alignment horizontal="center" vertical="top" wrapText="1"/>
    </xf>
    <xf numFmtId="166" fontId="2" fillId="6" borderId="34" xfId="11" applyNumberFormat="1" applyFont="1" applyFill="1" applyBorder="1" applyAlignment="1">
      <alignment horizontal="center" vertical="top" wrapText="1"/>
    </xf>
    <xf numFmtId="166" fontId="9" fillId="3" borderId="33" xfId="0" applyNumberFormat="1" applyFont="1" applyFill="1" applyBorder="1" applyAlignment="1">
      <alignment horizontal="center" vertical="top" wrapText="1"/>
    </xf>
    <xf numFmtId="3" fontId="2" fillId="6" borderId="13" xfId="0" applyNumberFormat="1" applyFont="1" applyFill="1" applyBorder="1" applyAlignment="1">
      <alignment horizontal="left" vertical="top" wrapText="1"/>
    </xf>
    <xf numFmtId="3" fontId="2" fillId="6" borderId="64"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0" fontId="2" fillId="6" borderId="12" xfId="0" applyFont="1" applyFill="1" applyBorder="1" applyAlignment="1">
      <alignment horizontal="left" vertical="top" wrapText="1"/>
    </xf>
    <xf numFmtId="3" fontId="2" fillId="6" borderId="21" xfId="0" applyNumberFormat="1" applyFont="1" applyFill="1" applyBorder="1" applyAlignment="1">
      <alignment horizontal="left" vertical="top" wrapText="1"/>
    </xf>
    <xf numFmtId="166" fontId="2" fillId="6" borderId="75" xfId="0" applyNumberFormat="1" applyFont="1" applyFill="1" applyBorder="1" applyAlignment="1">
      <alignment horizontal="center" vertical="top"/>
    </xf>
    <xf numFmtId="3" fontId="9" fillId="8" borderId="39" xfId="0" applyNumberFormat="1" applyFont="1" applyFill="1" applyBorder="1" applyAlignment="1">
      <alignment horizontal="center" vertical="center" wrapText="1"/>
    </xf>
    <xf numFmtId="3" fontId="2" fillId="8" borderId="33" xfId="1" applyNumberFormat="1" applyFont="1" applyFill="1" applyBorder="1" applyAlignment="1">
      <alignment horizontal="center" vertical="top" wrapText="1"/>
    </xf>
    <xf numFmtId="3" fontId="2" fillId="8" borderId="47" xfId="1" applyNumberFormat="1" applyFont="1" applyFill="1" applyBorder="1" applyAlignment="1">
      <alignment horizontal="center" vertical="top" wrapText="1"/>
    </xf>
    <xf numFmtId="166" fontId="2" fillId="6" borderId="10" xfId="11" applyNumberFormat="1" applyFont="1" applyFill="1" applyBorder="1" applyAlignment="1">
      <alignment horizontal="center" vertical="top"/>
    </xf>
    <xf numFmtId="3" fontId="2" fillId="6" borderId="32" xfId="1" applyNumberFormat="1" applyFont="1" applyFill="1" applyBorder="1" applyAlignment="1">
      <alignment horizontal="center" vertical="top" wrapText="1"/>
    </xf>
    <xf numFmtId="1" fontId="2" fillId="6" borderId="10" xfId="0" applyNumberFormat="1" applyFont="1" applyFill="1" applyBorder="1" applyAlignment="1">
      <alignment horizontal="center" vertical="top"/>
    </xf>
    <xf numFmtId="1" fontId="2" fillId="6" borderId="11" xfId="0" applyNumberFormat="1" applyFont="1" applyFill="1" applyBorder="1" applyAlignment="1">
      <alignment horizontal="center" vertical="top"/>
    </xf>
    <xf numFmtId="0" fontId="2" fillId="6" borderId="16" xfId="0" applyNumberFormat="1" applyFont="1" applyFill="1" applyBorder="1" applyAlignment="1">
      <alignment horizontal="center" vertical="top"/>
    </xf>
    <xf numFmtId="0" fontId="2" fillId="6" borderId="63" xfId="0" applyNumberFormat="1" applyFont="1" applyFill="1" applyBorder="1" applyAlignment="1">
      <alignment horizontal="center" vertical="top"/>
    </xf>
    <xf numFmtId="0" fontId="2" fillId="6" borderId="15" xfId="0" applyNumberFormat="1" applyFont="1" applyFill="1" applyBorder="1" applyAlignment="1">
      <alignment horizontal="center" vertical="top"/>
    </xf>
    <xf numFmtId="0" fontId="2" fillId="6" borderId="33" xfId="0" applyNumberFormat="1" applyFont="1" applyFill="1" applyBorder="1" applyAlignment="1">
      <alignment horizontal="center" vertical="top"/>
    </xf>
    <xf numFmtId="0" fontId="2" fillId="6" borderId="41" xfId="0" applyNumberFormat="1" applyFont="1" applyFill="1" applyBorder="1" applyAlignment="1">
      <alignment horizontal="center" vertical="top"/>
    </xf>
    <xf numFmtId="0" fontId="2" fillId="6" borderId="45" xfId="0" applyNumberFormat="1" applyFont="1" applyFill="1" applyBorder="1" applyAlignment="1">
      <alignment horizontal="center" vertical="top"/>
    </xf>
    <xf numFmtId="0" fontId="2" fillId="6" borderId="47" xfId="0" applyNumberFormat="1" applyFont="1" applyFill="1" applyBorder="1" applyAlignment="1">
      <alignment horizontal="center" vertical="top"/>
    </xf>
    <xf numFmtId="0" fontId="2" fillId="6" borderId="32" xfId="0" applyNumberFormat="1" applyFont="1" applyFill="1" applyBorder="1" applyAlignment="1">
      <alignment horizontal="center" vertical="top"/>
    </xf>
    <xf numFmtId="0" fontId="2" fillId="6" borderId="47" xfId="0" applyNumberFormat="1" applyFont="1" applyFill="1" applyBorder="1" applyAlignment="1">
      <alignment horizontal="center" vertical="top" wrapText="1"/>
    </xf>
    <xf numFmtId="0" fontId="2" fillId="6" borderId="57" xfId="0" applyNumberFormat="1" applyFont="1" applyFill="1" applyBorder="1" applyAlignment="1">
      <alignment horizontal="center" vertical="top" wrapText="1"/>
    </xf>
    <xf numFmtId="0" fontId="2" fillId="0" borderId="49" xfId="0" applyNumberFormat="1" applyFont="1" applyBorder="1" applyAlignment="1">
      <alignment horizontal="center" vertical="top"/>
    </xf>
    <xf numFmtId="0" fontId="2" fillId="0" borderId="50" xfId="0" applyNumberFormat="1" applyFont="1" applyBorder="1" applyAlignment="1">
      <alignment horizontal="center" vertical="top"/>
    </xf>
    <xf numFmtId="0" fontId="2" fillId="0" borderId="20" xfId="0" applyNumberFormat="1" applyFont="1" applyBorder="1" applyAlignment="1">
      <alignment horizontal="center" vertical="top"/>
    </xf>
    <xf numFmtId="3" fontId="9" fillId="6" borderId="58" xfId="0" applyNumberFormat="1" applyFont="1" applyFill="1" applyBorder="1" applyAlignment="1">
      <alignment horizontal="center" vertical="top" wrapText="1"/>
    </xf>
    <xf numFmtId="166" fontId="11" fillId="6" borderId="48" xfId="0" applyNumberFormat="1" applyFont="1" applyFill="1" applyBorder="1" applyAlignment="1">
      <alignment horizontal="center" vertical="top" wrapText="1"/>
    </xf>
    <xf numFmtId="166" fontId="9" fillId="17" borderId="9" xfId="3" applyNumberFormat="1" applyFont="1" applyFill="1" applyBorder="1" applyAlignment="1">
      <alignment horizontal="center" vertical="top"/>
    </xf>
    <xf numFmtId="166" fontId="2" fillId="16" borderId="90" xfId="3" applyNumberFormat="1" applyFont="1" applyFill="1" applyBorder="1" applyAlignment="1">
      <alignment horizontal="center" vertical="top"/>
    </xf>
    <xf numFmtId="166" fontId="2" fillId="16" borderId="91" xfId="3" applyNumberFormat="1" applyFont="1" applyFill="1" applyBorder="1" applyAlignment="1">
      <alignment horizontal="center" vertical="top"/>
    </xf>
    <xf numFmtId="166" fontId="2" fillId="16" borderId="92" xfId="3" applyNumberFormat="1" applyFont="1" applyFill="1" applyBorder="1" applyAlignment="1">
      <alignment horizontal="center" vertical="top"/>
    </xf>
    <xf numFmtId="166" fontId="2" fillId="16" borderId="93" xfId="3" applyNumberFormat="1" applyFont="1" applyFill="1" applyBorder="1" applyAlignment="1">
      <alignment horizontal="center" vertical="top"/>
    </xf>
    <xf numFmtId="166" fontId="9" fillId="7" borderId="23" xfId="0" applyNumberFormat="1" applyFont="1" applyFill="1" applyBorder="1" applyAlignment="1">
      <alignment horizontal="center" vertical="top"/>
    </xf>
    <xf numFmtId="166" fontId="8" fillId="0" borderId="48" xfId="0" applyNumberFormat="1" applyFont="1" applyBorder="1" applyAlignment="1">
      <alignment horizontal="center" vertical="top"/>
    </xf>
    <xf numFmtId="166" fontId="8" fillId="6" borderId="48" xfId="0" applyNumberFormat="1" applyFont="1" applyFill="1" applyBorder="1" applyAlignment="1">
      <alignment horizontal="center" vertical="top" wrapText="1"/>
    </xf>
    <xf numFmtId="3" fontId="2" fillId="8" borderId="47" xfId="0" applyNumberFormat="1" applyFont="1" applyFill="1" applyBorder="1" applyAlignment="1">
      <alignment horizontal="center" vertical="top" wrapText="1"/>
    </xf>
    <xf numFmtId="166" fontId="2" fillId="6" borderId="14" xfId="0" applyNumberFormat="1" applyFont="1" applyFill="1" applyBorder="1" applyAlignment="1">
      <alignment horizontal="center" vertical="top" wrapText="1"/>
    </xf>
    <xf numFmtId="166" fontId="2" fillId="6" borderId="39" xfId="11" applyNumberFormat="1" applyFont="1" applyFill="1" applyBorder="1" applyAlignment="1">
      <alignment horizontal="center" vertical="top" wrapText="1"/>
    </xf>
    <xf numFmtId="3" fontId="2" fillId="0" borderId="12" xfId="0" applyNumberFormat="1" applyFont="1" applyBorder="1" applyAlignment="1">
      <alignment vertical="top"/>
    </xf>
    <xf numFmtId="1" fontId="2" fillId="6" borderId="9" xfId="0" applyNumberFormat="1" applyFont="1" applyFill="1" applyBorder="1" applyAlignment="1">
      <alignment horizontal="center" vertical="top"/>
    </xf>
    <xf numFmtId="1" fontId="2" fillId="6" borderId="48" xfId="0" applyNumberFormat="1" applyFont="1" applyFill="1" applyBorder="1" applyAlignment="1">
      <alignment horizontal="center" vertical="top"/>
    </xf>
    <xf numFmtId="1" fontId="2" fillId="6" borderId="9" xfId="11" applyNumberFormat="1" applyFont="1" applyFill="1" applyBorder="1" applyAlignment="1">
      <alignment horizontal="center" vertical="top" wrapText="1"/>
    </xf>
    <xf numFmtId="1" fontId="2" fillId="6" borderId="10" xfId="11" applyNumberFormat="1" applyFont="1" applyFill="1" applyBorder="1" applyAlignment="1">
      <alignment horizontal="center" vertical="top" wrapText="1"/>
    </xf>
    <xf numFmtId="1" fontId="2" fillId="6" borderId="48" xfId="11" applyNumberFormat="1" applyFont="1" applyFill="1" applyBorder="1" applyAlignment="1">
      <alignment horizontal="center" vertical="top" wrapText="1"/>
    </xf>
    <xf numFmtId="1" fontId="2" fillId="6" borderId="9" xfId="0" applyNumberFormat="1" applyFont="1" applyFill="1" applyBorder="1" applyAlignment="1">
      <alignment horizontal="right" vertical="top"/>
    </xf>
    <xf numFmtId="1" fontId="2" fillId="6" borderId="10" xfId="0" applyNumberFormat="1" applyFont="1" applyFill="1" applyBorder="1" applyAlignment="1">
      <alignment horizontal="right" vertical="top"/>
    </xf>
    <xf numFmtId="1" fontId="2" fillId="6" borderId="48" xfId="0" applyNumberFormat="1" applyFont="1" applyFill="1" applyBorder="1" applyAlignment="1">
      <alignment horizontal="right" vertical="top"/>
    </xf>
    <xf numFmtId="166" fontId="2" fillId="6" borderId="48" xfId="11" applyNumberFormat="1" applyFont="1" applyFill="1" applyBorder="1" applyAlignment="1">
      <alignment horizontal="center" vertical="top" wrapText="1"/>
    </xf>
    <xf numFmtId="0" fontId="2" fillId="6" borderId="10" xfId="0" applyNumberFormat="1" applyFont="1" applyFill="1" applyBorder="1" applyAlignment="1">
      <alignment horizontal="center" vertical="top"/>
    </xf>
    <xf numFmtId="0" fontId="2" fillId="6" borderId="48" xfId="0" applyNumberFormat="1" applyFont="1" applyFill="1" applyBorder="1" applyAlignment="1">
      <alignment horizontal="center" vertical="top"/>
    </xf>
    <xf numFmtId="0" fontId="2" fillId="6" borderId="32" xfId="0" applyNumberFormat="1" applyFont="1" applyFill="1" applyBorder="1" applyAlignment="1">
      <alignment horizontal="center" vertical="top" wrapText="1"/>
    </xf>
    <xf numFmtId="0" fontId="2" fillId="6" borderId="39" xfId="0" applyNumberFormat="1" applyFont="1" applyFill="1" applyBorder="1" applyAlignment="1">
      <alignment horizontal="center" vertical="top" wrapText="1"/>
    </xf>
    <xf numFmtId="0" fontId="2" fillId="6" borderId="11" xfId="0" applyNumberFormat="1" applyFont="1" applyFill="1" applyBorder="1" applyAlignment="1">
      <alignment horizontal="center" vertical="top" wrapText="1"/>
    </xf>
    <xf numFmtId="166" fontId="2" fillId="6" borderId="32" xfId="0" applyNumberFormat="1" applyFont="1" applyFill="1" applyBorder="1" applyAlignment="1">
      <alignment horizontal="center" vertical="top"/>
    </xf>
    <xf numFmtId="3" fontId="2" fillId="0" borderId="15" xfId="0" applyNumberFormat="1" applyFont="1" applyBorder="1" applyAlignment="1">
      <alignment horizontal="left" vertical="top" wrapText="1"/>
    </xf>
    <xf numFmtId="166" fontId="2" fillId="0" borderId="76" xfId="0" applyNumberFormat="1" applyFont="1" applyBorder="1" applyAlignment="1">
      <alignment horizontal="center" vertical="top"/>
    </xf>
    <xf numFmtId="166" fontId="2" fillId="0" borderId="34" xfId="0" applyNumberFormat="1" applyFont="1" applyBorder="1" applyAlignment="1">
      <alignment horizontal="center" vertical="top"/>
    </xf>
    <xf numFmtId="3" fontId="2" fillId="0" borderId="53" xfId="0" applyNumberFormat="1" applyFont="1" applyFill="1" applyBorder="1" applyAlignment="1">
      <alignment horizontal="left" vertical="top" wrapText="1"/>
    </xf>
    <xf numFmtId="166" fontId="2" fillId="6" borderId="59" xfId="3" applyNumberFormat="1" applyFont="1" applyFill="1" applyBorder="1" applyAlignment="1">
      <alignment horizontal="center" vertical="top"/>
    </xf>
    <xf numFmtId="169" fontId="2" fillId="17" borderId="43" xfId="3" applyNumberFormat="1" applyFont="1" applyFill="1" applyBorder="1" applyAlignment="1">
      <alignment horizontal="center" vertical="top"/>
    </xf>
    <xf numFmtId="169" fontId="2" fillId="17" borderId="71" xfId="3" applyNumberFormat="1" applyFont="1" applyFill="1" applyBorder="1" applyAlignment="1">
      <alignment horizontal="center" vertical="top"/>
    </xf>
    <xf numFmtId="169" fontId="2" fillId="17" borderId="94" xfId="3" applyNumberFormat="1" applyFont="1" applyFill="1" applyBorder="1" applyAlignment="1">
      <alignment horizontal="center" vertical="top"/>
    </xf>
    <xf numFmtId="169" fontId="2" fillId="17" borderId="82" xfId="3" applyNumberFormat="1" applyFont="1" applyFill="1" applyBorder="1" applyAlignment="1">
      <alignment horizontal="center" vertical="top"/>
    </xf>
    <xf numFmtId="3" fontId="2" fillId="0" borderId="4"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6" borderId="11" xfId="0" applyNumberFormat="1" applyFont="1" applyFill="1" applyBorder="1" applyAlignment="1">
      <alignment horizontal="center" vertical="center" textRotation="90" wrapText="1"/>
    </xf>
    <xf numFmtId="3" fontId="2" fillId="6" borderId="32" xfId="0" applyNumberFormat="1" applyFont="1" applyFill="1" applyBorder="1" applyAlignment="1">
      <alignment horizontal="center" vertical="top"/>
    </xf>
    <xf numFmtId="3" fontId="2" fillId="0" borderId="11" xfId="0" applyNumberFormat="1" applyFont="1" applyFill="1" applyBorder="1" applyAlignment="1">
      <alignment horizontal="center" vertical="center" textRotation="90" wrapText="1"/>
    </xf>
    <xf numFmtId="166" fontId="2" fillId="6" borderId="32" xfId="0" applyNumberFormat="1" applyFont="1" applyFill="1" applyBorder="1" applyAlignment="1">
      <alignment horizontal="center" vertical="top"/>
    </xf>
    <xf numFmtId="3" fontId="2" fillId="6" borderId="65" xfId="0" applyNumberFormat="1" applyFont="1" applyFill="1" applyBorder="1" applyAlignment="1">
      <alignment horizontal="center" vertical="top"/>
    </xf>
    <xf numFmtId="3" fontId="2" fillId="0" borderId="43" xfId="0" applyNumberFormat="1" applyFont="1" applyFill="1" applyBorder="1" applyAlignment="1">
      <alignment horizontal="center" vertical="top" wrapText="1"/>
    </xf>
    <xf numFmtId="3" fontId="2" fillId="6" borderId="22"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3" fontId="2" fillId="0" borderId="3" xfId="0" applyNumberFormat="1" applyFont="1" applyFill="1" applyBorder="1" applyAlignment="1">
      <alignment horizontal="center" vertical="top" wrapText="1"/>
    </xf>
    <xf numFmtId="3" fontId="9" fillId="6" borderId="13" xfId="0" applyNumberFormat="1" applyFont="1" applyFill="1" applyBorder="1" applyAlignment="1">
      <alignment horizontal="center" vertical="top"/>
    </xf>
    <xf numFmtId="3" fontId="9" fillId="6" borderId="12" xfId="0" applyNumberFormat="1" applyFont="1" applyFill="1" applyBorder="1" applyAlignment="1">
      <alignment horizontal="center" vertical="top"/>
    </xf>
    <xf numFmtId="3" fontId="2" fillId="6" borderId="39" xfId="0" applyNumberFormat="1" applyFont="1" applyFill="1" applyBorder="1" applyAlignment="1">
      <alignment horizontal="center" vertical="center" textRotation="90" wrapText="1"/>
    </xf>
    <xf numFmtId="0" fontId="2" fillId="6" borderId="0" xfId="0" applyFont="1" applyFill="1" applyBorder="1" applyAlignment="1">
      <alignment horizontal="center" vertical="top"/>
    </xf>
    <xf numFmtId="0" fontId="2" fillId="6" borderId="0" xfId="0" applyFont="1" applyFill="1" applyBorder="1" applyAlignment="1">
      <alignment horizontal="center" vertical="top" wrapText="1"/>
    </xf>
    <xf numFmtId="3" fontId="9" fillId="6" borderId="0" xfId="0" applyNumberFormat="1" applyFont="1" applyFill="1" applyBorder="1" applyAlignment="1">
      <alignment horizontal="center" vertical="top" wrapText="1"/>
    </xf>
    <xf numFmtId="3" fontId="2" fillId="0" borderId="47" xfId="0" applyNumberFormat="1" applyFont="1" applyFill="1" applyBorder="1" applyAlignment="1">
      <alignment horizontal="left" vertical="top" wrapText="1"/>
    </xf>
    <xf numFmtId="3" fontId="2" fillId="6" borderId="32" xfId="0" applyNumberFormat="1" applyFont="1" applyFill="1" applyBorder="1" applyAlignment="1">
      <alignment horizontal="center" vertical="top"/>
    </xf>
    <xf numFmtId="3" fontId="2" fillId="6" borderId="11" xfId="0" applyNumberFormat="1" applyFont="1" applyFill="1" applyBorder="1" applyAlignment="1">
      <alignment horizontal="center" vertical="center" textRotation="90" wrapText="1"/>
    </xf>
    <xf numFmtId="166" fontId="2" fillId="6" borderId="32" xfId="0" applyNumberFormat="1" applyFont="1" applyFill="1" applyBorder="1" applyAlignment="1">
      <alignment horizontal="center" vertical="top"/>
    </xf>
    <xf numFmtId="3" fontId="2" fillId="8" borderId="0" xfId="0" applyNumberFormat="1" applyFont="1" applyFill="1" applyBorder="1" applyAlignment="1">
      <alignment horizontal="center" vertical="top" wrapText="1"/>
    </xf>
    <xf numFmtId="3" fontId="8" fillId="6" borderId="41"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41"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166" fontId="2" fillId="6" borderId="10" xfId="0" applyNumberFormat="1" applyFont="1" applyFill="1" applyBorder="1" applyAlignment="1">
      <alignment horizontal="center" vertical="top"/>
    </xf>
    <xf numFmtId="3" fontId="2" fillId="6" borderId="10"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166" fontId="2" fillId="6" borderId="48" xfId="0" applyNumberFormat="1" applyFont="1" applyFill="1" applyBorder="1" applyAlignment="1">
      <alignment horizontal="center" vertical="top"/>
    </xf>
    <xf numFmtId="49" fontId="9" fillId="4" borderId="41" xfId="0" applyNumberFormat="1" applyFont="1" applyFill="1" applyBorder="1" applyAlignment="1">
      <alignment vertical="top"/>
    </xf>
    <xf numFmtId="49" fontId="9" fillId="5" borderId="43" xfId="0" applyNumberFormat="1" applyFont="1" applyFill="1" applyBorder="1" applyAlignment="1">
      <alignment horizontal="center" vertical="top"/>
    </xf>
    <xf numFmtId="3" fontId="2" fillId="6" borderId="33" xfId="0" applyNumberFormat="1" applyFont="1" applyFill="1" applyBorder="1" applyAlignment="1">
      <alignment vertical="top"/>
    </xf>
    <xf numFmtId="49" fontId="9" fillId="0" borderId="70" xfId="0" applyNumberFormat="1" applyFont="1" applyBorder="1" applyAlignment="1">
      <alignment vertical="top"/>
    </xf>
    <xf numFmtId="3" fontId="2" fillId="6" borderId="59" xfId="0" applyNumberFormat="1" applyFont="1" applyFill="1" applyBorder="1" applyAlignment="1">
      <alignment horizontal="center" vertical="center" wrapText="1"/>
    </xf>
    <xf numFmtId="166" fontId="41" fillId="6" borderId="70" xfId="11" applyNumberFormat="1" applyFont="1" applyFill="1" applyBorder="1" applyAlignment="1">
      <alignment horizontal="center" vertical="top" wrapText="1"/>
    </xf>
    <xf numFmtId="49" fontId="9" fillId="4" borderId="41" xfId="0" applyNumberFormat="1" applyFont="1" applyFill="1" applyBorder="1" applyAlignment="1">
      <alignment horizontal="center" vertical="top"/>
    </xf>
    <xf numFmtId="49" fontId="9" fillId="6" borderId="70" xfId="0" applyNumberFormat="1" applyFont="1" applyFill="1" applyBorder="1" applyAlignment="1">
      <alignment horizontal="center" vertical="top"/>
    </xf>
    <xf numFmtId="3" fontId="2" fillId="0" borderId="59" xfId="0" applyNumberFormat="1" applyFont="1" applyFill="1" applyBorder="1" applyAlignment="1">
      <alignment horizontal="center" vertical="center" wrapText="1"/>
    </xf>
    <xf numFmtId="3" fontId="2" fillId="0" borderId="70" xfId="0" applyNumberFormat="1" applyFont="1" applyFill="1" applyBorder="1" applyAlignment="1">
      <alignment horizontal="center" vertical="top" wrapText="1"/>
    </xf>
    <xf numFmtId="166" fontId="9" fillId="0" borderId="43" xfId="0" applyNumberFormat="1" applyFont="1" applyFill="1" applyBorder="1" applyAlignment="1">
      <alignment horizontal="center" vertical="top" wrapText="1"/>
    </xf>
    <xf numFmtId="166" fontId="9" fillId="0" borderId="71" xfId="0" applyNumberFormat="1" applyFont="1" applyFill="1" applyBorder="1" applyAlignment="1">
      <alignment horizontal="center" vertical="top" wrapText="1"/>
    </xf>
    <xf numFmtId="166" fontId="8" fillId="6" borderId="32" xfId="1" applyNumberFormat="1" applyFont="1" applyFill="1" applyBorder="1" applyAlignment="1">
      <alignment horizontal="left" vertical="top" wrapText="1"/>
    </xf>
    <xf numFmtId="49" fontId="9" fillId="6" borderId="43" xfId="0" applyNumberFormat="1" applyFont="1" applyFill="1" applyBorder="1" applyAlignment="1">
      <alignment horizontal="center" vertical="top"/>
    </xf>
    <xf numFmtId="3" fontId="16" fillId="6" borderId="64" xfId="0" applyNumberFormat="1" applyFont="1" applyFill="1" applyBorder="1" applyAlignment="1">
      <alignment horizontal="center" vertical="top"/>
    </xf>
    <xf numFmtId="166" fontId="8" fillId="0" borderId="34" xfId="1" applyNumberFormat="1" applyFont="1" applyFill="1" applyBorder="1" applyAlignment="1">
      <alignment vertical="top" wrapText="1"/>
    </xf>
    <xf numFmtId="0" fontId="8" fillId="0" borderId="33" xfId="0" applyNumberFormat="1" applyFont="1" applyFill="1" applyBorder="1" applyAlignment="1">
      <alignment horizontal="center" vertical="top"/>
    </xf>
    <xf numFmtId="0" fontId="8" fillId="0" borderId="37" xfId="0" applyNumberFormat="1" applyFont="1" applyFill="1" applyBorder="1" applyAlignment="1">
      <alignment horizontal="center" vertical="top"/>
    </xf>
    <xf numFmtId="3" fontId="2" fillId="6" borderId="14" xfId="0" applyNumberFormat="1" applyFont="1" applyFill="1" applyBorder="1" applyAlignment="1">
      <alignment horizontal="center" vertical="center" wrapText="1"/>
    </xf>
    <xf numFmtId="49" fontId="9" fillId="6" borderId="43" xfId="0" applyNumberFormat="1" applyFont="1" applyFill="1" applyBorder="1" applyAlignment="1">
      <alignment vertical="top"/>
    </xf>
    <xf numFmtId="3" fontId="2" fillId="0" borderId="4"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49" fontId="9" fillId="4" borderId="9" xfId="0" applyNumberFormat="1" applyFont="1" applyFill="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0" borderId="10" xfId="0" applyNumberFormat="1" applyFont="1" applyFill="1" applyBorder="1" applyAlignment="1">
      <alignment horizontal="left" vertical="top" wrapText="1"/>
    </xf>
    <xf numFmtId="3" fontId="2" fillId="0" borderId="39" xfId="0" applyNumberFormat="1" applyFont="1" applyFill="1" applyBorder="1" applyAlignment="1">
      <alignment horizontal="center" vertical="center" textRotation="90" wrapText="1"/>
    </xf>
    <xf numFmtId="3" fontId="2" fillId="0" borderId="47" xfId="0" applyNumberFormat="1" applyFont="1" applyFill="1" applyBorder="1" applyAlignment="1">
      <alignment horizontal="left" vertical="top" wrapText="1"/>
    </xf>
    <xf numFmtId="3" fontId="2" fillId="8" borderId="16"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2" fillId="6" borderId="43" xfId="0" applyNumberFormat="1" applyFont="1" applyFill="1" applyBorder="1" applyAlignment="1">
      <alignment horizontal="left" vertical="top" wrapText="1"/>
    </xf>
    <xf numFmtId="3" fontId="2" fillId="6" borderId="39"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9" fillId="6" borderId="64"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41"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166" fontId="2" fillId="6" borderId="41"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wrapText="1"/>
    </xf>
    <xf numFmtId="166" fontId="2" fillId="6" borderId="43"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textRotation="90" wrapText="1"/>
    </xf>
    <xf numFmtId="3" fontId="9" fillId="6" borderId="13" xfId="0" applyNumberFormat="1" applyFont="1" applyFill="1" applyBorder="1" applyAlignment="1">
      <alignment horizontal="center" vertical="top"/>
    </xf>
    <xf numFmtId="3" fontId="8" fillId="6" borderId="32" xfId="0" applyNumberFormat="1" applyFont="1" applyFill="1" applyBorder="1" applyAlignment="1">
      <alignment horizontal="center" vertical="top"/>
    </xf>
    <xf numFmtId="3" fontId="8" fillId="6" borderId="41" xfId="0" applyNumberFormat="1" applyFont="1" applyFill="1" applyBorder="1" applyAlignment="1">
      <alignment horizontal="center" vertical="top"/>
    </xf>
    <xf numFmtId="166" fontId="8" fillId="6" borderId="32" xfId="0" applyNumberFormat="1" applyFont="1" applyFill="1" applyBorder="1" applyAlignment="1">
      <alignment horizontal="center" vertical="top"/>
    </xf>
    <xf numFmtId="166" fontId="8" fillId="6" borderId="41" xfId="0" applyNumberFormat="1" applyFont="1" applyFill="1" applyBorder="1" applyAlignment="1">
      <alignment horizontal="center" vertical="top"/>
    </xf>
    <xf numFmtId="166" fontId="8" fillId="6" borderId="43" xfId="0" applyNumberFormat="1" applyFont="1" applyFill="1" applyBorder="1" applyAlignment="1">
      <alignment horizontal="center" vertical="top"/>
    </xf>
    <xf numFmtId="3" fontId="2" fillId="0" borderId="0" xfId="0" applyNumberFormat="1" applyFont="1" applyAlignment="1">
      <alignment horizontal="center" vertical="center" wrapText="1"/>
    </xf>
    <xf numFmtId="3" fontId="2" fillId="8" borderId="0" xfId="0" applyNumberFormat="1" applyFont="1" applyFill="1" applyBorder="1" applyAlignment="1">
      <alignment horizontal="center" vertical="top" wrapText="1"/>
    </xf>
    <xf numFmtId="3" fontId="9" fillId="8" borderId="0" xfId="0" applyNumberFormat="1" applyFont="1" applyFill="1" applyBorder="1" applyAlignment="1">
      <alignment horizontal="center" vertical="top" wrapText="1"/>
    </xf>
    <xf numFmtId="3" fontId="2" fillId="0" borderId="14" xfId="0" applyNumberFormat="1" applyFont="1" applyBorder="1" applyAlignment="1">
      <alignment horizontal="left" vertical="top" wrapText="1"/>
    </xf>
    <xf numFmtId="3" fontId="2" fillId="6" borderId="18" xfId="0" applyNumberFormat="1" applyFont="1" applyFill="1" applyBorder="1" applyAlignment="1">
      <alignment horizontal="left" vertical="top" wrapText="1"/>
    </xf>
    <xf numFmtId="3" fontId="2" fillId="6" borderId="53" xfId="0" applyNumberFormat="1" applyFont="1" applyFill="1" applyBorder="1" applyAlignment="1">
      <alignment horizontal="left" vertical="top" wrapText="1"/>
    </xf>
    <xf numFmtId="3" fontId="2" fillId="6" borderId="70" xfId="0" applyNumberFormat="1" applyFont="1" applyFill="1" applyBorder="1" applyAlignment="1">
      <alignment horizontal="left" vertical="top" wrapText="1"/>
    </xf>
    <xf numFmtId="3" fontId="2" fillId="6" borderId="11" xfId="0" applyNumberFormat="1" applyFont="1" applyFill="1" applyBorder="1" applyAlignment="1">
      <alignment horizontal="center" vertical="center" textRotation="90" wrapText="1"/>
    </xf>
    <xf numFmtId="3" fontId="2" fillId="6" borderId="1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8" fillId="6" borderId="47" xfId="0" applyNumberFormat="1" applyFont="1" applyFill="1" applyBorder="1" applyAlignment="1">
      <alignment horizontal="center" vertical="top"/>
    </xf>
    <xf numFmtId="166" fontId="8" fillId="6" borderId="17" xfId="0" applyNumberFormat="1" applyFont="1" applyFill="1" applyBorder="1" applyAlignment="1">
      <alignment horizontal="center" vertical="top" wrapText="1"/>
    </xf>
    <xf numFmtId="166" fontId="8" fillId="6" borderId="44" xfId="0" applyNumberFormat="1" applyFont="1" applyFill="1" applyBorder="1" applyAlignment="1">
      <alignment horizontal="center" vertical="top" wrapText="1"/>
    </xf>
    <xf numFmtId="166" fontId="8" fillId="6" borderId="47" xfId="0" applyNumberFormat="1" applyFont="1" applyFill="1" applyBorder="1" applyAlignment="1">
      <alignment horizontal="center" vertical="top"/>
    </xf>
    <xf numFmtId="166" fontId="2" fillId="6" borderId="16" xfId="0" applyNumberFormat="1" applyFont="1" applyFill="1" applyBorder="1" applyAlignment="1">
      <alignment horizontal="center" vertical="top" wrapText="1"/>
    </xf>
    <xf numFmtId="3" fontId="2" fillId="6" borderId="47" xfId="0" applyNumberFormat="1" applyFont="1" applyFill="1" applyBorder="1" applyAlignment="1">
      <alignment horizontal="center" vertical="top"/>
    </xf>
    <xf numFmtId="166" fontId="2" fillId="6" borderId="17" xfId="0" applyNumberFormat="1" applyFont="1" applyFill="1" applyBorder="1" applyAlignment="1">
      <alignment horizontal="center" vertical="top" wrapText="1"/>
    </xf>
    <xf numFmtId="166" fontId="2" fillId="6" borderId="47" xfId="0" applyNumberFormat="1" applyFont="1" applyFill="1" applyBorder="1" applyAlignment="1">
      <alignment horizontal="center" vertical="top" wrapText="1"/>
    </xf>
    <xf numFmtId="3" fontId="8" fillId="0" borderId="29" xfId="0" applyNumberFormat="1" applyFont="1" applyBorder="1" applyAlignment="1">
      <alignment horizontal="center" vertical="top" wrapText="1"/>
    </xf>
    <xf numFmtId="3" fontId="8" fillId="0" borderId="32" xfId="0" applyNumberFormat="1" applyFont="1" applyBorder="1" applyAlignment="1">
      <alignment horizontal="center" vertical="top" wrapText="1"/>
    </xf>
    <xf numFmtId="3" fontId="2" fillId="6" borderId="5" xfId="0" applyNumberFormat="1" applyFont="1" applyFill="1" applyBorder="1" applyAlignment="1">
      <alignment horizontal="center" vertical="top" wrapText="1"/>
    </xf>
    <xf numFmtId="0" fontId="2" fillId="6" borderId="47" xfId="0" applyFont="1" applyFill="1" applyBorder="1" applyAlignment="1">
      <alignment horizontal="left" vertical="top" wrapText="1"/>
    </xf>
    <xf numFmtId="3" fontId="2" fillId="6" borderId="29"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166" fontId="2" fillId="6" borderId="32" xfId="0" applyNumberFormat="1" applyFont="1" applyFill="1" applyBorder="1" applyAlignment="1">
      <alignment horizontal="center" vertical="top"/>
    </xf>
    <xf numFmtId="166" fontId="2" fillId="6" borderId="10" xfId="0" applyNumberFormat="1" applyFont="1" applyFill="1" applyBorder="1" applyAlignment="1">
      <alignment horizontal="center" vertical="top"/>
    </xf>
    <xf numFmtId="166" fontId="2" fillId="6" borderId="9"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xf>
    <xf numFmtId="166" fontId="9" fillId="6" borderId="48" xfId="0" applyNumberFormat="1" applyFont="1" applyFill="1" applyBorder="1" applyAlignment="1">
      <alignment horizontal="center" vertical="top" wrapText="1"/>
    </xf>
    <xf numFmtId="166" fontId="9" fillId="6" borderId="32" xfId="0" applyNumberFormat="1" applyFont="1" applyFill="1" applyBorder="1" applyAlignment="1">
      <alignment horizontal="center" vertical="top" wrapText="1"/>
    </xf>
    <xf numFmtId="166" fontId="9" fillId="6" borderId="10"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1" fontId="2" fillId="6" borderId="29" xfId="0" applyNumberFormat="1" applyFont="1" applyFill="1" applyBorder="1" applyAlignment="1">
      <alignment horizontal="center" vertical="top"/>
    </xf>
    <xf numFmtId="1" fontId="2" fillId="6" borderId="3" xfId="0" applyNumberFormat="1" applyFont="1" applyFill="1" applyBorder="1" applyAlignment="1">
      <alignment horizontal="center" vertical="top"/>
    </xf>
    <xf numFmtId="1" fontId="2" fillId="6" borderId="67" xfId="0" applyNumberFormat="1" applyFont="1" applyFill="1" applyBorder="1" applyAlignment="1">
      <alignment horizontal="center" vertical="top"/>
    </xf>
    <xf numFmtId="1" fontId="2" fillId="6" borderId="47" xfId="0" applyNumberFormat="1" applyFont="1" applyFill="1" applyBorder="1" applyAlignment="1">
      <alignment horizontal="center" vertical="top"/>
    </xf>
    <xf numFmtId="1" fontId="2" fillId="6" borderId="16" xfId="0" applyNumberFormat="1" applyFont="1" applyFill="1" applyBorder="1" applyAlignment="1">
      <alignment horizontal="center" vertical="top"/>
    </xf>
    <xf numFmtId="1" fontId="2" fillId="6" borderId="63" xfId="0" applyNumberFormat="1" applyFont="1" applyFill="1" applyBorder="1" applyAlignment="1">
      <alignment horizontal="center" vertical="top"/>
    </xf>
    <xf numFmtId="1" fontId="2" fillId="6" borderId="32"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3" fontId="8" fillId="6" borderId="32" xfId="0" applyNumberFormat="1" applyFont="1" applyFill="1" applyBorder="1" applyAlignment="1">
      <alignment horizontal="center" vertical="top"/>
    </xf>
    <xf numFmtId="3" fontId="8" fillId="6" borderId="41" xfId="0" applyNumberFormat="1" applyFont="1" applyFill="1" applyBorder="1" applyAlignment="1">
      <alignment horizontal="center" vertical="top"/>
    </xf>
    <xf numFmtId="166" fontId="8" fillId="6" borderId="32" xfId="0" applyNumberFormat="1" applyFont="1" applyFill="1" applyBorder="1" applyAlignment="1">
      <alignment horizontal="center" vertical="top"/>
    </xf>
    <xf numFmtId="166" fontId="8" fillId="6" borderId="41" xfId="0" applyNumberFormat="1" applyFont="1" applyFill="1" applyBorder="1" applyAlignment="1">
      <alignment horizontal="center" vertical="top"/>
    </xf>
    <xf numFmtId="166" fontId="8" fillId="6" borderId="10" xfId="0" applyNumberFormat="1" applyFont="1" applyFill="1" applyBorder="1" applyAlignment="1">
      <alignment horizontal="center" vertical="top"/>
    </xf>
    <xf numFmtId="166" fontId="8" fillId="6" borderId="43" xfId="0" applyNumberFormat="1" applyFont="1" applyFill="1" applyBorder="1" applyAlignment="1">
      <alignment horizontal="center" vertical="top"/>
    </xf>
    <xf numFmtId="3" fontId="2" fillId="6" borderId="10" xfId="0" applyNumberFormat="1" applyFont="1" applyFill="1" applyBorder="1" applyAlignment="1">
      <alignment horizontal="left" vertical="top" wrapText="1"/>
    </xf>
    <xf numFmtId="166" fontId="8" fillId="6" borderId="11" xfId="0" applyNumberFormat="1" applyFont="1" applyFill="1" applyBorder="1" applyAlignment="1">
      <alignment horizontal="center" vertical="top" wrapText="1"/>
    </xf>
    <xf numFmtId="166" fontId="8" fillId="6" borderId="16" xfId="0" applyNumberFormat="1" applyFont="1" applyFill="1" applyBorder="1" applyAlignment="1">
      <alignment horizontal="center" vertical="top"/>
    </xf>
    <xf numFmtId="166" fontId="8" fillId="6" borderId="0" xfId="0" applyNumberFormat="1" applyFont="1" applyFill="1" applyBorder="1" applyAlignment="1">
      <alignment horizontal="center" vertical="top"/>
    </xf>
    <xf numFmtId="3" fontId="8" fillId="6" borderId="12" xfId="0" applyNumberFormat="1" applyFont="1" applyFill="1" applyBorder="1" applyAlignment="1">
      <alignment horizontal="center" vertical="top"/>
    </xf>
    <xf numFmtId="3" fontId="9" fillId="6" borderId="12" xfId="0" applyNumberFormat="1" applyFont="1" applyFill="1" applyBorder="1" applyAlignment="1">
      <alignment horizontal="center" vertical="top"/>
    </xf>
    <xf numFmtId="3" fontId="9" fillId="6" borderId="64"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166" fontId="2" fillId="6" borderId="41" xfId="0" applyNumberFormat="1" applyFont="1" applyFill="1" applyBorder="1" applyAlignment="1">
      <alignment horizontal="center" vertical="top" wrapText="1"/>
    </xf>
    <xf numFmtId="3" fontId="8" fillId="6" borderId="32" xfId="0" applyNumberFormat="1" applyFont="1" applyFill="1" applyBorder="1" applyAlignment="1">
      <alignment horizontal="center" vertical="top"/>
    </xf>
    <xf numFmtId="166" fontId="8" fillId="6" borderId="32" xfId="0" applyNumberFormat="1" applyFont="1" applyFill="1" applyBorder="1" applyAlignment="1">
      <alignment horizontal="center" vertical="top"/>
    </xf>
    <xf numFmtId="166" fontId="8" fillId="6" borderId="10"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166" fontId="2" fillId="6" borderId="10" xfId="0" applyNumberFormat="1" applyFont="1" applyFill="1" applyBorder="1" applyAlignment="1">
      <alignment horizontal="center" vertical="top"/>
    </xf>
    <xf numFmtId="166" fontId="2" fillId="6" borderId="9"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wrapText="1"/>
    </xf>
    <xf numFmtId="166" fontId="2" fillId="6" borderId="48"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0" fontId="8" fillId="0" borderId="11" xfId="0" applyNumberFormat="1" applyFont="1" applyFill="1" applyBorder="1" applyAlignment="1">
      <alignment horizontal="center" vertical="top"/>
    </xf>
    <xf numFmtId="0" fontId="8" fillId="0" borderId="32" xfId="0" applyNumberFormat="1" applyFont="1" applyFill="1" applyBorder="1" applyAlignment="1">
      <alignment horizontal="center" vertical="top"/>
    </xf>
    <xf numFmtId="0" fontId="8" fillId="0" borderId="10" xfId="0" applyNumberFormat="1" applyFont="1" applyFill="1" applyBorder="1" applyAlignment="1">
      <alignment horizontal="center" vertical="top"/>
    </xf>
    <xf numFmtId="0" fontId="8" fillId="0" borderId="48" xfId="0" applyNumberFormat="1" applyFont="1" applyFill="1" applyBorder="1" applyAlignment="1">
      <alignment horizontal="center" vertical="top"/>
    </xf>
    <xf numFmtId="0" fontId="8" fillId="6" borderId="16" xfId="0" applyNumberFormat="1" applyFont="1" applyFill="1" applyBorder="1" applyAlignment="1">
      <alignment horizontal="center" vertical="top"/>
    </xf>
    <xf numFmtId="166" fontId="8" fillId="6" borderId="46" xfId="1" applyNumberFormat="1" applyFont="1" applyFill="1" applyBorder="1" applyAlignment="1">
      <alignment vertical="top" wrapText="1"/>
    </xf>
    <xf numFmtId="166" fontId="8" fillId="6" borderId="70" xfId="0" applyNumberFormat="1" applyFont="1" applyFill="1" applyBorder="1" applyAlignment="1">
      <alignment horizontal="center" vertical="top"/>
    </xf>
    <xf numFmtId="166" fontId="8" fillId="6" borderId="47" xfId="1" applyNumberFormat="1" applyFont="1" applyFill="1" applyBorder="1" applyAlignment="1">
      <alignment vertical="top" wrapText="1"/>
    </xf>
    <xf numFmtId="0" fontId="8" fillId="6" borderId="46" xfId="0" applyNumberFormat="1" applyFont="1" applyFill="1" applyBorder="1" applyAlignment="1">
      <alignment horizontal="center" vertical="top"/>
    </xf>
    <xf numFmtId="166" fontId="8" fillId="6" borderId="53" xfId="0" applyNumberFormat="1" applyFont="1" applyFill="1" applyBorder="1" applyAlignment="1">
      <alignment horizontal="center" vertical="top"/>
    </xf>
    <xf numFmtId="3" fontId="8" fillId="6" borderId="11" xfId="0" applyNumberFormat="1" applyFont="1" applyFill="1" applyBorder="1" applyAlignment="1">
      <alignment horizontal="center" vertical="top" textRotation="90" wrapText="1"/>
    </xf>
    <xf numFmtId="3" fontId="8" fillId="6" borderId="44" xfId="0" applyNumberFormat="1" applyFont="1" applyFill="1" applyBorder="1" applyAlignment="1">
      <alignment horizontal="center" vertical="top" textRotation="90" wrapText="1"/>
    </xf>
    <xf numFmtId="3" fontId="8" fillId="0" borderId="20" xfId="0" applyNumberFormat="1" applyFont="1" applyFill="1" applyBorder="1" applyAlignment="1">
      <alignment horizontal="center" vertical="center" textRotation="90" wrapText="1"/>
    </xf>
    <xf numFmtId="166" fontId="2" fillId="0" borderId="32" xfId="1" applyNumberFormat="1" applyFont="1" applyFill="1" applyBorder="1" applyAlignment="1">
      <alignment vertical="top" wrapText="1"/>
    </xf>
    <xf numFmtId="0" fontId="2" fillId="0" borderId="32" xfId="0" applyNumberFormat="1" applyFont="1" applyFill="1" applyBorder="1" applyAlignment="1">
      <alignment horizontal="center" vertical="top"/>
    </xf>
    <xf numFmtId="0" fontId="2" fillId="0" borderId="10" xfId="0" applyNumberFormat="1" applyFont="1" applyFill="1" applyBorder="1" applyAlignment="1">
      <alignment horizontal="center" vertical="top"/>
    </xf>
    <xf numFmtId="0" fontId="2" fillId="0" borderId="11" xfId="0" applyNumberFormat="1" applyFont="1" applyFill="1" applyBorder="1" applyAlignment="1">
      <alignment horizontal="center" vertical="top"/>
    </xf>
    <xf numFmtId="166" fontId="2" fillId="0" borderId="13" xfId="1" applyNumberFormat="1" applyFont="1" applyFill="1" applyBorder="1" applyAlignment="1">
      <alignment vertical="top" wrapText="1"/>
    </xf>
    <xf numFmtId="3" fontId="2" fillId="6" borderId="10" xfId="0" applyNumberFormat="1" applyFont="1" applyFill="1" applyBorder="1" applyAlignment="1">
      <alignment horizontal="left" vertical="top" wrapText="1"/>
    </xf>
    <xf numFmtId="3" fontId="2" fillId="6" borderId="32" xfId="0" applyNumberFormat="1" applyFont="1" applyFill="1" applyBorder="1" applyAlignment="1">
      <alignment horizontal="center" vertical="top"/>
    </xf>
    <xf numFmtId="3" fontId="2" fillId="6" borderId="11" xfId="0" applyNumberFormat="1" applyFont="1" applyFill="1" applyBorder="1" applyAlignment="1">
      <alignment horizontal="center" vertical="center" textRotation="90" wrapText="1"/>
    </xf>
    <xf numFmtId="166" fontId="2" fillId="6" borderId="32" xfId="0" applyNumberFormat="1" applyFont="1" applyFill="1" applyBorder="1" applyAlignment="1">
      <alignment horizontal="center" vertical="top"/>
    </xf>
    <xf numFmtId="3" fontId="2" fillId="0" borderId="33" xfId="0" applyNumberFormat="1" applyFont="1" applyBorder="1" applyAlignment="1">
      <alignment horizontal="left" vertical="top"/>
    </xf>
    <xf numFmtId="3" fontId="2" fillId="0" borderId="14" xfId="0" applyNumberFormat="1" applyFont="1" applyBorder="1" applyAlignment="1">
      <alignment horizontal="left" vertical="top"/>
    </xf>
    <xf numFmtId="3" fontId="2" fillId="0" borderId="15" xfId="0" applyNumberFormat="1" applyFont="1" applyBorder="1" applyAlignment="1">
      <alignment horizontal="left" vertical="top"/>
    </xf>
    <xf numFmtId="3" fontId="4" fillId="0" borderId="0" xfId="0" applyNumberFormat="1" applyFont="1" applyAlignment="1">
      <alignment horizontal="left" vertical="top" wrapText="1"/>
    </xf>
    <xf numFmtId="3" fontId="3" fillId="0" borderId="0" xfId="0" applyNumberFormat="1" applyFont="1" applyAlignment="1">
      <alignment horizontal="center" vertical="top"/>
    </xf>
    <xf numFmtId="3" fontId="5" fillId="0" borderId="0" xfId="0" applyNumberFormat="1" applyFont="1" applyAlignment="1">
      <alignment horizontal="center" vertical="center" wrapText="1"/>
    </xf>
    <xf numFmtId="3" fontId="6" fillId="0" borderId="0" xfId="0" applyNumberFormat="1" applyFont="1" applyAlignment="1">
      <alignment horizontal="center" vertical="center" wrapText="1"/>
    </xf>
    <xf numFmtId="3" fontId="7" fillId="0" borderId="0" xfId="0" applyNumberFormat="1" applyFont="1" applyAlignment="1">
      <alignment horizontal="center" vertical="top"/>
    </xf>
    <xf numFmtId="3" fontId="2" fillId="0" borderId="1" xfId="0" applyNumberFormat="1" applyFont="1" applyBorder="1" applyAlignment="1">
      <alignment horizontal="right"/>
    </xf>
    <xf numFmtId="49" fontId="8" fillId="0" borderId="2" xfId="0" applyNumberFormat="1" applyFont="1" applyBorder="1" applyAlignment="1">
      <alignment horizontal="center" vertical="center" textRotation="90" wrapText="1"/>
    </xf>
    <xf numFmtId="49" fontId="8" fillId="0" borderId="9" xfId="0" applyNumberFormat="1" applyFont="1" applyBorder="1" applyAlignment="1">
      <alignment horizontal="center" vertical="center" textRotation="90" wrapText="1"/>
    </xf>
    <xf numFmtId="49" fontId="8" fillId="0" borderId="18" xfId="0" applyNumberFormat="1" applyFont="1" applyBorder="1" applyAlignment="1">
      <alignment horizontal="center" vertical="center" textRotation="90" wrapText="1"/>
    </xf>
    <xf numFmtId="49" fontId="8" fillId="0" borderId="3" xfId="0" applyNumberFormat="1" applyFont="1" applyBorder="1" applyAlignment="1">
      <alignment horizontal="center" vertical="center" textRotation="90" wrapText="1"/>
    </xf>
    <xf numFmtId="49" fontId="8" fillId="0" borderId="10" xfId="0" applyNumberFormat="1" applyFont="1" applyBorder="1" applyAlignment="1">
      <alignment horizontal="center" vertical="center" textRotation="90" wrapText="1"/>
    </xf>
    <xf numFmtId="49" fontId="8" fillId="0" borderId="19" xfId="0" applyNumberFormat="1" applyFont="1" applyBorder="1" applyAlignment="1">
      <alignment horizontal="center" vertical="center" textRotation="90" wrapText="1"/>
    </xf>
    <xf numFmtId="3" fontId="8" fillId="0" borderId="3"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0" borderId="19" xfId="0" applyNumberFormat="1" applyFont="1" applyBorder="1" applyAlignment="1">
      <alignment horizontal="center" vertical="center" wrapText="1"/>
    </xf>
    <xf numFmtId="3" fontId="8" fillId="0" borderId="4" xfId="0" applyNumberFormat="1" applyFont="1" applyBorder="1" applyAlignment="1">
      <alignment horizontal="center" vertical="center" textRotation="90" wrapText="1"/>
    </xf>
    <xf numFmtId="3" fontId="8" fillId="0" borderId="11" xfId="0" applyNumberFormat="1" applyFont="1" applyBorder="1" applyAlignment="1">
      <alignment horizontal="center" vertical="center" textRotation="90" wrapText="1"/>
    </xf>
    <xf numFmtId="3" fontId="8" fillId="0" borderId="20" xfId="0" applyNumberFormat="1" applyFont="1" applyBorder="1" applyAlignment="1">
      <alignment horizontal="center" vertical="center" textRotation="90" wrapText="1"/>
    </xf>
    <xf numFmtId="166" fontId="2" fillId="0" borderId="67" xfId="0" applyNumberFormat="1" applyFont="1" applyBorder="1" applyAlignment="1">
      <alignment horizontal="center" vertical="center" textRotation="90" wrapText="1"/>
    </xf>
    <xf numFmtId="166" fontId="2" fillId="0" borderId="48" xfId="0" applyNumberFormat="1" applyFont="1" applyBorder="1" applyAlignment="1">
      <alignment horizontal="center" vertical="center" textRotation="90" wrapText="1"/>
    </xf>
    <xf numFmtId="166" fontId="2" fillId="0" borderId="74" xfId="0" applyNumberFormat="1" applyFont="1" applyBorder="1" applyAlignment="1">
      <alignment horizontal="center" vertical="center" textRotation="90"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47" xfId="0" applyNumberFormat="1" applyFont="1" applyBorder="1" applyAlignment="1">
      <alignment horizontal="center" vertical="center" wrapText="1"/>
    </xf>
    <xf numFmtId="3" fontId="8" fillId="0" borderId="32" xfId="0" applyNumberFormat="1" applyFont="1" applyBorder="1" applyAlignment="1">
      <alignment horizontal="center" vertical="center" wrapText="1"/>
    </xf>
    <xf numFmtId="3" fontId="8" fillId="0" borderId="49" xfId="0" applyNumberFormat="1" applyFont="1" applyBorder="1" applyAlignment="1">
      <alignment horizontal="center" vertical="center" wrapText="1"/>
    </xf>
    <xf numFmtId="3" fontId="2" fillId="0" borderId="45" xfId="0" applyNumberFormat="1" applyFont="1" applyBorder="1" applyAlignment="1">
      <alignment horizontal="center" vertical="center"/>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textRotation="90"/>
    </xf>
    <xf numFmtId="3" fontId="2" fillId="0" borderId="19" xfId="0" applyNumberFormat="1" applyFont="1" applyBorder="1" applyAlignment="1">
      <alignment horizontal="center" vertical="center" textRotation="90"/>
    </xf>
    <xf numFmtId="3" fontId="2" fillId="0" borderId="57" xfId="0" applyNumberFormat="1" applyFont="1" applyBorder="1" applyAlignment="1">
      <alignment horizontal="center" vertical="center" textRotation="90"/>
    </xf>
    <xf numFmtId="3" fontId="2" fillId="0" borderId="50" xfId="0" applyNumberFormat="1" applyFont="1" applyBorder="1" applyAlignment="1">
      <alignment horizontal="center" vertical="center" textRotation="90"/>
    </xf>
    <xf numFmtId="3" fontId="2" fillId="0" borderId="17" xfId="0" applyNumberFormat="1" applyFont="1" applyBorder="1" applyAlignment="1">
      <alignment horizontal="center" vertical="center" textRotation="90"/>
    </xf>
    <xf numFmtId="3" fontId="2" fillId="0" borderId="20" xfId="0" applyNumberFormat="1" applyFont="1" applyBorder="1" applyAlignment="1">
      <alignment horizontal="center" vertical="center" textRotation="90"/>
    </xf>
    <xf numFmtId="3" fontId="8" fillId="0" borderId="5" xfId="0" applyNumberFormat="1" applyFont="1" applyBorder="1" applyAlignment="1">
      <alignment horizontal="center" vertical="center" textRotation="90" wrapText="1"/>
    </xf>
    <xf numFmtId="3" fontId="8" fillId="0" borderId="12" xfId="0" applyNumberFormat="1" applyFont="1" applyBorder="1" applyAlignment="1">
      <alignment horizontal="center" vertical="center" textRotation="90" wrapText="1"/>
    </xf>
    <xf numFmtId="3" fontId="8" fillId="0" borderId="21" xfId="0" applyNumberFormat="1" applyFont="1" applyBorder="1" applyAlignment="1">
      <alignment horizontal="center" vertical="center" textRotation="90" wrapText="1"/>
    </xf>
    <xf numFmtId="3" fontId="2" fillId="0" borderId="29" xfId="0" applyNumberFormat="1" applyFont="1" applyBorder="1" applyAlignment="1">
      <alignment horizontal="center" vertical="center" textRotation="90" wrapText="1"/>
    </xf>
    <xf numFmtId="3" fontId="2" fillId="0" borderId="32" xfId="0" applyNumberFormat="1" applyFont="1" applyBorder="1" applyAlignment="1">
      <alignment horizontal="center" vertical="center" textRotation="90" wrapText="1"/>
    </xf>
    <xf numFmtId="3" fontId="2" fillId="0" borderId="49" xfId="0" applyNumberFormat="1" applyFont="1" applyBorder="1" applyAlignment="1">
      <alignment horizontal="center" vertical="center" textRotation="90" wrapText="1"/>
    </xf>
    <xf numFmtId="166" fontId="2" fillId="6" borderId="29" xfId="0" applyNumberFormat="1" applyFont="1" applyFill="1" applyBorder="1" applyAlignment="1">
      <alignment horizontal="center" vertical="center" textRotation="90" wrapText="1"/>
    </xf>
    <xf numFmtId="166" fontId="2" fillId="6" borderId="32" xfId="0" applyNumberFormat="1" applyFont="1" applyFill="1" applyBorder="1" applyAlignment="1">
      <alignment horizontal="center" vertical="center" textRotation="90" wrapText="1"/>
    </xf>
    <xf numFmtId="166" fontId="2" fillId="6" borderId="49" xfId="0" applyNumberFormat="1" applyFont="1" applyFill="1" applyBorder="1" applyAlignment="1">
      <alignment horizontal="center" vertical="center" textRotation="90" wrapText="1"/>
    </xf>
    <xf numFmtId="166" fontId="2" fillId="0" borderId="3" xfId="0" applyNumberFormat="1" applyFont="1" applyBorder="1" applyAlignment="1">
      <alignment horizontal="center" vertical="center" textRotation="90" wrapText="1"/>
    </xf>
    <xf numFmtId="166" fontId="2" fillId="0" borderId="10" xfId="0" applyNumberFormat="1" applyFont="1" applyBorder="1" applyAlignment="1">
      <alignment horizontal="center" vertical="center" textRotation="90" wrapText="1"/>
    </xf>
    <xf numFmtId="166" fontId="2" fillId="0" borderId="19" xfId="0" applyNumberFormat="1" applyFont="1" applyBorder="1" applyAlignment="1">
      <alignment horizontal="center" vertical="center" textRotation="90" wrapText="1"/>
    </xf>
    <xf numFmtId="3" fontId="2" fillId="0" borderId="3" xfId="0" applyNumberFormat="1" applyFont="1" applyFill="1" applyBorder="1" applyAlignment="1">
      <alignment horizontal="left" vertical="top" wrapText="1"/>
    </xf>
    <xf numFmtId="3" fontId="2" fillId="0" borderId="19"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2" fillId="0" borderId="20"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2" fillId="6" borderId="49" xfId="0" applyNumberFormat="1" applyFont="1" applyFill="1" applyBorder="1" applyAlignment="1">
      <alignment horizontal="left" vertical="top" wrapText="1"/>
    </xf>
    <xf numFmtId="3" fontId="9" fillId="2" borderId="6" xfId="0" applyNumberFormat="1" applyFont="1" applyFill="1" applyBorder="1" applyAlignment="1">
      <alignment horizontal="left" vertical="top" wrapText="1"/>
    </xf>
    <xf numFmtId="3" fontId="9" fillId="2" borderId="7" xfId="0" applyNumberFormat="1" applyFont="1" applyFill="1" applyBorder="1" applyAlignment="1">
      <alignment horizontal="left" vertical="top" wrapText="1"/>
    </xf>
    <xf numFmtId="3" fontId="9" fillId="2" borderId="8" xfId="0" applyNumberFormat="1" applyFont="1" applyFill="1" applyBorder="1" applyAlignment="1">
      <alignment horizontal="left" vertical="top" wrapText="1"/>
    </xf>
    <xf numFmtId="3" fontId="9" fillId="3" borderId="22" xfId="0" applyNumberFormat="1" applyFont="1" applyFill="1" applyBorder="1" applyAlignment="1">
      <alignment horizontal="left" vertical="top" wrapText="1"/>
    </xf>
    <xf numFmtId="3" fontId="9" fillId="3" borderId="23" xfId="0" applyNumberFormat="1" applyFont="1" applyFill="1" applyBorder="1" applyAlignment="1">
      <alignment horizontal="left" vertical="top" wrapText="1"/>
    </xf>
    <xf numFmtId="3" fontId="9" fillId="3" borderId="24" xfId="0" applyNumberFormat="1" applyFont="1" applyFill="1" applyBorder="1" applyAlignment="1">
      <alignment horizontal="left" vertical="top" wrapText="1"/>
    </xf>
    <xf numFmtId="3" fontId="9" fillId="4" borderId="26" xfId="0" applyNumberFormat="1" applyFont="1" applyFill="1" applyBorder="1" applyAlignment="1">
      <alignment horizontal="left" vertical="top"/>
    </xf>
    <xf numFmtId="3" fontId="9" fillId="4" borderId="27" xfId="0" applyNumberFormat="1" applyFont="1" applyFill="1" applyBorder="1" applyAlignment="1">
      <alignment horizontal="left" vertical="top"/>
    </xf>
    <xf numFmtId="3" fontId="9" fillId="4" borderId="28" xfId="0" applyNumberFormat="1" applyFont="1" applyFill="1" applyBorder="1" applyAlignment="1">
      <alignment horizontal="left" vertical="top"/>
    </xf>
    <xf numFmtId="3" fontId="9" fillId="5" borderId="26" xfId="0" applyNumberFormat="1" applyFont="1" applyFill="1" applyBorder="1" applyAlignment="1">
      <alignment horizontal="left" vertical="top" wrapText="1"/>
    </xf>
    <xf numFmtId="3" fontId="9" fillId="5" borderId="27" xfId="0" applyNumberFormat="1" applyFont="1" applyFill="1" applyBorder="1" applyAlignment="1">
      <alignment horizontal="left" vertical="top" wrapText="1"/>
    </xf>
    <xf numFmtId="3" fontId="9" fillId="5" borderId="28" xfId="0" applyNumberFormat="1" applyFont="1" applyFill="1" applyBorder="1" applyAlignment="1">
      <alignment horizontal="left" vertical="top" wrapText="1"/>
    </xf>
    <xf numFmtId="49" fontId="9" fillId="4" borderId="2" xfId="0" applyNumberFormat="1" applyFont="1" applyFill="1" applyBorder="1" applyAlignment="1">
      <alignment horizontal="center" vertical="top"/>
    </xf>
    <xf numFmtId="49" fontId="9" fillId="4" borderId="9" xfId="0" applyNumberFormat="1" applyFont="1" applyFill="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166" fontId="2" fillId="6" borderId="13" xfId="0" applyNumberFormat="1" applyFont="1" applyFill="1" applyBorder="1" applyAlignment="1">
      <alignment horizontal="left" vertical="top" wrapText="1"/>
    </xf>
    <xf numFmtId="166" fontId="2" fillId="6" borderId="21" xfId="0" applyNumberFormat="1" applyFont="1" applyFill="1" applyBorder="1" applyAlignment="1">
      <alignment horizontal="left" vertical="top" wrapText="1"/>
    </xf>
    <xf numFmtId="3" fontId="11" fillId="0" borderId="16" xfId="0" applyNumberFormat="1" applyFont="1" applyFill="1" applyBorder="1" applyAlignment="1">
      <alignment horizontal="left" vertical="top" wrapText="1"/>
    </xf>
    <xf numFmtId="3" fontId="11" fillId="0" borderId="43" xfId="0" applyNumberFormat="1" applyFont="1" applyFill="1" applyBorder="1" applyAlignment="1">
      <alignment horizontal="left" vertical="top" wrapText="1"/>
    </xf>
    <xf numFmtId="3" fontId="2" fillId="0" borderId="16" xfId="0" applyNumberFormat="1" applyFont="1" applyFill="1" applyBorder="1" applyAlignment="1">
      <alignment horizontal="left" vertical="top" wrapText="1"/>
    </xf>
    <xf numFmtId="3" fontId="2" fillId="0" borderId="10" xfId="0" applyNumberFormat="1" applyFont="1" applyFill="1" applyBorder="1" applyAlignment="1">
      <alignment horizontal="left" vertical="top" wrapText="1"/>
    </xf>
    <xf numFmtId="3" fontId="2" fillId="0" borderId="39" xfId="0" applyNumberFormat="1" applyFont="1" applyFill="1" applyBorder="1" applyAlignment="1">
      <alignment horizontal="center" vertical="center" textRotation="90" wrapText="1"/>
    </xf>
    <xf numFmtId="3" fontId="2" fillId="0" borderId="47" xfId="0" applyNumberFormat="1" applyFont="1" applyFill="1" applyBorder="1" applyAlignment="1">
      <alignment horizontal="left" vertical="top" wrapText="1"/>
    </xf>
    <xf numFmtId="3" fontId="2" fillId="0" borderId="49" xfId="0" applyNumberFormat="1" applyFont="1" applyFill="1" applyBorder="1" applyAlignment="1">
      <alignment horizontal="left" vertical="top" wrapText="1"/>
    </xf>
    <xf numFmtId="3" fontId="11" fillId="6" borderId="16" xfId="0" applyNumberFormat="1" applyFont="1" applyFill="1" applyBorder="1" applyAlignment="1">
      <alignment horizontal="left" vertical="top" wrapText="1"/>
    </xf>
    <xf numFmtId="3" fontId="11" fillId="6" borderId="43" xfId="0" applyNumberFormat="1" applyFont="1" applyFill="1" applyBorder="1" applyAlignment="1">
      <alignment horizontal="left" vertical="top" wrapText="1"/>
    </xf>
    <xf numFmtId="3" fontId="9" fillId="6" borderId="17" xfId="0" applyNumberFormat="1" applyFont="1" applyFill="1" applyBorder="1" applyAlignment="1">
      <alignment horizontal="center" vertical="top" wrapText="1"/>
    </xf>
    <xf numFmtId="3" fontId="9" fillId="6" borderId="44" xfId="0" applyNumberFormat="1" applyFont="1" applyFill="1" applyBorder="1" applyAlignment="1">
      <alignment horizontal="center" vertical="top" wrapText="1"/>
    </xf>
    <xf numFmtId="3" fontId="2" fillId="0" borderId="43" xfId="0" applyNumberFormat="1" applyFont="1" applyFill="1" applyBorder="1" applyAlignment="1">
      <alignment horizontal="left" vertical="top" wrapText="1"/>
    </xf>
    <xf numFmtId="3" fontId="2" fillId="8" borderId="16" xfId="0" applyNumberFormat="1" applyFont="1" applyFill="1" applyBorder="1" applyAlignment="1">
      <alignment horizontal="left" vertical="top" wrapText="1"/>
    </xf>
    <xf numFmtId="3" fontId="2" fillId="8" borderId="10"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9" fillId="0" borderId="10" xfId="0" applyNumberFormat="1" applyFont="1" applyFill="1" applyBorder="1" applyAlignment="1">
      <alignment horizontal="left" vertical="top" wrapText="1"/>
    </xf>
    <xf numFmtId="3" fontId="9" fillId="5" borderId="26" xfId="0" applyNumberFormat="1" applyFont="1" applyFill="1" applyBorder="1" applyAlignment="1">
      <alignment horizontal="right" vertical="top"/>
    </xf>
    <xf numFmtId="3" fontId="9" fillId="5" borderId="27" xfId="0" applyNumberFormat="1" applyFont="1" applyFill="1" applyBorder="1" applyAlignment="1">
      <alignment horizontal="right" vertical="top"/>
    </xf>
    <xf numFmtId="3" fontId="9" fillId="5" borderId="60" xfId="0" applyNumberFormat="1" applyFont="1" applyFill="1" applyBorder="1" applyAlignment="1">
      <alignment horizontal="center" vertical="top" wrapText="1"/>
    </xf>
    <xf numFmtId="3" fontId="9" fillId="5" borderId="27" xfId="0" applyNumberFormat="1" applyFont="1" applyFill="1" applyBorder="1" applyAlignment="1">
      <alignment horizontal="center" vertical="top" wrapText="1"/>
    </xf>
    <xf numFmtId="3" fontId="9" fillId="5" borderId="28" xfId="0" applyNumberFormat="1" applyFont="1" applyFill="1" applyBorder="1" applyAlignment="1">
      <alignment horizontal="center" vertical="top" wrapText="1"/>
    </xf>
    <xf numFmtId="3" fontId="13" fillId="0" borderId="3" xfId="0" applyNumberFormat="1" applyFont="1" applyFill="1" applyBorder="1" applyAlignment="1">
      <alignment horizontal="left" vertical="top" wrapText="1"/>
    </xf>
    <xf numFmtId="3" fontId="13" fillId="0" borderId="10" xfId="0" applyNumberFormat="1" applyFont="1" applyFill="1" applyBorder="1" applyAlignment="1">
      <alignment horizontal="left" vertical="top" wrapText="1"/>
    </xf>
    <xf numFmtId="3" fontId="2" fillId="6" borderId="21" xfId="0" applyNumberFormat="1" applyFont="1" applyFill="1" applyBorder="1" applyAlignment="1">
      <alignment horizontal="left" vertical="top" wrapText="1"/>
    </xf>
    <xf numFmtId="3" fontId="2" fillId="0" borderId="29" xfId="0" applyNumberFormat="1" applyFont="1" applyBorder="1" applyAlignment="1">
      <alignment horizontal="left" vertical="top" wrapText="1"/>
    </xf>
    <xf numFmtId="3" fontId="2" fillId="0" borderId="49" xfId="0" applyNumberFormat="1" applyFont="1" applyBorder="1" applyAlignment="1">
      <alignment horizontal="left" vertical="top" wrapText="1"/>
    </xf>
    <xf numFmtId="3" fontId="2" fillId="6" borderId="43" xfId="0" applyNumberFormat="1" applyFont="1" applyFill="1" applyBorder="1" applyAlignment="1">
      <alignment horizontal="left" vertical="top" wrapText="1"/>
    </xf>
    <xf numFmtId="3" fontId="15" fillId="6" borderId="3" xfId="0" applyNumberFormat="1" applyFont="1" applyFill="1" applyBorder="1" applyAlignment="1">
      <alignment horizontal="left" vertical="top" wrapText="1"/>
    </xf>
    <xf numFmtId="3" fontId="15" fillId="6" borderId="10" xfId="0" applyNumberFormat="1" applyFont="1" applyFill="1" applyBorder="1" applyAlignment="1">
      <alignment horizontal="left" vertical="top" wrapText="1"/>
    </xf>
    <xf numFmtId="3" fontId="8" fillId="6" borderId="32" xfId="0" applyNumberFormat="1" applyFont="1" applyFill="1" applyBorder="1" applyAlignment="1">
      <alignment horizontal="left" vertical="top" wrapText="1"/>
    </xf>
    <xf numFmtId="3" fontId="2" fillId="6" borderId="46" xfId="0" applyNumberFormat="1" applyFont="1" applyFill="1" applyBorder="1" applyAlignment="1">
      <alignment horizontal="left" vertical="top" wrapText="1"/>
    </xf>
    <xf numFmtId="3" fontId="2" fillId="6" borderId="42" xfId="0" applyNumberFormat="1" applyFont="1" applyFill="1" applyBorder="1" applyAlignment="1">
      <alignment horizontal="left" vertical="top" wrapText="1"/>
    </xf>
    <xf numFmtId="3" fontId="2" fillId="6" borderId="39"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9" fillId="6" borderId="64"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41" xfId="0" applyNumberFormat="1" applyFont="1" applyFill="1" applyBorder="1" applyAlignment="1">
      <alignment horizontal="center" vertical="top"/>
    </xf>
    <xf numFmtId="166" fontId="2" fillId="6" borderId="32" xfId="0" applyNumberFormat="1" applyFont="1" applyFill="1" applyBorder="1" applyAlignment="1">
      <alignment horizontal="center" vertical="top" wrapText="1"/>
    </xf>
    <xf numFmtId="166" fontId="2" fillId="6" borderId="41" xfId="0" applyNumberFormat="1" applyFont="1" applyFill="1" applyBorder="1" applyAlignment="1">
      <alignment horizontal="center" vertical="top" wrapText="1"/>
    </xf>
    <xf numFmtId="166" fontId="2" fillId="6" borderId="10" xfId="0" applyNumberFormat="1" applyFont="1" applyFill="1" applyBorder="1" applyAlignment="1">
      <alignment horizontal="center" vertical="top" wrapText="1"/>
    </xf>
    <xf numFmtId="166" fontId="2" fillId="6" borderId="43" xfId="0" applyNumberFormat="1" applyFont="1" applyFill="1" applyBorder="1" applyAlignment="1">
      <alignment horizontal="center" vertical="top" wrapText="1"/>
    </xf>
    <xf numFmtId="3" fontId="9" fillId="7" borderId="69" xfId="0" applyNumberFormat="1" applyFont="1" applyFill="1" applyBorder="1" applyAlignment="1">
      <alignment horizontal="right" vertical="top" wrapText="1"/>
    </xf>
    <xf numFmtId="3" fontId="9" fillId="7" borderId="23" xfId="0" applyNumberFormat="1" applyFont="1" applyFill="1" applyBorder="1" applyAlignment="1">
      <alignment horizontal="right" vertical="top" wrapText="1"/>
    </xf>
    <xf numFmtId="3" fontId="9" fillId="7" borderId="24" xfId="0" applyNumberFormat="1" applyFont="1" applyFill="1" applyBorder="1" applyAlignment="1">
      <alignment horizontal="right" vertical="top" wrapText="1"/>
    </xf>
    <xf numFmtId="3" fontId="9" fillId="5" borderId="49" xfId="0" applyNumberFormat="1" applyFont="1" applyFill="1" applyBorder="1" applyAlignment="1">
      <alignment horizontal="center" vertical="top" wrapText="1"/>
    </xf>
    <xf numFmtId="3" fontId="9" fillId="5" borderId="1" xfId="0" applyNumberFormat="1" applyFont="1" applyFill="1" applyBorder="1" applyAlignment="1">
      <alignment horizontal="center" vertical="top" wrapText="1"/>
    </xf>
    <xf numFmtId="3" fontId="9" fillId="5" borderId="74"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textRotation="90" wrapText="1"/>
    </xf>
    <xf numFmtId="3" fontId="9" fillId="6" borderId="13" xfId="0" applyNumberFormat="1" applyFont="1" applyFill="1" applyBorder="1" applyAlignment="1">
      <alignment horizontal="center" vertical="top"/>
    </xf>
    <xf numFmtId="3" fontId="9" fillId="4" borderId="26" xfId="0" applyNumberFormat="1" applyFont="1" applyFill="1" applyBorder="1" applyAlignment="1">
      <alignment horizontal="right" vertical="top"/>
    </xf>
    <xf numFmtId="3" fontId="9" fillId="4" borderId="27" xfId="0" applyNumberFormat="1" applyFont="1" applyFill="1" applyBorder="1" applyAlignment="1">
      <alignment horizontal="right" vertical="top"/>
    </xf>
    <xf numFmtId="3" fontId="9" fillId="4" borderId="60" xfId="0" applyNumberFormat="1" applyFont="1" applyFill="1" applyBorder="1" applyAlignment="1">
      <alignment horizontal="center" vertical="top" wrapText="1"/>
    </xf>
    <xf numFmtId="3" fontId="9" fillId="4" borderId="27" xfId="0" applyNumberFormat="1" applyFont="1" applyFill="1" applyBorder="1" applyAlignment="1">
      <alignment horizontal="center" vertical="top" wrapText="1"/>
    </xf>
    <xf numFmtId="3" fontId="9" fillId="4" borderId="28" xfId="0" applyNumberFormat="1" applyFont="1" applyFill="1" applyBorder="1" applyAlignment="1">
      <alignment horizontal="center" vertical="top" wrapText="1"/>
    </xf>
    <xf numFmtId="3" fontId="9" fillId="3" borderId="26" xfId="0" applyNumberFormat="1" applyFont="1" applyFill="1" applyBorder="1" applyAlignment="1">
      <alignment horizontal="right" vertical="top"/>
    </xf>
    <xf numFmtId="3" fontId="9" fillId="3" borderId="27" xfId="0" applyNumberFormat="1" applyFont="1" applyFill="1" applyBorder="1" applyAlignment="1">
      <alignment horizontal="right" vertical="top"/>
    </xf>
    <xf numFmtId="3" fontId="9" fillId="3" borderId="60" xfId="0" applyNumberFormat="1" applyFont="1" applyFill="1" applyBorder="1" applyAlignment="1">
      <alignment horizontal="center" vertical="top" wrapText="1"/>
    </xf>
    <xf numFmtId="3" fontId="9" fillId="3" borderId="27" xfId="0" applyNumberFormat="1" applyFont="1" applyFill="1" applyBorder="1" applyAlignment="1">
      <alignment horizontal="center" vertical="top" wrapText="1"/>
    </xf>
    <xf numFmtId="3" fontId="9" fillId="3" borderId="28" xfId="0" applyNumberFormat="1" applyFont="1" applyFill="1" applyBorder="1" applyAlignment="1">
      <alignment horizontal="center" vertical="top" wrapText="1"/>
    </xf>
    <xf numFmtId="3" fontId="2" fillId="14" borderId="60" xfId="0" applyNumberFormat="1" applyFont="1" applyFill="1" applyBorder="1" applyAlignment="1">
      <alignment horizontal="center" vertical="top" wrapText="1"/>
    </xf>
    <xf numFmtId="3" fontId="2" fillId="14" borderId="27" xfId="0" applyNumberFormat="1" applyFont="1" applyFill="1" applyBorder="1" applyAlignment="1">
      <alignment horizontal="center" vertical="top" wrapText="1"/>
    </xf>
    <xf numFmtId="3" fontId="2" fillId="14" borderId="28" xfId="0" applyNumberFormat="1" applyFont="1" applyFill="1" applyBorder="1" applyAlignment="1">
      <alignment horizontal="center" vertical="top" wrapText="1"/>
    </xf>
    <xf numFmtId="3" fontId="9" fillId="0" borderId="27" xfId="0" applyNumberFormat="1" applyFont="1" applyFill="1" applyBorder="1" applyAlignment="1">
      <alignment horizontal="center" wrapText="1"/>
    </xf>
    <xf numFmtId="3" fontId="16" fillId="0" borderId="3" xfId="0" applyNumberFormat="1" applyFont="1" applyFill="1" applyBorder="1" applyAlignment="1">
      <alignment horizontal="left" vertical="top" wrapText="1"/>
    </xf>
    <xf numFmtId="3" fontId="16" fillId="0" borderId="43" xfId="0" applyNumberFormat="1" applyFont="1" applyFill="1" applyBorder="1" applyAlignment="1">
      <alignment horizontal="left" vertical="top" wrapText="1"/>
    </xf>
    <xf numFmtId="3" fontId="8" fillId="0" borderId="4" xfId="0" applyNumberFormat="1" applyFont="1" applyFill="1" applyBorder="1" applyAlignment="1">
      <alignment horizontal="center" vertical="center" textRotation="90" wrapText="1"/>
    </xf>
    <xf numFmtId="3" fontId="8" fillId="0" borderId="44" xfId="0" applyNumberFormat="1" applyFont="1" applyFill="1" applyBorder="1" applyAlignment="1">
      <alignment horizontal="center" vertical="center" textRotation="90" wrapText="1"/>
    </xf>
    <xf numFmtId="3" fontId="8" fillId="6" borderId="16" xfId="0" applyNumberFormat="1" applyFont="1" applyFill="1" applyBorder="1" applyAlignment="1">
      <alignment horizontal="left" vertical="top" wrapText="1"/>
    </xf>
    <xf numFmtId="3" fontId="8" fillId="6" borderId="4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8" fillId="6" borderId="32" xfId="0" applyNumberFormat="1" applyFont="1" applyFill="1" applyBorder="1" applyAlignment="1">
      <alignment horizontal="center" vertical="top"/>
    </xf>
    <xf numFmtId="166" fontId="8" fillId="6" borderId="32" xfId="0" applyNumberFormat="1" applyFont="1" applyFill="1" applyBorder="1" applyAlignment="1">
      <alignment horizontal="center" vertical="top"/>
    </xf>
    <xf numFmtId="166" fontId="8" fillId="6" borderId="10" xfId="0" applyNumberFormat="1" applyFont="1" applyFill="1" applyBorder="1" applyAlignment="1">
      <alignment horizontal="center" vertical="top"/>
    </xf>
    <xf numFmtId="3" fontId="8" fillId="6" borderId="19" xfId="0" applyNumberFormat="1" applyFont="1" applyFill="1" applyBorder="1" applyAlignment="1">
      <alignment horizontal="left" vertical="top" wrapText="1"/>
    </xf>
    <xf numFmtId="3" fontId="2" fillId="0" borderId="0" xfId="0" applyNumberFormat="1" applyFont="1" applyAlignment="1">
      <alignment horizontal="center" vertical="center" wrapText="1"/>
    </xf>
    <xf numFmtId="3" fontId="2" fillId="0" borderId="13" xfId="0" applyNumberFormat="1" applyFont="1" applyFill="1" applyBorder="1" applyAlignment="1">
      <alignment horizontal="left" vertical="top" wrapText="1"/>
    </xf>
    <xf numFmtId="3" fontId="2" fillId="0" borderId="21" xfId="0" applyNumberFormat="1" applyFont="1" applyFill="1" applyBorder="1" applyAlignment="1">
      <alignment horizontal="left" vertical="top" wrapText="1"/>
    </xf>
    <xf numFmtId="3" fontId="2" fillId="8" borderId="0" xfId="0" applyNumberFormat="1" applyFont="1" applyFill="1" applyBorder="1" applyAlignment="1">
      <alignment horizontal="center" vertical="top" wrapText="1"/>
    </xf>
    <xf numFmtId="3" fontId="9" fillId="7" borderId="22" xfId="0" applyNumberFormat="1" applyFont="1" applyFill="1" applyBorder="1" applyAlignment="1">
      <alignment horizontal="right" vertical="top"/>
    </xf>
    <xf numFmtId="3" fontId="9" fillId="7" borderId="23" xfId="0" applyNumberFormat="1" applyFont="1" applyFill="1" applyBorder="1" applyAlignment="1">
      <alignment horizontal="right" vertical="top"/>
    </xf>
    <xf numFmtId="3" fontId="9" fillId="8" borderId="0" xfId="0" applyNumberFormat="1" applyFont="1" applyFill="1" applyBorder="1" applyAlignment="1">
      <alignment horizontal="center" vertical="top" wrapText="1"/>
    </xf>
    <xf numFmtId="3" fontId="2" fillId="0" borderId="33" xfId="0" applyNumberFormat="1" applyFont="1" applyBorder="1" applyAlignment="1">
      <alignment horizontal="left" vertical="top" wrapText="1"/>
    </xf>
    <xf numFmtId="3" fontId="2" fillId="0" borderId="14" xfId="0" applyNumberFormat="1" applyFont="1" applyBorder="1" applyAlignment="1">
      <alignment horizontal="left" vertical="top" wrapText="1"/>
    </xf>
    <xf numFmtId="3" fontId="9" fillId="3" borderId="33" xfId="0" applyNumberFormat="1" applyFont="1" applyFill="1" applyBorder="1" applyAlignment="1">
      <alignment horizontal="left" vertical="top"/>
    </xf>
    <xf numFmtId="3" fontId="9" fillId="3" borderId="14" xfId="0" applyNumberFormat="1" applyFont="1" applyFill="1" applyBorder="1" applyAlignment="1">
      <alignment horizontal="left" vertical="top"/>
    </xf>
    <xf numFmtId="3" fontId="2" fillId="0" borderId="6" xfId="0" applyNumberFormat="1" applyFont="1" applyBorder="1" applyAlignment="1">
      <alignment horizontal="center" vertical="center"/>
    </xf>
    <xf numFmtId="3" fontId="2" fillId="0" borderId="7" xfId="0" applyNumberFormat="1" applyFont="1" applyBorder="1" applyAlignment="1">
      <alignment horizontal="center" vertical="center"/>
    </xf>
    <xf numFmtId="3" fontId="16" fillId="0" borderId="5" xfId="0" applyNumberFormat="1" applyFont="1" applyBorder="1" applyAlignment="1">
      <alignment horizontal="center" vertical="top" wrapText="1"/>
    </xf>
    <xf numFmtId="3" fontId="16" fillId="0" borderId="12" xfId="0" applyNumberFormat="1" applyFont="1" applyBorder="1" applyAlignment="1">
      <alignment horizontal="center" vertical="top" wrapText="1"/>
    </xf>
    <xf numFmtId="3" fontId="16" fillId="0" borderId="21" xfId="0" applyNumberFormat="1" applyFont="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6" borderId="64" xfId="0" applyNumberFormat="1" applyFont="1" applyFill="1" applyBorder="1" applyAlignment="1">
      <alignment horizontal="center" vertical="top" wrapText="1"/>
    </xf>
    <xf numFmtId="3" fontId="2" fillId="0" borderId="32" xfId="0" applyNumberFormat="1" applyFont="1" applyBorder="1" applyAlignment="1">
      <alignment horizontal="left" vertical="top" wrapText="1"/>
    </xf>
    <xf numFmtId="166" fontId="8" fillId="6" borderId="17" xfId="0" applyNumberFormat="1" applyFont="1" applyFill="1" applyBorder="1" applyAlignment="1">
      <alignment horizontal="center" vertical="top" wrapText="1"/>
    </xf>
    <xf numFmtId="166" fontId="8" fillId="6" borderId="11" xfId="0" applyNumberFormat="1" applyFont="1" applyFill="1" applyBorder="1" applyAlignment="1">
      <alignment horizontal="center" vertical="top" wrapText="1"/>
    </xf>
    <xf numFmtId="3" fontId="2" fillId="6" borderId="9" xfId="0" applyNumberFormat="1" applyFont="1" applyFill="1" applyBorder="1" applyAlignment="1">
      <alignment horizontal="left" vertical="top" wrapText="1"/>
    </xf>
    <xf numFmtId="3" fontId="2" fillId="6" borderId="18" xfId="0" applyNumberFormat="1" applyFont="1" applyFill="1" applyBorder="1" applyAlignment="1">
      <alignment horizontal="left" vertical="top" wrapText="1"/>
    </xf>
    <xf numFmtId="3" fontId="2" fillId="6" borderId="11" xfId="0" applyNumberFormat="1" applyFont="1" applyFill="1" applyBorder="1" applyAlignment="1">
      <alignment horizontal="center" vertical="center" textRotation="90" wrapText="1"/>
    </xf>
    <xf numFmtId="3" fontId="2" fillId="0" borderId="46" xfId="0" applyNumberFormat="1" applyFont="1" applyFill="1" applyBorder="1" applyAlignment="1">
      <alignment horizontal="left" vertical="top" wrapText="1"/>
    </xf>
    <xf numFmtId="3" fontId="2" fillId="0" borderId="18" xfId="0" applyNumberFormat="1" applyFont="1" applyFill="1" applyBorder="1" applyAlignment="1">
      <alignment horizontal="left" vertical="top" wrapText="1"/>
    </xf>
    <xf numFmtId="166" fontId="8" fillId="6" borderId="16" xfId="0" applyNumberFormat="1" applyFont="1" applyFill="1" applyBorder="1" applyAlignment="1">
      <alignment horizontal="center" vertical="top"/>
    </xf>
    <xf numFmtId="166" fontId="8" fillId="6" borderId="47" xfId="0" applyNumberFormat="1" applyFont="1" applyFill="1" applyBorder="1" applyAlignment="1">
      <alignment horizontal="center" vertical="top"/>
    </xf>
    <xf numFmtId="3" fontId="2" fillId="6" borderId="5" xfId="0" applyNumberFormat="1" applyFont="1" applyFill="1" applyBorder="1" applyAlignment="1">
      <alignment horizontal="center" vertical="top" wrapText="1"/>
    </xf>
    <xf numFmtId="166" fontId="2" fillId="6" borderId="16" xfId="0" applyNumberFormat="1" applyFont="1" applyFill="1" applyBorder="1" applyAlignment="1">
      <alignment horizontal="center" vertical="top" wrapText="1"/>
    </xf>
    <xf numFmtId="3" fontId="8" fillId="6" borderId="47" xfId="0" applyNumberFormat="1" applyFont="1" applyFill="1" applyBorder="1" applyAlignment="1">
      <alignment horizontal="center" vertical="top"/>
    </xf>
    <xf numFmtId="166" fontId="8" fillId="0" borderId="46" xfId="1" applyNumberFormat="1" applyFont="1" applyFill="1" applyBorder="1" applyAlignment="1">
      <alignment horizontal="left" vertical="top" wrapText="1"/>
    </xf>
    <xf numFmtId="166" fontId="8" fillId="0" borderId="42" xfId="1" applyNumberFormat="1" applyFont="1" applyFill="1" applyBorder="1" applyAlignment="1">
      <alignment horizontal="left" vertical="top" wrapText="1"/>
    </xf>
    <xf numFmtId="166" fontId="8" fillId="6" borderId="46" xfId="1" applyNumberFormat="1" applyFont="1" applyFill="1" applyBorder="1" applyAlignment="1">
      <alignment horizontal="left" vertical="top" wrapText="1"/>
    </xf>
    <xf numFmtId="166" fontId="8" fillId="6" borderId="18" xfId="1" applyNumberFormat="1" applyFont="1" applyFill="1" applyBorder="1" applyAlignment="1">
      <alignment horizontal="left" vertical="top" wrapText="1"/>
    </xf>
    <xf numFmtId="3" fontId="2" fillId="6" borderId="47" xfId="0" applyNumberFormat="1" applyFont="1" applyFill="1" applyBorder="1" applyAlignment="1">
      <alignment horizontal="center" vertical="top"/>
    </xf>
    <xf numFmtId="166" fontId="2" fillId="6" borderId="17" xfId="0" applyNumberFormat="1" applyFont="1" applyFill="1" applyBorder="1" applyAlignment="1">
      <alignment horizontal="center" vertical="top" wrapText="1"/>
    </xf>
    <xf numFmtId="166" fontId="2" fillId="6" borderId="44" xfId="0" applyNumberFormat="1" applyFont="1" applyFill="1" applyBorder="1" applyAlignment="1">
      <alignment horizontal="center" vertical="top" wrapText="1"/>
    </xf>
    <xf numFmtId="166" fontId="2" fillId="6" borderId="47" xfId="0" applyNumberFormat="1" applyFont="1" applyFill="1" applyBorder="1" applyAlignment="1">
      <alignment horizontal="center" vertical="top" wrapText="1"/>
    </xf>
    <xf numFmtId="3" fontId="8" fillId="0" borderId="29" xfId="0" applyNumberFormat="1" applyFont="1" applyBorder="1" applyAlignment="1">
      <alignment horizontal="center" vertical="top" wrapText="1"/>
    </xf>
    <xf numFmtId="3" fontId="8" fillId="0" borderId="32" xfId="0" applyNumberFormat="1" applyFont="1" applyBorder="1" applyAlignment="1">
      <alignment horizontal="center" vertical="top" wrapText="1"/>
    </xf>
    <xf numFmtId="3" fontId="2" fillId="0" borderId="76" xfId="0" applyNumberFormat="1" applyFont="1" applyBorder="1" applyAlignment="1">
      <alignment horizontal="left" vertical="top"/>
    </xf>
    <xf numFmtId="3" fontId="2" fillId="0" borderId="5" xfId="0" applyNumberFormat="1" applyFont="1" applyBorder="1" applyAlignment="1">
      <alignment horizontal="center" vertical="top" wrapText="1"/>
    </xf>
    <xf numFmtId="3" fontId="2" fillId="0" borderId="12" xfId="0" applyNumberFormat="1" applyFont="1" applyBorder="1" applyAlignment="1">
      <alignment horizontal="center" vertical="top" wrapText="1"/>
    </xf>
    <xf numFmtId="3" fontId="2" fillId="0" borderId="21" xfId="0" applyNumberFormat="1" applyFont="1" applyBorder="1" applyAlignment="1">
      <alignment horizontal="center" vertical="top" wrapText="1"/>
    </xf>
    <xf numFmtId="3" fontId="2" fillId="6" borderId="53" xfId="0" applyNumberFormat="1" applyFont="1" applyFill="1" applyBorder="1" applyAlignment="1">
      <alignment horizontal="left" vertical="top" wrapText="1"/>
    </xf>
    <xf numFmtId="3" fontId="2" fillId="6" borderId="70" xfId="0" applyNumberFormat="1" applyFont="1" applyFill="1" applyBorder="1" applyAlignment="1">
      <alignment horizontal="left" vertical="top" wrapText="1"/>
    </xf>
    <xf numFmtId="49" fontId="2" fillId="6" borderId="46" xfId="0" applyNumberFormat="1" applyFont="1" applyFill="1" applyBorder="1" applyAlignment="1">
      <alignment horizontal="center" vertical="top"/>
    </xf>
    <xf numFmtId="49" fontId="2" fillId="6" borderId="42" xfId="0" applyNumberFormat="1" applyFont="1" applyFill="1" applyBorder="1" applyAlignment="1">
      <alignment horizontal="center" vertical="top"/>
    </xf>
    <xf numFmtId="49" fontId="2" fillId="6" borderId="16"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49" fontId="2" fillId="6" borderId="17" xfId="0" applyNumberFormat="1" applyFont="1" applyFill="1" applyBorder="1" applyAlignment="1">
      <alignment horizontal="center" vertical="top"/>
    </xf>
    <xf numFmtId="49" fontId="2" fillId="6" borderId="44" xfId="0" applyNumberFormat="1" applyFont="1" applyFill="1" applyBorder="1" applyAlignment="1">
      <alignment horizontal="center" vertical="top"/>
    </xf>
    <xf numFmtId="3" fontId="2" fillId="6" borderId="2" xfId="0" applyNumberFormat="1" applyFont="1" applyFill="1" applyBorder="1" applyAlignment="1">
      <alignment horizontal="left" vertical="top" wrapText="1"/>
    </xf>
    <xf numFmtId="3" fontId="2" fillId="6" borderId="21" xfId="0" applyNumberFormat="1" applyFont="1" applyFill="1" applyBorder="1" applyAlignment="1">
      <alignment horizontal="center" vertical="top" wrapText="1"/>
    </xf>
    <xf numFmtId="0" fontId="2" fillId="6" borderId="47" xfId="0" applyFont="1" applyFill="1" applyBorder="1" applyAlignment="1">
      <alignment horizontal="left" vertical="top" wrapText="1"/>
    </xf>
    <xf numFmtId="0" fontId="2" fillId="6" borderId="49" xfId="0" applyFont="1" applyFill="1" applyBorder="1" applyAlignment="1">
      <alignment horizontal="left" vertical="top" wrapText="1"/>
    </xf>
    <xf numFmtId="3" fontId="2" fillId="6" borderId="29"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4" fillId="0" borderId="0" xfId="0" applyNumberFormat="1" applyFont="1" applyAlignment="1">
      <alignment horizontal="right" vertical="top" wrapText="1"/>
    </xf>
    <xf numFmtId="166" fontId="2" fillId="0" borderId="4" xfId="0" applyNumberFormat="1" applyFont="1" applyBorder="1" applyAlignment="1">
      <alignment horizontal="center" vertical="center" textRotation="90" wrapText="1"/>
    </xf>
    <xf numFmtId="166" fontId="2" fillId="0" borderId="11" xfId="0" applyNumberFormat="1" applyFont="1" applyBorder="1" applyAlignment="1">
      <alignment horizontal="center" vertical="center" textRotation="90" wrapText="1"/>
    </xf>
    <xf numFmtId="166" fontId="2" fillId="0" borderId="20" xfId="0" applyNumberFormat="1" applyFont="1" applyBorder="1" applyAlignment="1">
      <alignment horizontal="center" vertical="center" textRotation="90" wrapText="1"/>
    </xf>
    <xf numFmtId="3" fontId="8" fillId="0" borderId="5"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21" xfId="0" applyNumberFormat="1" applyFont="1" applyBorder="1" applyAlignment="1">
      <alignment horizontal="center" vertical="center" wrapText="1"/>
    </xf>
    <xf numFmtId="0" fontId="33" fillId="18" borderId="37" xfId="0" applyFont="1" applyFill="1" applyBorder="1" applyAlignment="1">
      <alignment horizontal="left" wrapText="1"/>
    </xf>
    <xf numFmtId="0" fontId="32" fillId="0" borderId="37" xfId="0" applyFont="1" applyBorder="1" applyAlignment="1">
      <alignment horizontal="left" wrapText="1"/>
    </xf>
    <xf numFmtId="0" fontId="33" fillId="18" borderId="37"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14" fillId="0" borderId="37" xfId="0" applyFont="1" applyBorder="1" applyAlignment="1">
      <alignment horizontal="left"/>
    </xf>
    <xf numFmtId="0" fontId="28" fillId="18" borderId="37" xfId="0" applyFont="1" applyFill="1" applyBorder="1" applyAlignment="1">
      <alignment vertical="top" wrapText="1"/>
    </xf>
    <xf numFmtId="0" fontId="29" fillId="6" borderId="37" xfId="0" applyFont="1" applyFill="1" applyBorder="1" applyAlignment="1">
      <alignment horizontal="left" wrapText="1"/>
    </xf>
    <xf numFmtId="0" fontId="31" fillId="6" borderId="37" xfId="0" applyFont="1" applyFill="1" applyBorder="1" applyAlignment="1">
      <alignment horizontal="left" wrapText="1"/>
    </xf>
    <xf numFmtId="0" fontId="31" fillId="0" borderId="37" xfId="0" applyFont="1" applyBorder="1" applyAlignment="1">
      <alignment horizontal="right" wrapText="1"/>
    </xf>
    <xf numFmtId="0" fontId="5" fillId="0" borderId="37" xfId="0" applyFont="1" applyFill="1" applyBorder="1" applyAlignment="1">
      <alignment horizontal="center" vertical="center" wrapText="1"/>
    </xf>
    <xf numFmtId="0" fontId="14" fillId="0" borderId="37" xfId="0" applyFont="1" applyBorder="1"/>
    <xf numFmtId="0" fontId="32" fillId="0" borderId="45" xfId="0" applyFont="1" applyBorder="1" applyAlignment="1">
      <alignment horizontal="left" wrapText="1"/>
    </xf>
    <xf numFmtId="0" fontId="32" fillId="0" borderId="14" xfId="0" applyFont="1" applyBorder="1" applyAlignment="1">
      <alignment horizontal="left" wrapText="1"/>
    </xf>
    <xf numFmtId="0" fontId="32" fillId="0" borderId="76" xfId="0" applyFont="1" applyBorder="1" applyAlignment="1">
      <alignment horizontal="left" wrapText="1"/>
    </xf>
    <xf numFmtId="0" fontId="2" fillId="0" borderId="0" xfId="0" applyFont="1" applyFill="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6" fillId="0" borderId="37" xfId="0" applyFont="1" applyFill="1" applyBorder="1" applyAlignment="1">
      <alignment horizontal="center" vertical="center"/>
    </xf>
    <xf numFmtId="0" fontId="9" fillId="6" borderId="57" xfId="0" applyFont="1" applyFill="1" applyBorder="1" applyAlignment="1">
      <alignment horizontal="center" vertical="center" wrapText="1"/>
    </xf>
    <xf numFmtId="0" fontId="9" fillId="6" borderId="53" xfId="0" applyFont="1" applyFill="1" applyBorder="1" applyAlignment="1">
      <alignment horizontal="center" vertical="center" wrapText="1"/>
    </xf>
    <xf numFmtId="0" fontId="9" fillId="6" borderId="39" xfId="0" applyFont="1" applyFill="1" applyBorder="1" applyAlignment="1">
      <alignment horizontal="center" vertical="center" wrapText="1"/>
    </xf>
    <xf numFmtId="0" fontId="9" fillId="6" borderId="0" xfId="0" applyFont="1" applyFill="1" applyBorder="1" applyAlignment="1">
      <alignment horizontal="center" vertical="center" wrapText="1"/>
    </xf>
    <xf numFmtId="0" fontId="9" fillId="6" borderId="59" xfId="0" applyFont="1" applyFill="1" applyBorder="1" applyAlignment="1">
      <alignment horizontal="center" vertical="center" wrapText="1"/>
    </xf>
    <xf numFmtId="0" fontId="9" fillId="6" borderId="70" xfId="0" applyFont="1" applyFill="1" applyBorder="1" applyAlignment="1">
      <alignment horizontal="center" vertical="center" wrapText="1"/>
    </xf>
    <xf numFmtId="0" fontId="38" fillId="6" borderId="0" xfId="6" applyFont="1" applyFill="1" applyBorder="1" applyAlignment="1" applyProtection="1">
      <alignment vertical="center" wrapText="1" shrinkToFit="1"/>
    </xf>
    <xf numFmtId="0" fontId="40" fillId="6" borderId="0" xfId="6" applyFont="1" applyFill="1" applyBorder="1" applyAlignment="1" applyProtection="1">
      <alignment vertical="center" wrapText="1" shrinkToFit="1"/>
    </xf>
    <xf numFmtId="3" fontId="2" fillId="0" borderId="0" xfId="10" applyNumberFormat="1" applyFont="1" applyFill="1" applyAlignment="1">
      <alignment horizontal="left" vertical="center"/>
    </xf>
    <xf numFmtId="0" fontId="38" fillId="6" borderId="37" xfId="6" applyFont="1" applyFill="1" applyBorder="1" applyAlignment="1" applyProtection="1">
      <alignment horizontal="center" vertical="center" wrapText="1"/>
      <protection locked="0"/>
    </xf>
    <xf numFmtId="0" fontId="35" fillId="6" borderId="0" xfId="6" applyFont="1" applyFill="1" applyBorder="1" applyAlignment="1" applyProtection="1">
      <alignment horizontal="center" vertical="center" wrapText="1"/>
      <protection locked="0"/>
    </xf>
    <xf numFmtId="0" fontId="8" fillId="0" borderId="0" xfId="7" applyFont="1" applyFill="1" applyAlignment="1">
      <alignment horizontal="left" vertical="center"/>
    </xf>
    <xf numFmtId="0" fontId="6" fillId="6" borderId="0" xfId="6" applyFont="1" applyFill="1" applyBorder="1" applyAlignment="1" applyProtection="1">
      <alignment horizontal="center" vertical="center" wrapText="1"/>
      <protection locked="0"/>
    </xf>
    <xf numFmtId="0" fontId="37" fillId="6" borderId="70" xfId="6" applyFont="1" applyFill="1" applyBorder="1" applyAlignment="1" applyProtection="1">
      <alignment horizontal="center" vertical="center" wrapText="1"/>
    </xf>
    <xf numFmtId="49" fontId="43" fillId="18" borderId="37" xfId="5" applyNumberFormat="1" applyFont="1" applyFill="1" applyBorder="1" applyAlignment="1">
      <alignment horizontal="left" vertical="center" wrapText="1"/>
    </xf>
    <xf numFmtId="49" fontId="43" fillId="6" borderId="37" xfId="5" applyNumberFormat="1" applyFont="1" applyFill="1" applyBorder="1" applyAlignment="1">
      <alignment horizontal="right" vertical="center" wrapText="1"/>
    </xf>
    <xf numFmtId="0" fontId="41" fillId="6" borderId="37" xfId="5" applyFont="1" applyFill="1" applyBorder="1" applyAlignment="1">
      <alignment horizontal="left" vertical="center"/>
    </xf>
    <xf numFmtId="0" fontId="48" fillId="6" borderId="37" xfId="5" applyFont="1" applyFill="1" applyBorder="1"/>
    <xf numFmtId="49" fontId="41" fillId="6" borderId="37" xfId="5" applyNumberFormat="1" applyFont="1" applyFill="1" applyBorder="1" applyAlignment="1">
      <alignment horizontal="left" vertical="center" wrapText="1"/>
    </xf>
    <xf numFmtId="0" fontId="46" fillId="6" borderId="37" xfId="5" applyFont="1" applyFill="1" applyBorder="1" applyAlignment="1">
      <alignment horizontal="center" vertical="center"/>
    </xf>
    <xf numFmtId="0" fontId="28" fillId="0" borderId="0" xfId="4" applyFont="1" applyAlignment="1">
      <alignment horizontal="center"/>
    </xf>
    <xf numFmtId="0" fontId="32" fillId="0" borderId="0" xfId="4" applyFont="1" applyAlignment="1">
      <alignment horizontal="center" wrapText="1"/>
    </xf>
    <xf numFmtId="0" fontId="5" fillId="0" borderId="0" xfId="5" applyFont="1" applyFill="1" applyAlignment="1">
      <alignment horizontal="center" vertical="center"/>
    </xf>
    <xf numFmtId="0" fontId="41" fillId="0" borderId="0" xfId="5" applyFont="1" applyBorder="1" applyAlignment="1">
      <alignment horizontal="center" vertical="center"/>
    </xf>
    <xf numFmtId="0" fontId="43" fillId="6" borderId="37" xfId="5" applyFont="1" applyFill="1" applyBorder="1" applyAlignment="1">
      <alignment horizontal="center" vertical="center"/>
    </xf>
    <xf numFmtId="49" fontId="38" fillId="6" borderId="37" xfId="4" applyNumberFormat="1" applyFont="1" applyFill="1" applyBorder="1" applyAlignment="1">
      <alignment horizontal="right" vertical="center" wrapText="1"/>
    </xf>
    <xf numFmtId="49" fontId="38" fillId="6" borderId="37" xfId="4" applyNumberFormat="1" applyFont="1" applyFill="1" applyBorder="1" applyAlignment="1">
      <alignment horizontal="left" vertical="center" wrapText="1"/>
    </xf>
    <xf numFmtId="49" fontId="40" fillId="6" borderId="37" xfId="4" applyNumberFormat="1" applyFont="1" applyFill="1" applyBorder="1" applyAlignment="1">
      <alignment horizontal="left" vertical="center" wrapText="1"/>
    </xf>
    <xf numFmtId="49" fontId="38" fillId="6" borderId="45" xfId="5" applyNumberFormat="1" applyFont="1" applyFill="1" applyBorder="1" applyAlignment="1">
      <alignment horizontal="right" vertical="center" wrapText="1"/>
    </xf>
    <xf numFmtId="49" fontId="38" fillId="6" borderId="76" xfId="5" applyNumberFormat="1" applyFont="1" applyFill="1" applyBorder="1" applyAlignment="1">
      <alignment horizontal="right" vertical="center" wrapText="1"/>
    </xf>
    <xf numFmtId="0" fontId="38" fillId="6" borderId="37" xfId="4" applyFont="1" applyFill="1" applyBorder="1" applyAlignment="1">
      <alignment horizontal="center" vertical="center"/>
    </xf>
    <xf numFmtId="0" fontId="49" fillId="6" borderId="37" xfId="4" applyFont="1" applyFill="1" applyBorder="1" applyAlignment="1">
      <alignment horizontal="center" vertical="center"/>
    </xf>
    <xf numFmtId="0" fontId="54" fillId="0" borderId="0" xfId="0" applyFont="1" applyAlignment="1">
      <alignment horizontal="center"/>
    </xf>
    <xf numFmtId="0" fontId="53" fillId="0" borderId="0" xfId="0" applyFont="1" applyBorder="1" applyAlignment="1">
      <alignment horizontal="center" vertical="center"/>
    </xf>
    <xf numFmtId="0" fontId="53" fillId="0" borderId="0" xfId="0" applyFont="1" applyAlignment="1">
      <alignment horizontal="center" vertical="center"/>
    </xf>
    <xf numFmtId="0" fontId="54" fillId="0" borderId="0" xfId="0" applyFont="1" applyAlignment="1">
      <alignment horizontal="left"/>
    </xf>
    <xf numFmtId="49" fontId="32" fillId="19" borderId="37" xfId="0" applyNumberFormat="1" applyFont="1" applyFill="1" applyBorder="1" applyAlignment="1">
      <alignment horizontal="center" vertical="center" wrapText="1"/>
    </xf>
    <xf numFmtId="0" fontId="30" fillId="19" borderId="37" xfId="0" applyFont="1" applyFill="1" applyBorder="1" applyAlignment="1">
      <alignment horizontal="center" vertical="center" wrapText="1"/>
    </xf>
    <xf numFmtId="49" fontId="41" fillId="6" borderId="16" xfId="0" applyNumberFormat="1" applyFont="1" applyFill="1" applyBorder="1" applyAlignment="1">
      <alignment horizontal="center" vertical="center" wrapText="1"/>
    </xf>
    <xf numFmtId="49" fontId="41" fillId="6" borderId="10" xfId="0" applyNumberFormat="1" applyFont="1" applyFill="1" applyBorder="1" applyAlignment="1">
      <alignment horizontal="center" vertical="center" wrapText="1"/>
    </xf>
    <xf numFmtId="0" fontId="41" fillId="6" borderId="16" xfId="0" applyFont="1" applyFill="1" applyBorder="1" applyAlignment="1">
      <alignment horizontal="center" vertical="center" wrapText="1"/>
    </xf>
    <xf numFmtId="0" fontId="41" fillId="6" borderId="10" xfId="0" applyFont="1" applyFill="1" applyBorder="1" applyAlignment="1">
      <alignment horizontal="center" vertical="center" wrapText="1"/>
    </xf>
    <xf numFmtId="0" fontId="43" fillId="0" borderId="0" xfId="0" applyFont="1" applyAlignment="1">
      <alignment horizontal="center" vertical="center" wrapText="1"/>
    </xf>
    <xf numFmtId="0" fontId="41" fillId="0" borderId="0" xfId="0" applyFont="1" applyAlignment="1">
      <alignment horizontal="center" vertical="center" wrapText="1"/>
    </xf>
    <xf numFmtId="0" fontId="43" fillId="0" borderId="70" xfId="0" applyFont="1" applyBorder="1" applyAlignment="1">
      <alignment horizontal="center" vertical="center" wrapText="1"/>
    </xf>
    <xf numFmtId="49" fontId="43" fillId="19" borderId="37" xfId="0" applyNumberFormat="1" applyFont="1" applyFill="1" applyBorder="1" applyAlignment="1">
      <alignment horizontal="center" vertical="center" wrapText="1"/>
    </xf>
    <xf numFmtId="0" fontId="43" fillId="19" borderId="16" xfId="0" applyFont="1" applyFill="1" applyBorder="1" applyAlignment="1">
      <alignment horizontal="center" vertical="center" wrapText="1"/>
    </xf>
    <xf numFmtId="0" fontId="43" fillId="19" borderId="43" xfId="0" applyFont="1" applyFill="1" applyBorder="1" applyAlignment="1">
      <alignment horizontal="center" vertical="center" wrapText="1"/>
    </xf>
    <xf numFmtId="0" fontId="43" fillId="19" borderId="37" xfId="0" applyFont="1" applyFill="1" applyBorder="1" applyAlignment="1">
      <alignment horizontal="center" vertical="center"/>
    </xf>
    <xf numFmtId="2" fontId="43" fillId="19" borderId="37" xfId="0" applyNumberFormat="1" applyFont="1" applyFill="1" applyBorder="1" applyAlignment="1">
      <alignment horizontal="center" vertical="center"/>
    </xf>
    <xf numFmtId="1" fontId="43" fillId="19" borderId="37" xfId="0" applyNumberFormat="1" applyFont="1" applyFill="1" applyBorder="1" applyAlignment="1">
      <alignment horizontal="center" vertical="center"/>
    </xf>
    <xf numFmtId="0" fontId="41" fillId="20" borderId="37" xfId="0" applyFont="1" applyFill="1" applyBorder="1" applyAlignment="1">
      <alignment horizontal="right" vertical="center" wrapText="1"/>
    </xf>
    <xf numFmtId="0" fontId="41" fillId="20" borderId="37" xfId="0" applyFont="1" applyFill="1" applyBorder="1" applyAlignment="1">
      <alignment horizontal="right" vertical="center"/>
    </xf>
    <xf numFmtId="49" fontId="41" fillId="0" borderId="37" xfId="0" applyNumberFormat="1" applyFont="1" applyBorder="1" applyAlignment="1">
      <alignment horizontal="center" vertical="center"/>
    </xf>
    <xf numFmtId="0" fontId="41" fillId="0" borderId="37" xfId="0" applyFont="1" applyBorder="1" applyAlignment="1">
      <alignment horizontal="center" vertical="center" wrapText="1"/>
    </xf>
    <xf numFmtId="0" fontId="60" fillId="0" borderId="37" xfId="0" applyFont="1" applyBorder="1" applyAlignment="1">
      <alignment horizontal="center" vertical="center"/>
    </xf>
    <xf numFmtId="0" fontId="60" fillId="0" borderId="37" xfId="0" applyFont="1" applyBorder="1" applyAlignment="1">
      <alignment horizontal="center" vertical="center" wrapText="1"/>
    </xf>
    <xf numFmtId="0" fontId="30" fillId="19" borderId="45" xfId="0" applyFont="1" applyFill="1" applyBorder="1" applyAlignment="1">
      <alignment horizontal="center" vertical="center" wrapText="1"/>
    </xf>
    <xf numFmtId="0" fontId="30" fillId="19" borderId="14" xfId="0" applyFont="1" applyFill="1" applyBorder="1" applyAlignment="1">
      <alignment horizontal="center" vertical="center" wrapText="1"/>
    </xf>
    <xf numFmtId="0" fontId="30" fillId="19" borderId="76" xfId="0" applyFont="1" applyFill="1" applyBorder="1" applyAlignment="1">
      <alignment horizontal="center" vertical="center" wrapText="1"/>
    </xf>
    <xf numFmtId="0" fontId="30" fillId="20" borderId="37" xfId="0" applyFont="1" applyFill="1" applyBorder="1" applyAlignment="1">
      <alignment horizontal="center" vertical="center" wrapText="1"/>
    </xf>
    <xf numFmtId="49" fontId="41" fillId="0" borderId="16" xfId="0" applyNumberFormat="1" applyFont="1" applyBorder="1" applyAlignment="1">
      <alignment horizontal="center" vertical="center" wrapText="1"/>
    </xf>
    <xf numFmtId="49" fontId="41" fillId="0" borderId="10" xfId="0" applyNumberFormat="1" applyFont="1" applyBorder="1" applyAlignment="1">
      <alignment horizontal="center" vertical="center" wrapText="1"/>
    </xf>
    <xf numFmtId="49" fontId="41" fillId="0" borderId="43" xfId="0" applyNumberFormat="1" applyFont="1" applyBorder="1" applyAlignment="1">
      <alignment horizontal="center" vertical="center" wrapText="1"/>
    </xf>
    <xf numFmtId="0" fontId="41" fillId="20" borderId="45" xfId="0" applyFont="1" applyFill="1" applyBorder="1" applyAlignment="1">
      <alignment horizontal="right" vertical="center"/>
    </xf>
    <xf numFmtId="0" fontId="41" fillId="20" borderId="14" xfId="0" applyFont="1" applyFill="1" applyBorder="1" applyAlignment="1">
      <alignment horizontal="right" vertical="center"/>
    </xf>
    <xf numFmtId="0" fontId="41" fillId="20" borderId="76" xfId="0" applyFont="1" applyFill="1" applyBorder="1" applyAlignment="1">
      <alignment horizontal="right" vertical="center"/>
    </xf>
    <xf numFmtId="0" fontId="60" fillId="0" borderId="16" xfId="0" applyFont="1" applyBorder="1" applyAlignment="1">
      <alignment horizontal="center" vertical="center" wrapText="1"/>
    </xf>
    <xf numFmtId="0" fontId="60" fillId="0" borderId="10"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16" xfId="0" applyFont="1" applyBorder="1" applyAlignment="1">
      <alignment horizontal="center" vertical="center"/>
    </xf>
    <xf numFmtId="0" fontId="60" fillId="0" borderId="10" xfId="0" applyFont="1" applyBorder="1" applyAlignment="1">
      <alignment horizontal="center" vertical="center"/>
    </xf>
    <xf numFmtId="0" fontId="60" fillId="0" borderId="43" xfId="0" applyFont="1" applyBorder="1" applyAlignment="1">
      <alignment horizontal="center" vertical="center"/>
    </xf>
    <xf numFmtId="0" fontId="41" fillId="0" borderId="16" xfId="0" applyFont="1" applyBorder="1" applyAlignment="1">
      <alignment horizontal="center" vertical="center" wrapText="1"/>
    </xf>
    <xf numFmtId="0" fontId="41" fillId="0" borderId="10" xfId="0" applyFont="1" applyBorder="1" applyAlignment="1">
      <alignment horizontal="center" vertical="center" wrapText="1"/>
    </xf>
    <xf numFmtId="0" fontId="41" fillId="0" borderId="43" xfId="0" applyFont="1" applyBorder="1" applyAlignment="1">
      <alignment horizontal="center" vertical="center" wrapText="1"/>
    </xf>
    <xf numFmtId="0" fontId="43" fillId="20" borderId="45" xfId="0" applyFont="1" applyFill="1" applyBorder="1" applyAlignment="1">
      <alignment horizontal="right" vertical="center" wrapText="1"/>
    </xf>
    <xf numFmtId="0" fontId="43" fillId="20" borderId="14" xfId="0" applyFont="1" applyFill="1" applyBorder="1" applyAlignment="1">
      <alignment horizontal="right" vertical="center" wrapText="1"/>
    </xf>
    <xf numFmtId="0" fontId="43" fillId="20" borderId="76" xfId="0" applyFont="1" applyFill="1" applyBorder="1" applyAlignment="1">
      <alignment horizontal="right" vertical="center" wrapText="1"/>
    </xf>
    <xf numFmtId="0" fontId="43" fillId="20" borderId="45" xfId="0" applyFont="1" applyFill="1" applyBorder="1" applyAlignment="1">
      <alignment horizontal="right" vertical="center"/>
    </xf>
    <xf numFmtId="0" fontId="43" fillId="20" borderId="14" xfId="0" applyFont="1" applyFill="1" applyBorder="1" applyAlignment="1">
      <alignment horizontal="right" vertical="center"/>
    </xf>
    <xf numFmtId="0" fontId="43" fillId="20" borderId="76" xfId="0" applyFont="1" applyFill="1" applyBorder="1" applyAlignment="1">
      <alignment horizontal="right" vertical="center"/>
    </xf>
    <xf numFmtId="0" fontId="41" fillId="0" borderId="16" xfId="0" applyNumberFormat="1" applyFont="1" applyBorder="1" applyAlignment="1">
      <alignment horizontal="center" vertical="center" wrapText="1"/>
    </xf>
    <xf numFmtId="0" fontId="41" fillId="0" borderId="10" xfId="0" applyNumberFormat="1" applyFont="1" applyBorder="1" applyAlignment="1">
      <alignment horizontal="center" vertical="center" wrapText="1"/>
    </xf>
    <xf numFmtId="0" fontId="41" fillId="0" borderId="43" xfId="0" applyNumberFormat="1" applyFont="1" applyBorder="1" applyAlignment="1">
      <alignment horizontal="center" vertical="center" wrapText="1"/>
    </xf>
    <xf numFmtId="0" fontId="41" fillId="0" borderId="16" xfId="0" applyFont="1" applyBorder="1" applyAlignment="1">
      <alignment horizontal="center" vertical="center"/>
    </xf>
    <xf numFmtId="0" fontId="41" fillId="0" borderId="10" xfId="0" applyFont="1" applyBorder="1" applyAlignment="1">
      <alignment horizontal="center" vertical="center"/>
    </xf>
    <xf numFmtId="0" fontId="41" fillId="0" borderId="43" xfId="0" applyFont="1" applyBorder="1" applyAlignment="1">
      <alignment horizontal="center" vertical="center"/>
    </xf>
    <xf numFmtId="49" fontId="41" fillId="20" borderId="45" xfId="0" applyNumberFormat="1" applyFont="1" applyFill="1" applyBorder="1" applyAlignment="1">
      <alignment horizontal="right" vertical="center"/>
    </xf>
    <xf numFmtId="49" fontId="41" fillId="20" borderId="14" xfId="0" applyNumberFormat="1" applyFont="1" applyFill="1" applyBorder="1" applyAlignment="1">
      <alignment horizontal="right" vertical="center"/>
    </xf>
    <xf numFmtId="49" fontId="41" fillId="20" borderId="76" xfId="0" applyNumberFormat="1" applyFont="1" applyFill="1" applyBorder="1" applyAlignment="1">
      <alignment horizontal="right" vertical="center"/>
    </xf>
    <xf numFmtId="0" fontId="41" fillId="6" borderId="37" xfId="0" applyFont="1" applyFill="1" applyBorder="1" applyAlignment="1">
      <alignment horizontal="center" vertical="center" wrapText="1"/>
    </xf>
    <xf numFmtId="0" fontId="60" fillId="0" borderId="0" xfId="0" applyFont="1" applyBorder="1" applyAlignment="1">
      <alignment horizontal="left" vertical="center"/>
    </xf>
    <xf numFmtId="0" fontId="41" fillId="20" borderId="45" xfId="0" applyFont="1" applyFill="1" applyBorder="1" applyAlignment="1">
      <alignment horizontal="right" vertical="center" wrapText="1"/>
    </xf>
    <xf numFmtId="0" fontId="41" fillId="20" borderId="14" xfId="0" applyFont="1" applyFill="1" applyBorder="1" applyAlignment="1">
      <alignment horizontal="right" vertical="center" wrapText="1"/>
    </xf>
    <xf numFmtId="0" fontId="41" fillId="20" borderId="76" xfId="0" applyFont="1" applyFill="1" applyBorder="1" applyAlignment="1">
      <alignment horizontal="right" vertical="center" wrapText="1"/>
    </xf>
    <xf numFmtId="0" fontId="41" fillId="0" borderId="35" xfId="0" applyFont="1" applyBorder="1" applyAlignment="1">
      <alignment horizontal="center" vertical="center"/>
    </xf>
    <xf numFmtId="0" fontId="41" fillId="0" borderId="65" xfId="0" applyFont="1" applyBorder="1" applyAlignment="1">
      <alignment horizontal="center" vertical="center"/>
    </xf>
    <xf numFmtId="3" fontId="9" fillId="7" borderId="57" xfId="0" applyNumberFormat="1" applyFont="1" applyFill="1" applyBorder="1" applyAlignment="1">
      <alignment horizontal="right" vertical="top" wrapText="1"/>
    </xf>
    <xf numFmtId="3" fontId="9" fillId="7" borderId="53" xfId="0" applyNumberFormat="1" applyFont="1" applyFill="1" applyBorder="1" applyAlignment="1">
      <alignment horizontal="right" vertical="top" wrapText="1"/>
    </xf>
    <xf numFmtId="3" fontId="9" fillId="7" borderId="63" xfId="0" applyNumberFormat="1" applyFont="1" applyFill="1" applyBorder="1" applyAlignment="1">
      <alignment horizontal="right" vertical="top" wrapText="1"/>
    </xf>
    <xf numFmtId="3" fontId="21" fillId="6" borderId="10" xfId="0" applyNumberFormat="1" applyFont="1" applyFill="1" applyBorder="1" applyAlignment="1">
      <alignment horizontal="left" vertical="top" wrapText="1"/>
    </xf>
    <xf numFmtId="3" fontId="2" fillId="6" borderId="64" xfId="0" applyNumberFormat="1" applyFont="1" applyFill="1" applyBorder="1" applyAlignment="1">
      <alignment horizontal="left" vertical="top" wrapText="1"/>
    </xf>
    <xf numFmtId="3" fontId="2" fillId="6" borderId="12" xfId="0" applyNumberFormat="1" applyFont="1" applyFill="1" applyBorder="1" applyAlignment="1">
      <alignment horizontal="center" vertical="top"/>
    </xf>
    <xf numFmtId="166" fontId="2" fillId="6" borderId="32" xfId="0" applyNumberFormat="1" applyFont="1" applyFill="1" applyBorder="1" applyAlignment="1">
      <alignment horizontal="center" vertical="top"/>
    </xf>
    <xf numFmtId="166" fontId="2" fillId="6" borderId="10" xfId="0" applyNumberFormat="1" applyFont="1" applyFill="1" applyBorder="1" applyAlignment="1">
      <alignment horizontal="center" vertical="top"/>
    </xf>
    <xf numFmtId="0" fontId="2" fillId="6" borderId="12" xfId="0" applyNumberFormat="1" applyFont="1" applyFill="1" applyBorder="1" applyAlignment="1">
      <alignment horizontal="left" vertical="top" wrapText="1"/>
    </xf>
    <xf numFmtId="0" fontId="2" fillId="6" borderId="64"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8" fillId="0" borderId="11" xfId="0" applyNumberFormat="1" applyFont="1" applyFill="1" applyBorder="1" applyAlignment="1">
      <alignment horizontal="center" vertical="center" textRotation="90" wrapText="1"/>
    </xf>
    <xf numFmtId="3" fontId="2" fillId="8" borderId="43" xfId="0" applyNumberFormat="1" applyFont="1" applyFill="1" applyBorder="1" applyAlignment="1">
      <alignment horizontal="left" vertical="top" wrapText="1"/>
    </xf>
    <xf numFmtId="3" fontId="9" fillId="15" borderId="33" xfId="0" applyNumberFormat="1" applyFont="1" applyFill="1" applyBorder="1" applyAlignment="1">
      <alignment horizontal="left" vertical="top"/>
    </xf>
    <xf numFmtId="3" fontId="9" fillId="15" borderId="14" xfId="0" applyNumberFormat="1" applyFont="1" applyFill="1" applyBorder="1" applyAlignment="1">
      <alignment horizontal="left" vertical="top"/>
    </xf>
    <xf numFmtId="3" fontId="9" fillId="15" borderId="15" xfId="0" applyNumberFormat="1" applyFont="1" applyFill="1" applyBorder="1" applyAlignment="1">
      <alignment horizontal="left" vertical="top"/>
    </xf>
    <xf numFmtId="3" fontId="9" fillId="5" borderId="50" xfId="0" applyNumberFormat="1" applyFont="1" applyFill="1" applyBorder="1" applyAlignment="1">
      <alignment horizontal="right" vertical="top"/>
    </xf>
    <xf numFmtId="3" fontId="9" fillId="5" borderId="28" xfId="0" applyNumberFormat="1" applyFont="1" applyFill="1" applyBorder="1" applyAlignment="1">
      <alignment horizontal="right" vertical="top"/>
    </xf>
    <xf numFmtId="3" fontId="2" fillId="6" borderId="5" xfId="0" applyNumberFormat="1" applyFont="1" applyFill="1" applyBorder="1" applyAlignment="1">
      <alignment horizontal="left" vertical="top" wrapText="1"/>
    </xf>
    <xf numFmtId="3" fontId="9" fillId="0" borderId="1" xfId="0" applyNumberFormat="1" applyFont="1" applyFill="1" applyBorder="1" applyAlignment="1">
      <alignment horizontal="center" wrapText="1"/>
    </xf>
    <xf numFmtId="166" fontId="8" fillId="6" borderId="10" xfId="0" applyNumberFormat="1" applyFont="1" applyFill="1" applyBorder="1" applyAlignment="1">
      <alignment horizontal="center" vertical="top" wrapText="1"/>
    </xf>
    <xf numFmtId="3" fontId="2" fillId="8" borderId="0" xfId="0" applyNumberFormat="1" applyFont="1" applyFill="1" applyBorder="1" applyAlignment="1">
      <alignment horizontal="left" vertical="top" wrapText="1"/>
    </xf>
    <xf numFmtId="3" fontId="2" fillId="0" borderId="8" xfId="0" applyNumberFormat="1" applyFont="1" applyBorder="1" applyAlignment="1">
      <alignment horizontal="center" vertical="center"/>
    </xf>
    <xf numFmtId="3" fontId="9" fillId="13" borderId="26" xfId="0" applyNumberFormat="1" applyFont="1" applyFill="1" applyBorder="1" applyAlignment="1">
      <alignment horizontal="right" vertical="top"/>
    </xf>
    <xf numFmtId="3" fontId="9" fillId="13" borderId="27" xfId="0" applyNumberFormat="1" applyFont="1" applyFill="1" applyBorder="1" applyAlignment="1">
      <alignment horizontal="right" vertical="top"/>
    </xf>
    <xf numFmtId="3" fontId="9" fillId="13" borderId="28" xfId="0" applyNumberFormat="1" applyFont="1" applyFill="1" applyBorder="1" applyAlignment="1">
      <alignment horizontal="right" vertical="top"/>
    </xf>
    <xf numFmtId="3" fontId="9" fillId="13" borderId="60" xfId="0" applyNumberFormat="1" applyFont="1" applyFill="1" applyBorder="1" applyAlignment="1">
      <alignment horizontal="center" vertical="top" wrapText="1"/>
    </xf>
    <xf numFmtId="3" fontId="9" fillId="13" borderId="27" xfId="0" applyNumberFormat="1" applyFont="1" applyFill="1" applyBorder="1" applyAlignment="1">
      <alignment horizontal="center" vertical="top" wrapText="1"/>
    </xf>
    <xf numFmtId="3" fontId="9" fillId="13" borderId="28" xfId="0" applyNumberFormat="1" applyFont="1" applyFill="1" applyBorder="1" applyAlignment="1">
      <alignment horizontal="center" vertical="top" wrapText="1"/>
    </xf>
    <xf numFmtId="3" fontId="9" fillId="15" borderId="26" xfId="0" applyNumberFormat="1" applyFont="1" applyFill="1" applyBorder="1" applyAlignment="1">
      <alignment horizontal="right" vertical="top"/>
    </xf>
    <xf numFmtId="3" fontId="9" fillId="15" borderId="27" xfId="0" applyNumberFormat="1" applyFont="1" applyFill="1" applyBorder="1" applyAlignment="1">
      <alignment horizontal="right" vertical="top"/>
    </xf>
    <xf numFmtId="3" fontId="9" fillId="15" borderId="28" xfId="0" applyNumberFormat="1" applyFont="1" applyFill="1" applyBorder="1" applyAlignment="1">
      <alignment horizontal="right" vertical="top"/>
    </xf>
    <xf numFmtId="3" fontId="9" fillId="15" borderId="60" xfId="0" applyNumberFormat="1" applyFont="1" applyFill="1" applyBorder="1" applyAlignment="1">
      <alignment horizontal="center" vertical="top" wrapText="1"/>
    </xf>
    <xf numFmtId="3" fontId="9" fillId="15" borderId="27" xfId="0" applyNumberFormat="1" applyFont="1" applyFill="1" applyBorder="1" applyAlignment="1">
      <alignment horizontal="center" vertical="top" wrapText="1"/>
    </xf>
    <xf numFmtId="3" fontId="9" fillId="15" borderId="28" xfId="0" applyNumberFormat="1" applyFont="1" applyFill="1" applyBorder="1" applyAlignment="1">
      <alignment horizontal="center" vertical="top" wrapText="1"/>
    </xf>
    <xf numFmtId="166" fontId="8" fillId="6" borderId="32" xfId="0" applyNumberFormat="1" applyFont="1" applyFill="1" applyBorder="1" applyAlignment="1">
      <alignment horizontal="center" vertical="top" wrapText="1"/>
    </xf>
    <xf numFmtId="3" fontId="2" fillId="0" borderId="15" xfId="0" applyNumberFormat="1" applyFont="1" applyBorder="1" applyAlignment="1">
      <alignment horizontal="left" vertical="top" wrapText="1"/>
    </xf>
    <xf numFmtId="3" fontId="9" fillId="7" borderId="24" xfId="0" applyNumberFormat="1" applyFont="1" applyFill="1" applyBorder="1" applyAlignment="1">
      <alignment horizontal="right" vertical="top"/>
    </xf>
    <xf numFmtId="166" fontId="2" fillId="6" borderId="32" xfId="0" applyNumberFormat="1" applyFont="1" applyFill="1" applyBorder="1" applyAlignment="1">
      <alignment horizontal="right" vertical="top" wrapText="1"/>
    </xf>
    <xf numFmtId="166" fontId="2" fillId="6" borderId="10" xfId="0" applyNumberFormat="1" applyFont="1" applyFill="1" applyBorder="1" applyAlignment="1">
      <alignment horizontal="right" vertical="top" wrapText="1"/>
    </xf>
    <xf numFmtId="3" fontId="15" fillId="0" borderId="3" xfId="0" applyNumberFormat="1" applyFont="1" applyFill="1" applyBorder="1" applyAlignment="1">
      <alignment horizontal="left" vertical="top" wrapText="1"/>
    </xf>
    <xf numFmtId="3" fontId="15" fillId="0" borderId="10" xfId="0" applyNumberFormat="1" applyFont="1" applyFill="1" applyBorder="1" applyAlignment="1">
      <alignment horizontal="left" vertical="top" wrapText="1"/>
    </xf>
    <xf numFmtId="3" fontId="2" fillId="0" borderId="12" xfId="0" applyNumberFormat="1" applyFont="1" applyFill="1" applyBorder="1" applyAlignment="1">
      <alignment horizontal="left" vertical="top" wrapText="1"/>
    </xf>
    <xf numFmtId="3" fontId="2" fillId="0" borderId="64" xfId="0" applyNumberFormat="1" applyFont="1" applyFill="1" applyBorder="1" applyAlignment="1">
      <alignment horizontal="left" vertical="top" wrapText="1"/>
    </xf>
    <xf numFmtId="3" fontId="2" fillId="6" borderId="9" xfId="2" applyNumberFormat="1" applyFont="1" applyFill="1" applyBorder="1" applyAlignment="1">
      <alignment horizontal="center" vertical="top"/>
    </xf>
    <xf numFmtId="3" fontId="2" fillId="6" borderId="42" xfId="2" applyNumberFormat="1" applyFont="1" applyFill="1" applyBorder="1" applyAlignment="1">
      <alignment horizontal="center" vertical="top"/>
    </xf>
    <xf numFmtId="3" fontId="20" fillId="0" borderId="10" xfId="0" applyNumberFormat="1" applyFont="1" applyFill="1" applyBorder="1" applyAlignment="1">
      <alignment horizontal="left" vertical="top" wrapText="1"/>
    </xf>
    <xf numFmtId="166" fontId="2" fillId="6" borderId="9" xfId="0" applyNumberFormat="1" applyFont="1" applyFill="1" applyBorder="1" applyAlignment="1">
      <alignment horizontal="center" vertical="top" wrapText="1"/>
    </xf>
    <xf numFmtId="3" fontId="20" fillId="6" borderId="16" xfId="0" applyNumberFormat="1" applyFont="1" applyFill="1" applyBorder="1" applyAlignment="1">
      <alignment horizontal="left" vertical="top" wrapText="1"/>
    </xf>
    <xf numFmtId="3" fontId="20" fillId="6" borderId="43" xfId="0" applyNumberFormat="1" applyFont="1" applyFill="1" applyBorder="1" applyAlignment="1">
      <alignment horizontal="left" vertical="top" wrapText="1"/>
    </xf>
    <xf numFmtId="3" fontId="9" fillId="11" borderId="6" xfId="0" applyNumberFormat="1" applyFont="1" applyFill="1" applyBorder="1" applyAlignment="1">
      <alignment horizontal="left" vertical="top" wrapText="1"/>
    </xf>
    <xf numFmtId="3" fontId="9" fillId="11" borderId="7" xfId="0" applyNumberFormat="1" applyFont="1" applyFill="1" applyBorder="1" applyAlignment="1">
      <alignment horizontal="left" vertical="top" wrapText="1"/>
    </xf>
    <xf numFmtId="3" fontId="9" fillId="11" borderId="8" xfId="0" applyNumberFormat="1" applyFont="1" applyFill="1" applyBorder="1" applyAlignment="1">
      <alignment horizontal="left" vertical="top" wrapText="1"/>
    </xf>
    <xf numFmtId="49" fontId="9" fillId="13" borderId="2" xfId="0" applyNumberFormat="1" applyFont="1" applyFill="1" applyBorder="1" applyAlignment="1">
      <alignment horizontal="center" vertical="top"/>
    </xf>
    <xf numFmtId="49" fontId="9" fillId="13" borderId="9" xfId="0" applyNumberFormat="1" applyFont="1" applyFill="1" applyBorder="1" applyAlignment="1">
      <alignment horizontal="center" vertical="top"/>
    </xf>
    <xf numFmtId="3" fontId="20" fillId="6" borderId="3" xfId="0" applyNumberFormat="1" applyFont="1" applyFill="1" applyBorder="1" applyAlignment="1">
      <alignment horizontal="left" vertical="top" wrapText="1"/>
    </xf>
    <xf numFmtId="3" fontId="20" fillId="6" borderId="19" xfId="0" applyNumberFormat="1" applyFont="1" applyFill="1" applyBorder="1" applyAlignment="1">
      <alignment horizontal="left" vertical="top" wrapText="1"/>
    </xf>
    <xf numFmtId="3" fontId="2" fillId="0" borderId="5" xfId="0" applyNumberFormat="1" applyFont="1" applyFill="1" applyBorder="1" applyAlignment="1">
      <alignment horizontal="left" vertical="top" wrapText="1"/>
    </xf>
    <xf numFmtId="3" fontId="20" fillId="0" borderId="3" xfId="0" applyNumberFormat="1" applyFont="1" applyFill="1" applyBorder="1" applyAlignment="1">
      <alignment horizontal="left" vertical="top" wrapText="1"/>
    </xf>
    <xf numFmtId="3" fontId="20" fillId="0" borderId="19" xfId="0" applyNumberFormat="1" applyFont="1" applyFill="1" applyBorder="1" applyAlignment="1">
      <alignment horizontal="left" vertical="top" wrapText="1"/>
    </xf>
    <xf numFmtId="166" fontId="2" fillId="6" borderId="48" xfId="0" applyNumberFormat="1" applyFont="1" applyFill="1" applyBorder="1" applyAlignment="1">
      <alignment horizontal="center" vertical="top" wrapText="1"/>
    </xf>
    <xf numFmtId="3" fontId="5" fillId="0" borderId="0" xfId="0" applyNumberFormat="1" applyFont="1" applyAlignment="1">
      <alignment horizontal="right" vertical="top" wrapText="1"/>
    </xf>
    <xf numFmtId="3" fontId="2" fillId="0" borderId="5" xfId="0" applyNumberFormat="1" applyFont="1" applyBorder="1" applyAlignment="1">
      <alignment horizontal="center" vertical="center" textRotation="90" wrapText="1"/>
    </xf>
    <xf numFmtId="3" fontId="2" fillId="0" borderId="12" xfId="0" applyNumberFormat="1" applyFont="1" applyBorder="1" applyAlignment="1">
      <alignment horizontal="center" vertical="center" textRotation="90" wrapText="1"/>
    </xf>
    <xf numFmtId="3" fontId="2" fillId="0" borderId="21" xfId="0" applyNumberFormat="1" applyFont="1" applyBorder="1" applyAlignment="1">
      <alignment horizontal="center" vertical="center" textRotation="90" wrapText="1"/>
    </xf>
    <xf numFmtId="166" fontId="2" fillId="0" borderId="29" xfId="0" applyNumberFormat="1" applyFont="1" applyBorder="1" applyAlignment="1">
      <alignment horizontal="center" vertical="center" textRotation="90" wrapText="1"/>
    </xf>
    <xf numFmtId="166" fontId="2" fillId="0" borderId="32" xfId="0" applyNumberFormat="1" applyFont="1" applyBorder="1" applyAlignment="1">
      <alignment horizontal="center" vertical="center" textRotation="90" wrapText="1"/>
    </xf>
    <xf numFmtId="166" fontId="2" fillId="0" borderId="49" xfId="0" applyNumberFormat="1" applyFont="1" applyBorder="1" applyAlignment="1">
      <alignment horizontal="center" vertical="center" textRotation="90" wrapText="1"/>
    </xf>
    <xf numFmtId="3" fontId="8" fillId="0" borderId="13" xfId="0" applyNumberFormat="1" applyFont="1" applyBorder="1" applyAlignment="1">
      <alignment horizontal="center" vertical="center" wrapText="1"/>
    </xf>
    <xf numFmtId="166" fontId="2" fillId="6" borderId="48" xfId="0" applyNumberFormat="1" applyFont="1" applyFill="1" applyBorder="1" applyAlignment="1">
      <alignment horizontal="center" vertical="top"/>
    </xf>
    <xf numFmtId="3" fontId="2" fillId="0" borderId="33" xfId="0" applyNumberFormat="1" applyFont="1" applyBorder="1" applyAlignment="1">
      <alignment horizontal="center" vertical="center"/>
    </xf>
    <xf numFmtId="3" fontId="2" fillId="0" borderId="5" xfId="0" applyNumberFormat="1" applyFont="1" applyBorder="1" applyAlignment="1">
      <alignment horizontal="left" vertical="top" wrapText="1"/>
    </xf>
    <xf numFmtId="3" fontId="2" fillId="0" borderId="1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9" fillId="12" borderId="22" xfId="0" applyNumberFormat="1" applyFont="1" applyFill="1" applyBorder="1" applyAlignment="1">
      <alignment horizontal="left" vertical="top" wrapText="1"/>
    </xf>
    <xf numFmtId="3" fontId="9" fillId="12" borderId="53" xfId="0" applyNumberFormat="1" applyFont="1" applyFill="1" applyBorder="1" applyAlignment="1">
      <alignment horizontal="left" vertical="top" wrapText="1"/>
    </xf>
    <xf numFmtId="3" fontId="9" fillId="12" borderId="63" xfId="0" applyNumberFormat="1" applyFont="1" applyFill="1" applyBorder="1" applyAlignment="1">
      <alignment horizontal="left" vertical="top" wrapText="1"/>
    </xf>
    <xf numFmtId="3" fontId="9" fillId="13" borderId="69" xfId="0" applyNumberFormat="1" applyFont="1" applyFill="1" applyBorder="1" applyAlignment="1">
      <alignment horizontal="left" vertical="top"/>
    </xf>
    <xf numFmtId="3" fontId="9" fillId="13" borderId="23" xfId="0" applyNumberFormat="1" applyFont="1" applyFill="1" applyBorder="1" applyAlignment="1">
      <alignment horizontal="left" vertical="top"/>
    </xf>
    <xf numFmtId="3" fontId="9" fillId="13" borderId="24" xfId="0" applyNumberFormat="1" applyFont="1" applyFill="1" applyBorder="1" applyAlignment="1">
      <alignment horizontal="left" vertical="top"/>
    </xf>
    <xf numFmtId="3" fontId="9" fillId="14" borderId="26" xfId="0" applyNumberFormat="1" applyFont="1" applyFill="1" applyBorder="1" applyAlignment="1">
      <alignment horizontal="left" vertical="top" wrapText="1"/>
    </xf>
    <xf numFmtId="3" fontId="9" fillId="14" borderId="27" xfId="0" applyNumberFormat="1" applyFont="1" applyFill="1" applyBorder="1" applyAlignment="1">
      <alignment horizontal="left" vertical="top" wrapText="1"/>
    </xf>
    <xf numFmtId="3" fontId="9" fillId="14" borderId="28" xfId="0" applyNumberFormat="1" applyFont="1" applyFill="1" applyBorder="1" applyAlignment="1">
      <alignment horizontal="left" vertical="top" wrapText="1"/>
    </xf>
    <xf numFmtId="0" fontId="2" fillId="6" borderId="5" xfId="0" applyFont="1" applyFill="1" applyBorder="1" applyAlignment="1">
      <alignment horizontal="left" vertical="top" wrapText="1"/>
    </xf>
    <xf numFmtId="0" fontId="2" fillId="6" borderId="12" xfId="0" applyFont="1" applyFill="1" applyBorder="1" applyAlignment="1">
      <alignment horizontal="left" vertical="top" wrapText="1"/>
    </xf>
    <xf numFmtId="0" fontId="2" fillId="6" borderId="21" xfId="0" applyFont="1" applyFill="1" applyBorder="1" applyAlignment="1">
      <alignment horizontal="left" vertical="top" wrapText="1"/>
    </xf>
    <xf numFmtId="166" fontId="9" fillId="6" borderId="48" xfId="0" applyNumberFormat="1" applyFont="1" applyFill="1" applyBorder="1" applyAlignment="1">
      <alignment horizontal="center" vertical="top" wrapText="1"/>
    </xf>
    <xf numFmtId="166" fontId="9" fillId="6" borderId="71" xfId="0" applyNumberFormat="1" applyFont="1" applyFill="1" applyBorder="1" applyAlignment="1">
      <alignment horizontal="center" vertical="top" wrapText="1"/>
    </xf>
    <xf numFmtId="3" fontId="9" fillId="5" borderId="22" xfId="0" applyNumberFormat="1" applyFont="1" applyFill="1" applyBorder="1" applyAlignment="1">
      <alignment horizontal="right" vertical="top"/>
    </xf>
    <xf numFmtId="3" fontId="9" fillId="5" borderId="23" xfId="0" applyNumberFormat="1" applyFont="1" applyFill="1" applyBorder="1" applyAlignment="1">
      <alignment horizontal="right" vertical="top"/>
    </xf>
    <xf numFmtId="3" fontId="9" fillId="5" borderId="24" xfId="0" applyNumberFormat="1" applyFont="1" applyFill="1" applyBorder="1" applyAlignment="1">
      <alignment horizontal="right" vertical="top"/>
    </xf>
    <xf numFmtId="166" fontId="8" fillId="6" borderId="0" xfId="0" applyNumberFormat="1" applyFont="1" applyFill="1" applyBorder="1" applyAlignment="1">
      <alignment horizontal="center" vertical="top"/>
    </xf>
    <xf numFmtId="3" fontId="13" fillId="6" borderId="3"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166" fontId="9" fillId="6" borderId="32" xfId="0" applyNumberFormat="1" applyFont="1" applyFill="1" applyBorder="1" applyAlignment="1">
      <alignment horizontal="center" vertical="top" wrapText="1"/>
    </xf>
    <xf numFmtId="166" fontId="9" fillId="6" borderId="41" xfId="0" applyNumberFormat="1" applyFont="1" applyFill="1" applyBorder="1" applyAlignment="1">
      <alignment horizontal="center" vertical="top" wrapText="1"/>
    </xf>
    <xf numFmtId="3" fontId="20" fillId="0" borderId="32" xfId="0" applyNumberFormat="1" applyFont="1" applyBorder="1" applyAlignment="1">
      <alignment horizontal="center" vertical="top" wrapText="1"/>
    </xf>
    <xf numFmtId="3" fontId="20" fillId="0" borderId="0" xfId="0" applyNumberFormat="1" applyFont="1" applyAlignment="1">
      <alignment horizontal="center" vertical="top" wrapText="1"/>
    </xf>
    <xf numFmtId="3" fontId="20" fillId="0" borderId="32" xfId="0" applyNumberFormat="1" applyFont="1" applyBorder="1" applyAlignment="1">
      <alignment horizontal="left" vertical="top" wrapText="1"/>
    </xf>
    <xf numFmtId="3" fontId="20" fillId="0" borderId="0" xfId="0" applyNumberFormat="1" applyFont="1" applyAlignment="1">
      <alignment horizontal="left" vertical="top" wrapText="1"/>
    </xf>
    <xf numFmtId="3" fontId="20" fillId="6" borderId="32" xfId="0" applyNumberFormat="1" applyFont="1" applyFill="1" applyBorder="1" applyAlignment="1">
      <alignment horizontal="left" vertical="top" wrapText="1"/>
    </xf>
    <xf numFmtId="3" fontId="20" fillId="6" borderId="0" xfId="0" applyNumberFormat="1" applyFont="1" applyFill="1" applyBorder="1" applyAlignment="1">
      <alignment horizontal="left" vertical="top" wrapText="1"/>
    </xf>
    <xf numFmtId="166" fontId="9" fillId="6" borderId="10" xfId="0" applyNumberFormat="1" applyFont="1" applyFill="1" applyBorder="1" applyAlignment="1">
      <alignment horizontal="center" vertical="top" wrapText="1"/>
    </xf>
    <xf numFmtId="166" fontId="9" fillId="6" borderId="43" xfId="0" applyNumberFormat="1" applyFont="1" applyFill="1" applyBorder="1" applyAlignment="1">
      <alignment horizontal="center" vertical="top" wrapText="1"/>
    </xf>
    <xf numFmtId="3" fontId="10" fillId="6" borderId="5" xfId="0" applyNumberFormat="1" applyFont="1" applyFill="1" applyBorder="1" applyAlignment="1">
      <alignment horizontal="left" vertical="top" wrapText="1"/>
    </xf>
    <xf numFmtId="3" fontId="10" fillId="6" borderId="12" xfId="0" applyNumberFormat="1" applyFont="1" applyFill="1" applyBorder="1" applyAlignment="1">
      <alignment horizontal="left" vertical="top" wrapText="1"/>
    </xf>
    <xf numFmtId="3" fontId="10" fillId="6" borderId="64" xfId="0" applyNumberFormat="1" applyFont="1" applyFill="1" applyBorder="1" applyAlignment="1">
      <alignment horizontal="left" vertical="top" wrapText="1"/>
    </xf>
    <xf numFmtId="3" fontId="2" fillId="6" borderId="16" xfId="0" applyNumberFormat="1" applyFont="1" applyFill="1" applyBorder="1" applyAlignment="1">
      <alignment horizontal="center" vertical="top"/>
    </xf>
    <xf numFmtId="3" fontId="2" fillId="6" borderId="10"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17"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3" fontId="9" fillId="5" borderId="22" xfId="0" applyNumberFormat="1" applyFont="1" applyFill="1" applyBorder="1" applyAlignment="1">
      <alignment horizontal="center" vertical="top" wrapText="1"/>
    </xf>
    <xf numFmtId="3" fontId="9" fillId="5" borderId="23" xfId="0" applyNumberFormat="1" applyFont="1" applyFill="1" applyBorder="1" applyAlignment="1">
      <alignment horizontal="center" vertical="top" wrapText="1"/>
    </xf>
    <xf numFmtId="3" fontId="9" fillId="5" borderId="24" xfId="0" applyNumberFormat="1" applyFont="1" applyFill="1" applyBorder="1" applyAlignment="1">
      <alignment horizontal="center" vertical="top" wrapText="1"/>
    </xf>
    <xf numFmtId="3" fontId="9" fillId="5" borderId="60" xfId="0" applyNumberFormat="1" applyFont="1" applyFill="1" applyBorder="1" applyAlignment="1">
      <alignment horizontal="left" vertical="top" wrapText="1"/>
    </xf>
    <xf numFmtId="3" fontId="20" fillId="6" borderId="10" xfId="0" applyNumberFormat="1" applyFont="1" applyFill="1" applyBorder="1" applyAlignment="1">
      <alignment horizontal="left" vertical="top" wrapText="1"/>
    </xf>
    <xf numFmtId="3" fontId="2" fillId="6" borderId="44" xfId="0" applyNumberFormat="1" applyFont="1" applyFill="1" applyBorder="1" applyAlignment="1">
      <alignment horizontal="center" vertical="center" textRotation="90" wrapText="1"/>
    </xf>
  </cellXfs>
  <cellStyles count="12">
    <cellStyle name="Blogas" xfId="11" builtinId="27"/>
    <cellStyle name="Excel Built-in Normal" xfId="3"/>
    <cellStyle name="Įprastas" xfId="0" builtinId="0"/>
    <cellStyle name="Įprastas 2" xfId="1"/>
    <cellStyle name="Įprastas 3" xfId="2"/>
    <cellStyle name="Kablelis" xfId="8" builtinId="3"/>
    <cellStyle name="Normal 2" xfId="7"/>
    <cellStyle name="Normal 3" xfId="5"/>
    <cellStyle name="Normal 5" xfId="6"/>
    <cellStyle name="Normal 6" xfId="4"/>
    <cellStyle name="Normal 6 2" xfId="10"/>
    <cellStyle name="Normal 7" xfId="9"/>
  </cellStyles>
  <dxfs count="0"/>
  <tableStyles count="0" defaultTableStyle="TableStyleMedium2" defaultPivotStyle="PivotStyleLight16"/>
  <colors>
    <mruColors>
      <color rgb="FFFFFF66"/>
      <color rgb="FFCCFFCC"/>
      <color rgb="FFFFFF99"/>
      <color rgb="FFCCFF99"/>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74"/>
  <sheetViews>
    <sheetView tabSelected="1" zoomScaleNormal="10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763" customWidth="1"/>
    <col min="5" max="5" width="4" style="1610" customWidth="1"/>
    <col min="6" max="6" width="2.7109375" style="3" customWidth="1"/>
    <col min="7" max="7" width="8.140625" style="3" customWidth="1"/>
    <col min="8" max="8" width="8.85546875" style="1468" customWidth="1"/>
    <col min="9" max="10" width="7.7109375" style="4" customWidth="1"/>
    <col min="11" max="11" width="23.5703125" style="409" customWidth="1"/>
    <col min="12" max="12" width="6.140625" style="3" customWidth="1"/>
    <col min="13" max="13" width="7" style="3" customWidth="1"/>
    <col min="14" max="14" width="6.140625" style="3" customWidth="1"/>
    <col min="15" max="21" width="9.140625" style="733"/>
    <col min="22" max="16384" width="9.140625" style="763"/>
  </cols>
  <sheetData>
    <row r="1" spans="1:21" ht="61.5" customHeight="1" x14ac:dyDescent="0.2">
      <c r="K1" s="1939" t="s">
        <v>825</v>
      </c>
      <c r="L1" s="1939"/>
      <c r="M1" s="1939"/>
      <c r="N1" s="1939"/>
    </row>
    <row r="2" spans="1:21" s="6" customFormat="1" ht="15.75" x14ac:dyDescent="0.2">
      <c r="A2" s="1940" t="s">
        <v>824</v>
      </c>
      <c r="B2" s="1940"/>
      <c r="C2" s="1940"/>
      <c r="D2" s="1940"/>
      <c r="E2" s="1940"/>
      <c r="F2" s="1940"/>
      <c r="G2" s="1940"/>
      <c r="H2" s="1940"/>
      <c r="I2" s="1940"/>
      <c r="J2" s="1940"/>
      <c r="K2" s="1940"/>
      <c r="L2" s="1940"/>
      <c r="M2" s="1940"/>
      <c r="N2" s="1940"/>
      <c r="O2" s="734"/>
      <c r="P2" s="735"/>
      <c r="Q2" s="736"/>
      <c r="R2" s="736"/>
      <c r="S2" s="736"/>
      <c r="T2" s="736"/>
      <c r="U2" s="736"/>
    </row>
    <row r="3" spans="1:21" s="6" customFormat="1" ht="18" customHeight="1" x14ac:dyDescent="0.2">
      <c r="A3" s="1941" t="s">
        <v>1</v>
      </c>
      <c r="B3" s="1942"/>
      <c r="C3" s="1942"/>
      <c r="D3" s="1942"/>
      <c r="E3" s="1942"/>
      <c r="F3" s="1942"/>
      <c r="G3" s="1942"/>
      <c r="H3" s="1942"/>
      <c r="I3" s="1942"/>
      <c r="J3" s="1942"/>
      <c r="K3" s="1942"/>
      <c r="L3" s="1942"/>
      <c r="M3" s="1942"/>
      <c r="N3" s="1942"/>
      <c r="O3" s="734"/>
      <c r="P3" s="735"/>
      <c r="Q3" s="736"/>
      <c r="R3" s="736"/>
      <c r="S3" s="736"/>
      <c r="T3" s="736"/>
      <c r="U3" s="736"/>
    </row>
    <row r="4" spans="1:21" s="6" customFormat="1" ht="15.75" x14ac:dyDescent="0.2">
      <c r="A4" s="1940" t="s">
        <v>2</v>
      </c>
      <c r="B4" s="1943"/>
      <c r="C4" s="1943"/>
      <c r="D4" s="1943"/>
      <c r="E4" s="1943"/>
      <c r="F4" s="1943"/>
      <c r="G4" s="1943"/>
      <c r="H4" s="1943"/>
      <c r="I4" s="1943"/>
      <c r="J4" s="1943"/>
      <c r="K4" s="1943"/>
      <c r="L4" s="1943"/>
      <c r="M4" s="1943"/>
      <c r="N4" s="1943"/>
      <c r="O4" s="734"/>
      <c r="P4" s="735"/>
      <c r="Q4" s="736"/>
      <c r="R4" s="736"/>
      <c r="S4" s="736"/>
      <c r="T4" s="736"/>
      <c r="U4" s="736"/>
    </row>
    <row r="5" spans="1:21" s="14" customFormat="1" ht="20.25" customHeight="1" thickBot="1" x14ac:dyDescent="0.25">
      <c r="A5" s="7"/>
      <c r="B5" s="8"/>
      <c r="C5" s="7"/>
      <c r="D5" s="9"/>
      <c r="E5" s="10"/>
      <c r="F5" s="11"/>
      <c r="G5" s="3"/>
      <c r="H5" s="1469"/>
      <c r="I5" s="12"/>
      <c r="J5" s="12"/>
      <c r="K5" s="13"/>
      <c r="L5" s="1944"/>
      <c r="M5" s="1944"/>
      <c r="N5" s="1944"/>
      <c r="O5" s="734"/>
      <c r="P5" s="734"/>
      <c r="Q5" s="737"/>
      <c r="R5" s="737"/>
      <c r="S5" s="737"/>
      <c r="T5" s="737"/>
      <c r="U5" s="737"/>
    </row>
    <row r="6" spans="1:21" s="14" customFormat="1" ht="18.75" customHeight="1" x14ac:dyDescent="0.2">
      <c r="A6" s="1945" t="s">
        <v>4</v>
      </c>
      <c r="B6" s="1948" t="s">
        <v>5</v>
      </c>
      <c r="C6" s="1948" t="s">
        <v>6</v>
      </c>
      <c r="D6" s="1951" t="s">
        <v>7</v>
      </c>
      <c r="E6" s="1954" t="s">
        <v>8</v>
      </c>
      <c r="F6" s="1975" t="s">
        <v>9</v>
      </c>
      <c r="G6" s="1978" t="s">
        <v>10</v>
      </c>
      <c r="H6" s="1981" t="s">
        <v>256</v>
      </c>
      <c r="I6" s="1984" t="s">
        <v>12</v>
      </c>
      <c r="J6" s="1957" t="s">
        <v>283</v>
      </c>
      <c r="K6" s="1960" t="s">
        <v>13</v>
      </c>
      <c r="L6" s="1961"/>
      <c r="M6" s="1961"/>
      <c r="N6" s="1962"/>
      <c r="O6" s="734"/>
      <c r="P6" s="734"/>
      <c r="Q6" s="737"/>
      <c r="R6" s="737"/>
      <c r="S6" s="737"/>
      <c r="T6" s="737"/>
      <c r="U6" s="737"/>
    </row>
    <row r="7" spans="1:21" s="14" customFormat="1" ht="21" customHeight="1" x14ac:dyDescent="0.2">
      <c r="A7" s="1946"/>
      <c r="B7" s="1949"/>
      <c r="C7" s="1949"/>
      <c r="D7" s="1952"/>
      <c r="E7" s="1955"/>
      <c r="F7" s="1976"/>
      <c r="G7" s="1979"/>
      <c r="H7" s="1982"/>
      <c r="I7" s="1985"/>
      <c r="J7" s="1958"/>
      <c r="K7" s="1963" t="s">
        <v>7</v>
      </c>
      <c r="L7" s="1966" t="s">
        <v>243</v>
      </c>
      <c r="M7" s="1967"/>
      <c r="N7" s="1968"/>
      <c r="O7" s="734"/>
      <c r="P7" s="734"/>
      <c r="Q7" s="737"/>
      <c r="R7" s="737"/>
      <c r="S7" s="737"/>
      <c r="T7" s="737"/>
      <c r="U7" s="737"/>
    </row>
    <row r="8" spans="1:21" s="14" customFormat="1" ht="28.5" customHeight="1" x14ac:dyDescent="0.2">
      <c r="A8" s="1946"/>
      <c r="B8" s="1949"/>
      <c r="C8" s="1949"/>
      <c r="D8" s="1952"/>
      <c r="E8" s="1955"/>
      <c r="F8" s="1976"/>
      <c r="G8" s="1979"/>
      <c r="H8" s="1982"/>
      <c r="I8" s="1985"/>
      <c r="J8" s="1958"/>
      <c r="K8" s="1964"/>
      <c r="L8" s="1969" t="s">
        <v>15</v>
      </c>
      <c r="M8" s="1971" t="s">
        <v>16</v>
      </c>
      <c r="N8" s="1973" t="s">
        <v>286</v>
      </c>
      <c r="O8" s="734"/>
      <c r="P8" s="734"/>
      <c r="Q8" s="737"/>
      <c r="R8" s="737"/>
      <c r="S8" s="737"/>
      <c r="T8" s="737"/>
      <c r="U8" s="737"/>
    </row>
    <row r="9" spans="1:21" s="14" customFormat="1" ht="54.75" customHeight="1" thickBot="1" x14ac:dyDescent="0.25">
      <c r="A9" s="1947"/>
      <c r="B9" s="1950"/>
      <c r="C9" s="1950"/>
      <c r="D9" s="1953"/>
      <c r="E9" s="1956"/>
      <c r="F9" s="1977"/>
      <c r="G9" s="1980"/>
      <c r="H9" s="1983"/>
      <c r="I9" s="1986"/>
      <c r="J9" s="1959"/>
      <c r="K9" s="1965"/>
      <c r="L9" s="1970"/>
      <c r="M9" s="1972"/>
      <c r="N9" s="1974"/>
      <c r="O9" s="734"/>
      <c r="P9" s="734"/>
      <c r="Q9" s="737"/>
      <c r="R9" s="737"/>
      <c r="S9" s="737"/>
      <c r="T9" s="737"/>
      <c r="U9" s="737"/>
    </row>
    <row r="10" spans="1:21" ht="27.75" customHeight="1" x14ac:dyDescent="0.2">
      <c r="A10" s="1995" t="s">
        <v>17</v>
      </c>
      <c r="B10" s="1996"/>
      <c r="C10" s="1996"/>
      <c r="D10" s="1996"/>
      <c r="E10" s="1996"/>
      <c r="F10" s="1996"/>
      <c r="G10" s="1996"/>
      <c r="H10" s="1996"/>
      <c r="I10" s="1996"/>
      <c r="J10" s="1996"/>
      <c r="K10" s="1996"/>
      <c r="L10" s="1996"/>
      <c r="M10" s="1996"/>
      <c r="N10" s="1997"/>
    </row>
    <row r="11" spans="1:21" ht="13.5" thickBot="1" x14ac:dyDescent="0.25">
      <c r="A11" s="1998" t="s">
        <v>18</v>
      </c>
      <c r="B11" s="1999"/>
      <c r="C11" s="1999"/>
      <c r="D11" s="1999"/>
      <c r="E11" s="1999"/>
      <c r="F11" s="1999"/>
      <c r="G11" s="1999"/>
      <c r="H11" s="1999"/>
      <c r="I11" s="1999"/>
      <c r="J11" s="1999"/>
      <c r="K11" s="1999"/>
      <c r="L11" s="1999"/>
      <c r="M11" s="1999"/>
      <c r="N11" s="2000"/>
    </row>
    <row r="12" spans="1:21" ht="13.5" thickBot="1" x14ac:dyDescent="0.25">
      <c r="A12" s="15" t="s">
        <v>19</v>
      </c>
      <c r="B12" s="2001" t="s">
        <v>20</v>
      </c>
      <c r="C12" s="2002"/>
      <c r="D12" s="2002"/>
      <c r="E12" s="2002"/>
      <c r="F12" s="2002"/>
      <c r="G12" s="2002"/>
      <c r="H12" s="2002"/>
      <c r="I12" s="2002"/>
      <c r="J12" s="2002"/>
      <c r="K12" s="2002"/>
      <c r="L12" s="2002"/>
      <c r="M12" s="2002"/>
      <c r="N12" s="2003"/>
      <c r="P12" s="734"/>
    </row>
    <row r="13" spans="1:21" ht="13.5" thickBot="1" x14ac:dyDescent="0.25">
      <c r="A13" s="15" t="s">
        <v>19</v>
      </c>
      <c r="B13" s="16" t="s">
        <v>19</v>
      </c>
      <c r="C13" s="2004" t="s">
        <v>21</v>
      </c>
      <c r="D13" s="2005"/>
      <c r="E13" s="2005"/>
      <c r="F13" s="2005"/>
      <c r="G13" s="2005"/>
      <c r="H13" s="2005"/>
      <c r="I13" s="2005"/>
      <c r="J13" s="2005"/>
      <c r="K13" s="2005"/>
      <c r="L13" s="2005"/>
      <c r="M13" s="2005"/>
      <c r="N13" s="2006"/>
    </row>
    <row r="14" spans="1:21" ht="16.5" customHeight="1" x14ac:dyDescent="0.2">
      <c r="A14" s="2007" t="s">
        <v>19</v>
      </c>
      <c r="B14" s="17" t="s">
        <v>19</v>
      </c>
      <c r="C14" s="18" t="s">
        <v>19</v>
      </c>
      <c r="D14" s="2009" t="s">
        <v>287</v>
      </c>
      <c r="E14" s="20" t="s">
        <v>23</v>
      </c>
      <c r="F14" s="21">
        <v>2</v>
      </c>
      <c r="G14" s="932" t="s">
        <v>24</v>
      </c>
      <c r="H14" s="23">
        <f>881+100</f>
        <v>981</v>
      </c>
      <c r="I14" s="410">
        <v>1150</v>
      </c>
      <c r="J14" s="489">
        <v>1150</v>
      </c>
      <c r="K14" s="928"/>
      <c r="L14" s="932"/>
      <c r="M14" s="26"/>
      <c r="N14" s="27"/>
      <c r="O14" s="1546"/>
      <c r="R14" s="734"/>
    </row>
    <row r="15" spans="1:21" ht="18" customHeight="1" x14ac:dyDescent="0.2">
      <c r="A15" s="2008"/>
      <c r="B15" s="28"/>
      <c r="C15" s="29"/>
      <c r="D15" s="2010"/>
      <c r="E15" s="665"/>
      <c r="F15" s="163"/>
      <c r="G15" s="901" t="s">
        <v>31</v>
      </c>
      <c r="H15" s="731">
        <v>234.9</v>
      </c>
      <c r="I15" s="766">
        <v>246.1</v>
      </c>
      <c r="J15" s="427">
        <v>246.1</v>
      </c>
      <c r="K15" s="197"/>
      <c r="L15" s="1779"/>
      <c r="M15" s="189"/>
      <c r="N15" s="1785"/>
      <c r="O15" s="1546"/>
      <c r="R15" s="734"/>
    </row>
    <row r="16" spans="1:21" ht="29.25" customHeight="1" x14ac:dyDescent="0.2">
      <c r="A16" s="2008"/>
      <c r="B16" s="28"/>
      <c r="C16" s="29"/>
      <c r="D16" s="2010"/>
      <c r="E16" s="665"/>
      <c r="F16" s="163"/>
      <c r="G16" s="901" t="s">
        <v>250</v>
      </c>
      <c r="H16" s="731">
        <v>11.2</v>
      </c>
      <c r="I16" s="766"/>
      <c r="J16" s="428"/>
      <c r="K16" s="1073" t="s">
        <v>288</v>
      </c>
      <c r="L16" s="1781">
        <v>80</v>
      </c>
      <c r="M16" s="182">
        <v>90</v>
      </c>
      <c r="N16" s="1784">
        <v>90</v>
      </c>
      <c r="O16" s="738"/>
      <c r="R16" s="734"/>
    </row>
    <row r="17" spans="1:22" ht="18.75" customHeight="1" x14ac:dyDescent="0.2">
      <c r="A17" s="2008"/>
      <c r="B17" s="28"/>
      <c r="C17" s="29"/>
      <c r="D17" s="2010"/>
      <c r="E17" s="665"/>
      <c r="F17" s="163"/>
      <c r="G17" s="1600"/>
      <c r="H17" s="1627"/>
      <c r="I17" s="1621"/>
      <c r="J17" s="1623"/>
      <c r="K17" s="2016" t="s">
        <v>289</v>
      </c>
      <c r="L17" s="1781">
        <v>10</v>
      </c>
      <c r="M17" s="182">
        <v>10</v>
      </c>
      <c r="N17" s="1784">
        <v>10</v>
      </c>
      <c r="O17" s="738"/>
      <c r="R17" s="734"/>
    </row>
    <row r="18" spans="1:22" ht="17.25" customHeight="1" thickBot="1" x14ac:dyDescent="0.25">
      <c r="A18" s="46"/>
      <c r="B18" s="28"/>
      <c r="C18" s="47"/>
      <c r="D18" s="946"/>
      <c r="E18" s="941"/>
      <c r="F18" s="1608"/>
      <c r="G18" s="947" t="s">
        <v>26</v>
      </c>
      <c r="H18" s="1490">
        <f>SUM(H14:H17)</f>
        <v>1227.1000000000001</v>
      </c>
      <c r="I18" s="1481">
        <f>SUM(I14:I17)</f>
        <v>1396.1</v>
      </c>
      <c r="J18" s="949">
        <f>SUM(J14:J17)</f>
        <v>1396.1</v>
      </c>
      <c r="K18" s="2017"/>
      <c r="L18" s="1452"/>
      <c r="M18" s="950"/>
      <c r="N18" s="951"/>
      <c r="P18" s="734"/>
      <c r="Q18" s="734"/>
    </row>
    <row r="19" spans="1:22" ht="29.25" customHeight="1" x14ac:dyDescent="0.2">
      <c r="A19" s="78" t="s">
        <v>19</v>
      </c>
      <c r="B19" s="17" t="s">
        <v>19</v>
      </c>
      <c r="C19" s="79" t="s">
        <v>28</v>
      </c>
      <c r="D19" s="2009" t="s">
        <v>814</v>
      </c>
      <c r="E19" s="80"/>
      <c r="F19" s="1605">
        <v>2</v>
      </c>
      <c r="G19" s="1599" t="s">
        <v>24</v>
      </c>
      <c r="H19" s="1491">
        <v>71.2</v>
      </c>
      <c r="I19" s="526">
        <v>71.2</v>
      </c>
      <c r="J19" s="933">
        <v>936.4</v>
      </c>
      <c r="K19" s="1450" t="s">
        <v>744</v>
      </c>
      <c r="L19" s="1453">
        <v>30</v>
      </c>
      <c r="M19" s="1445">
        <v>70</v>
      </c>
      <c r="N19" s="1446">
        <v>100</v>
      </c>
      <c r="P19" s="734"/>
    </row>
    <row r="20" spans="1:22" ht="29.25" customHeight="1" x14ac:dyDescent="0.2">
      <c r="A20" s="87"/>
      <c r="B20" s="28"/>
      <c r="C20" s="88"/>
      <c r="D20" s="2010"/>
      <c r="E20" s="1624"/>
      <c r="F20" s="52"/>
      <c r="G20" s="901" t="s">
        <v>157</v>
      </c>
      <c r="H20" s="1492"/>
      <c r="I20" s="1482"/>
      <c r="J20" s="1616">
        <v>200</v>
      </c>
      <c r="K20" s="89" t="s">
        <v>745</v>
      </c>
      <c r="L20" s="1454"/>
      <c r="M20" s="1447"/>
      <c r="N20" s="1448">
        <v>100</v>
      </c>
      <c r="P20" s="734"/>
      <c r="R20" s="734"/>
      <c r="S20" s="734"/>
      <c r="V20" s="5"/>
    </row>
    <row r="21" spans="1:22" ht="43.5" customHeight="1" x14ac:dyDescent="0.2">
      <c r="A21" s="87"/>
      <c r="B21" s="28"/>
      <c r="C21" s="88"/>
      <c r="D21" s="1593"/>
      <c r="E21" s="1624"/>
      <c r="F21" s="52"/>
      <c r="G21" s="1600"/>
      <c r="H21" s="1629"/>
      <c r="I21" s="892"/>
      <c r="J21" s="224"/>
      <c r="K21" s="89" t="s">
        <v>292</v>
      </c>
      <c r="L21" s="1455"/>
      <c r="M21" s="952"/>
      <c r="N21" s="953">
        <v>50</v>
      </c>
      <c r="P21" s="734"/>
      <c r="R21" s="734"/>
      <c r="S21" s="734"/>
      <c r="U21" s="734"/>
    </row>
    <row r="22" spans="1:22" ht="43.5" customHeight="1" x14ac:dyDescent="0.2">
      <c r="A22" s="87"/>
      <c r="B22" s="28"/>
      <c r="C22" s="88"/>
      <c r="D22" s="2011"/>
      <c r="E22" s="1624"/>
      <c r="F22" s="52"/>
      <c r="G22" s="1600"/>
      <c r="H22" s="1629"/>
      <c r="I22" s="892"/>
      <c r="J22" s="224"/>
      <c r="K22" s="590" t="s">
        <v>840</v>
      </c>
      <c r="L22" s="1454"/>
      <c r="M22" s="1447"/>
      <c r="N22" s="1449">
        <v>500</v>
      </c>
      <c r="P22" s="734"/>
    </row>
    <row r="23" spans="1:22" ht="41.25" customHeight="1" thickBot="1" x14ac:dyDescent="0.25">
      <c r="A23" s="96"/>
      <c r="B23" s="16"/>
      <c r="C23" s="97"/>
      <c r="D23" s="2012"/>
      <c r="E23" s="98"/>
      <c r="F23" s="1606"/>
      <c r="G23" s="929" t="s">
        <v>26</v>
      </c>
      <c r="H23" s="1493">
        <f>SUM(H19:H21)</f>
        <v>71.2</v>
      </c>
      <c r="I23" s="1481">
        <f>SUM(I19:I21)</f>
        <v>71.2</v>
      </c>
      <c r="J23" s="436">
        <f>SUM(J19:J21)</f>
        <v>1136.4000000000001</v>
      </c>
      <c r="K23" s="101" t="s">
        <v>746</v>
      </c>
      <c r="L23" s="1456"/>
      <c r="M23" s="1457"/>
      <c r="N23" s="1458">
        <v>300</v>
      </c>
      <c r="P23" s="734"/>
    </row>
    <row r="24" spans="1:22" ht="30" customHeight="1" x14ac:dyDescent="0.2">
      <c r="A24" s="78" t="s">
        <v>19</v>
      </c>
      <c r="B24" s="17" t="s">
        <v>19</v>
      </c>
      <c r="C24" s="105" t="s">
        <v>46</v>
      </c>
      <c r="D24" s="1593" t="s">
        <v>54</v>
      </c>
      <c r="E24" s="80"/>
      <c r="F24" s="1605">
        <v>2</v>
      </c>
      <c r="G24" s="1671" t="s">
        <v>24</v>
      </c>
      <c r="H24" s="1494">
        <v>8</v>
      </c>
      <c r="I24" s="1483">
        <v>8</v>
      </c>
      <c r="J24" s="620">
        <v>58</v>
      </c>
      <c r="K24" s="92"/>
      <c r="L24" s="107"/>
      <c r="M24" s="85"/>
      <c r="N24" s="86"/>
      <c r="P24" s="734"/>
    </row>
    <row r="25" spans="1:22" ht="30.75" customHeight="1" x14ac:dyDescent="0.2">
      <c r="A25" s="87"/>
      <c r="B25" s="28"/>
      <c r="C25" s="88"/>
      <c r="D25" s="1596" t="s">
        <v>55</v>
      </c>
      <c r="E25" s="1624"/>
      <c r="F25" s="52"/>
      <c r="G25" s="958"/>
      <c r="H25" s="220"/>
      <c r="I25" s="1487"/>
      <c r="J25" s="424"/>
      <c r="K25" s="53" t="s">
        <v>56</v>
      </c>
      <c r="L25" s="35">
        <v>35</v>
      </c>
      <c r="M25" s="164">
        <v>35</v>
      </c>
      <c r="N25" s="37">
        <v>35</v>
      </c>
      <c r="P25" s="734"/>
      <c r="U25" s="734"/>
    </row>
    <row r="26" spans="1:22" ht="27" customHeight="1" x14ac:dyDescent="0.2">
      <c r="A26" s="87"/>
      <c r="B26" s="28"/>
      <c r="C26" s="88"/>
      <c r="D26" s="2013" t="s">
        <v>58</v>
      </c>
      <c r="E26" s="1624"/>
      <c r="F26" s="52"/>
      <c r="G26" s="1650"/>
      <c r="H26" s="812"/>
      <c r="I26" s="1694"/>
      <c r="J26" s="418"/>
      <c r="K26" s="1603" t="s">
        <v>59</v>
      </c>
      <c r="L26" s="1781"/>
      <c r="M26" s="182"/>
      <c r="N26" s="1784">
        <v>50</v>
      </c>
      <c r="P26" s="734"/>
      <c r="R26" s="734"/>
    </row>
    <row r="27" spans="1:22" ht="17.25" customHeight="1" thickBot="1" x14ac:dyDescent="0.25">
      <c r="A27" s="96"/>
      <c r="B27" s="16"/>
      <c r="C27" s="97"/>
      <c r="D27" s="2012"/>
      <c r="E27" s="98"/>
      <c r="F27" s="1606"/>
      <c r="G27" s="960" t="s">
        <v>26</v>
      </c>
      <c r="H27" s="1493">
        <f>SUM(H24:H26)</f>
        <v>8</v>
      </c>
      <c r="I27" s="1485">
        <f>SUM(I24:I26)</f>
        <v>8</v>
      </c>
      <c r="J27" s="442">
        <f>SUM(J24:J26)</f>
        <v>58</v>
      </c>
      <c r="K27" s="156"/>
      <c r="L27" s="125"/>
      <c r="M27" s="198"/>
      <c r="N27" s="127"/>
      <c r="P27" s="734"/>
    </row>
    <row r="28" spans="1:22" ht="28.5" customHeight="1" x14ac:dyDescent="0.2">
      <c r="A28" s="78" t="s">
        <v>19</v>
      </c>
      <c r="B28" s="17" t="s">
        <v>19</v>
      </c>
      <c r="C28" s="79" t="s">
        <v>53</v>
      </c>
      <c r="D28" s="2014" t="s">
        <v>62</v>
      </c>
      <c r="E28" s="80"/>
      <c r="F28" s="1605">
        <v>2</v>
      </c>
      <c r="G28" s="22" t="s">
        <v>24</v>
      </c>
      <c r="H28" s="1496">
        <v>200</v>
      </c>
      <c r="I28" s="1486"/>
      <c r="J28" s="962"/>
      <c r="K28" s="120" t="s">
        <v>63</v>
      </c>
      <c r="L28" s="1642">
        <v>7</v>
      </c>
      <c r="M28" s="334"/>
      <c r="N28" s="122"/>
      <c r="P28" s="734"/>
      <c r="R28" s="734"/>
    </row>
    <row r="29" spans="1:22" ht="17.25" customHeight="1" x14ac:dyDescent="0.2">
      <c r="A29" s="87"/>
      <c r="B29" s="28"/>
      <c r="C29" s="88"/>
      <c r="D29" s="2011"/>
      <c r="E29" s="1624"/>
      <c r="F29" s="52"/>
      <c r="G29" s="958"/>
      <c r="H29" s="220"/>
      <c r="I29" s="1487"/>
      <c r="J29" s="422"/>
      <c r="K29" s="2015" t="s">
        <v>64</v>
      </c>
      <c r="L29" s="1779">
        <v>7</v>
      </c>
      <c r="M29" s="189"/>
      <c r="N29" s="1785"/>
      <c r="P29" s="734"/>
      <c r="R29" s="734"/>
    </row>
    <row r="30" spans="1:22" ht="15.75" customHeight="1" thickBot="1" x14ac:dyDescent="0.25">
      <c r="A30" s="96"/>
      <c r="B30" s="16"/>
      <c r="C30" s="97"/>
      <c r="D30" s="2012"/>
      <c r="E30" s="98"/>
      <c r="F30" s="1606"/>
      <c r="G30" s="960" t="s">
        <v>26</v>
      </c>
      <c r="H30" s="1493">
        <f t="shared" ref="H30" si="0">SUM(H28)</f>
        <v>200</v>
      </c>
      <c r="I30" s="1485"/>
      <c r="J30" s="961"/>
      <c r="K30" s="1994"/>
      <c r="L30" s="125"/>
      <c r="M30" s="198"/>
      <c r="N30" s="127"/>
      <c r="P30" s="734"/>
    </row>
    <row r="31" spans="1:22" ht="19.5" customHeight="1" x14ac:dyDescent="0.2">
      <c r="A31" s="128" t="s">
        <v>19</v>
      </c>
      <c r="B31" s="17" t="s">
        <v>19</v>
      </c>
      <c r="C31" s="129" t="s">
        <v>61</v>
      </c>
      <c r="D31" s="1987" t="s">
        <v>294</v>
      </c>
      <c r="E31" s="1989"/>
      <c r="F31" s="1991" t="s">
        <v>29</v>
      </c>
      <c r="G31" s="22" t="s">
        <v>24</v>
      </c>
      <c r="H31" s="1492">
        <v>75.400000000000006</v>
      </c>
      <c r="I31" s="1488">
        <v>75.400000000000006</v>
      </c>
      <c r="J31" s="341">
        <v>75.400000000000006</v>
      </c>
      <c r="K31" s="1993" t="s">
        <v>67</v>
      </c>
      <c r="L31" s="22">
        <v>15</v>
      </c>
      <c r="M31" s="132">
        <v>15</v>
      </c>
      <c r="N31" s="133">
        <v>15</v>
      </c>
      <c r="P31" s="739"/>
      <c r="Q31" s="740"/>
      <c r="R31" s="740"/>
      <c r="S31" s="740"/>
    </row>
    <row r="32" spans="1:22" ht="15.75" customHeight="1" thickBot="1" x14ac:dyDescent="0.25">
      <c r="A32" s="134"/>
      <c r="B32" s="16"/>
      <c r="C32" s="135"/>
      <c r="D32" s="1988"/>
      <c r="E32" s="1990"/>
      <c r="F32" s="1992"/>
      <c r="G32" s="929" t="s">
        <v>26</v>
      </c>
      <c r="H32" s="1493">
        <f t="shared" ref="H32:J32" si="1">SUM(H31:H31)</f>
        <v>75.400000000000006</v>
      </c>
      <c r="I32" s="1489">
        <f t="shared" si="1"/>
        <v>75.400000000000006</v>
      </c>
      <c r="J32" s="413">
        <f t="shared" si="1"/>
        <v>75.400000000000006</v>
      </c>
      <c r="K32" s="1994"/>
      <c r="L32" s="1643"/>
      <c r="M32" s="138"/>
      <c r="N32" s="139"/>
      <c r="O32" s="1565"/>
      <c r="P32" s="739"/>
      <c r="Q32" s="740"/>
      <c r="R32" s="740"/>
      <c r="S32" s="740"/>
    </row>
    <row r="33" spans="1:21" ht="30" customHeight="1" x14ac:dyDescent="0.2">
      <c r="A33" s="146" t="s">
        <v>19</v>
      </c>
      <c r="B33" s="17" t="s">
        <v>19</v>
      </c>
      <c r="C33" s="129" t="s">
        <v>65</v>
      </c>
      <c r="D33" s="1601" t="s">
        <v>755</v>
      </c>
      <c r="E33" s="1604"/>
      <c r="F33" s="147" t="s">
        <v>29</v>
      </c>
      <c r="G33" s="965" t="s">
        <v>24</v>
      </c>
      <c r="H33" s="1491">
        <v>137.69999999999999</v>
      </c>
      <c r="I33" s="526">
        <f>155-17.3</f>
        <v>137.69999999999999</v>
      </c>
      <c r="J33" s="431">
        <f>155-17.3</f>
        <v>137.69999999999999</v>
      </c>
      <c r="K33" s="1641" t="s">
        <v>747</v>
      </c>
      <c r="L33" s="131">
        <v>4</v>
      </c>
      <c r="M33" s="1465">
        <v>4</v>
      </c>
      <c r="N33" s="133">
        <v>4</v>
      </c>
      <c r="O33" s="341"/>
    </row>
    <row r="34" spans="1:21" ht="39" customHeight="1" x14ac:dyDescent="0.2">
      <c r="A34" s="46"/>
      <c r="B34" s="28"/>
      <c r="C34" s="47"/>
      <c r="D34" s="160"/>
      <c r="E34" s="1615"/>
      <c r="F34" s="154"/>
      <c r="G34" s="1725" t="s">
        <v>151</v>
      </c>
      <c r="H34" s="1492">
        <v>36</v>
      </c>
      <c r="I34" s="1482"/>
      <c r="J34" s="210"/>
      <c r="K34" s="62" t="s">
        <v>748</v>
      </c>
      <c r="L34" s="213">
        <v>13</v>
      </c>
      <c r="M34" s="981">
        <v>13</v>
      </c>
      <c r="N34" s="985">
        <v>13</v>
      </c>
      <c r="U34" s="734"/>
    </row>
    <row r="35" spans="1:21" ht="18" customHeight="1" x14ac:dyDescent="0.2">
      <c r="A35" s="46"/>
      <c r="B35" s="28"/>
      <c r="C35" s="47"/>
      <c r="D35" s="265"/>
      <c r="E35" s="1609"/>
      <c r="F35" s="163"/>
      <c r="G35" s="326"/>
      <c r="H35" s="220"/>
      <c r="I35" s="803"/>
      <c r="J35" s="229"/>
      <c r="K35" s="2023" t="s">
        <v>749</v>
      </c>
      <c r="L35" s="216">
        <v>8</v>
      </c>
      <c r="M35" s="295">
        <v>8</v>
      </c>
      <c r="N35" s="987">
        <v>8</v>
      </c>
      <c r="R35" s="734"/>
      <c r="S35" s="734"/>
    </row>
    <row r="36" spans="1:21" ht="15" customHeight="1" thickBot="1" x14ac:dyDescent="0.25">
      <c r="A36" s="46"/>
      <c r="B36" s="28"/>
      <c r="C36" s="47"/>
      <c r="D36" s="1595"/>
      <c r="E36" s="1609"/>
      <c r="F36" s="163"/>
      <c r="G36" s="960" t="s">
        <v>26</v>
      </c>
      <c r="H36" s="1493">
        <f>SUM(H33:H35)</f>
        <v>173.7</v>
      </c>
      <c r="I36" s="1485">
        <f>SUM(I33:I35)</f>
        <v>137.69999999999999</v>
      </c>
      <c r="J36" s="442">
        <f>SUM(J33:J35)</f>
        <v>137.69999999999999</v>
      </c>
      <c r="K36" s="2024"/>
      <c r="L36" s="1464"/>
      <c r="M36" s="173"/>
      <c r="N36" s="174"/>
      <c r="Q36" s="734"/>
      <c r="R36" s="734"/>
      <c r="S36" s="734"/>
    </row>
    <row r="37" spans="1:21" ht="30" customHeight="1" x14ac:dyDescent="0.2">
      <c r="A37" s="128" t="s">
        <v>19</v>
      </c>
      <c r="B37" s="17" t="s">
        <v>19</v>
      </c>
      <c r="C37" s="129" t="s">
        <v>68</v>
      </c>
      <c r="D37" s="2035" t="s">
        <v>446</v>
      </c>
      <c r="E37" s="1753"/>
      <c r="F37" s="1754">
        <v>2</v>
      </c>
      <c r="G37" s="22" t="s">
        <v>24</v>
      </c>
      <c r="H37" s="1496">
        <v>61.9</v>
      </c>
      <c r="I37" s="1486">
        <v>12</v>
      </c>
      <c r="J37" s="444"/>
      <c r="K37" s="968" t="s">
        <v>295</v>
      </c>
      <c r="L37" s="932">
        <v>3</v>
      </c>
      <c r="M37" s="969"/>
      <c r="N37" s="27"/>
      <c r="P37" s="734"/>
      <c r="S37" s="734"/>
    </row>
    <row r="38" spans="1:21" ht="17.25" customHeight="1" x14ac:dyDescent="0.2">
      <c r="A38" s="46"/>
      <c r="B38" s="28"/>
      <c r="C38" s="47"/>
      <c r="D38" s="2036"/>
      <c r="E38" s="1760"/>
      <c r="F38" s="52"/>
      <c r="G38" s="958"/>
      <c r="H38" s="220"/>
      <c r="I38" s="1487"/>
      <c r="J38" s="424"/>
      <c r="K38" s="1757" t="s">
        <v>91</v>
      </c>
      <c r="L38" s="234">
        <v>50</v>
      </c>
      <c r="M38" s="75">
        <v>100</v>
      </c>
      <c r="N38" s="37"/>
      <c r="P38" s="734"/>
      <c r="S38" s="734"/>
      <c r="T38" s="734"/>
    </row>
    <row r="39" spans="1:21" ht="30" customHeight="1" x14ac:dyDescent="0.2">
      <c r="A39" s="46"/>
      <c r="B39" s="28"/>
      <c r="C39" s="47"/>
      <c r="D39" s="2011"/>
      <c r="E39" s="1775"/>
      <c r="F39" s="163"/>
      <c r="G39" s="1774"/>
      <c r="H39" s="220"/>
      <c r="I39" s="1487"/>
      <c r="J39" s="424"/>
      <c r="K39" s="1773" t="s">
        <v>93</v>
      </c>
      <c r="L39" s="35">
        <v>3</v>
      </c>
      <c r="M39" s="973"/>
      <c r="N39" s="37"/>
      <c r="P39" s="734"/>
      <c r="Q39" s="734"/>
      <c r="S39" s="734"/>
    </row>
    <row r="40" spans="1:21" ht="30" customHeight="1" x14ac:dyDescent="0.2">
      <c r="A40" s="46"/>
      <c r="B40" s="28"/>
      <c r="C40" s="47"/>
      <c r="D40" s="2011"/>
      <c r="E40" s="1775"/>
      <c r="F40" s="163"/>
      <c r="G40" s="1774"/>
      <c r="H40" s="1776"/>
      <c r="I40" s="423"/>
      <c r="J40" s="424"/>
      <c r="K40" s="66" t="s">
        <v>94</v>
      </c>
      <c r="L40" s="1779">
        <v>2</v>
      </c>
      <c r="M40" s="1004"/>
      <c r="N40" s="1785"/>
      <c r="P40" s="734"/>
      <c r="Q40" s="734"/>
      <c r="S40" s="734"/>
      <c r="T40" s="734"/>
    </row>
    <row r="41" spans="1:21" ht="18" customHeight="1" x14ac:dyDescent="0.2">
      <c r="A41" s="46"/>
      <c r="B41" s="28"/>
      <c r="C41" s="47"/>
      <c r="D41" s="1932"/>
      <c r="E41" s="1934"/>
      <c r="F41" s="163"/>
      <c r="G41" s="1933"/>
      <c r="H41" s="1935"/>
      <c r="I41" s="423"/>
      <c r="J41" s="424"/>
      <c r="K41" s="1790" t="s">
        <v>262</v>
      </c>
      <c r="L41" s="35">
        <v>10</v>
      </c>
      <c r="M41" s="75"/>
      <c r="N41" s="37"/>
      <c r="P41" s="734"/>
      <c r="Q41" s="734"/>
      <c r="R41" s="734"/>
      <c r="S41" s="734"/>
      <c r="T41" s="734"/>
    </row>
    <row r="42" spans="1:21" ht="18" customHeight="1" x14ac:dyDescent="0.2">
      <c r="A42" s="46"/>
      <c r="B42" s="28"/>
      <c r="C42" s="47"/>
      <c r="D42" s="1755"/>
      <c r="E42" s="1758"/>
      <c r="F42" s="163"/>
      <c r="G42" s="1759"/>
      <c r="H42" s="1761"/>
      <c r="I42" s="423"/>
      <c r="J42" s="424"/>
      <c r="K42" s="574" t="s">
        <v>90</v>
      </c>
      <c r="L42" s="1780"/>
      <c r="M42" s="1763">
        <v>1</v>
      </c>
      <c r="N42" s="1785"/>
      <c r="P42" s="734"/>
      <c r="Q42" s="734"/>
      <c r="S42" s="734"/>
      <c r="T42" s="734"/>
    </row>
    <row r="43" spans="1:21" ht="18" customHeight="1" thickBot="1" x14ac:dyDescent="0.25">
      <c r="A43" s="134"/>
      <c r="B43" s="16"/>
      <c r="C43" s="135"/>
      <c r="D43" s="1756"/>
      <c r="E43" s="524"/>
      <c r="F43" s="525"/>
      <c r="G43" s="960" t="s">
        <v>26</v>
      </c>
      <c r="H43" s="144">
        <f>SUM(H37:H42)</f>
        <v>61.9</v>
      </c>
      <c r="I43" s="450">
        <f t="shared" ref="I43:J43" si="2">SUM(I37:I42)</f>
        <v>12</v>
      </c>
      <c r="J43" s="1722">
        <f t="shared" si="2"/>
        <v>0</v>
      </c>
      <c r="K43" s="348"/>
      <c r="L43" s="1764"/>
      <c r="M43" s="1765"/>
      <c r="N43" s="119"/>
      <c r="P43" s="734"/>
      <c r="Q43" s="734"/>
      <c r="S43" s="734"/>
      <c r="T43" s="734"/>
    </row>
    <row r="44" spans="1:21" ht="26.25" customHeight="1" x14ac:dyDescent="0.2">
      <c r="A44" s="46" t="s">
        <v>19</v>
      </c>
      <c r="B44" s="28" t="s">
        <v>19</v>
      </c>
      <c r="C44" s="47" t="s">
        <v>72</v>
      </c>
      <c r="D44" s="2011" t="s">
        <v>255</v>
      </c>
      <c r="E44" s="1758"/>
      <c r="F44" s="163">
        <v>2</v>
      </c>
      <c r="G44" s="1759" t="s">
        <v>151</v>
      </c>
      <c r="H44" s="1761">
        <v>15</v>
      </c>
      <c r="I44" s="423"/>
      <c r="J44" s="424"/>
      <c r="K44" s="2034" t="s">
        <v>268</v>
      </c>
      <c r="L44" s="932">
        <v>1</v>
      </c>
      <c r="M44" s="1766"/>
      <c r="N44" s="27"/>
      <c r="P44" s="734"/>
      <c r="Q44" s="734"/>
      <c r="S44" s="734"/>
      <c r="T44" s="734"/>
    </row>
    <row r="45" spans="1:21" s="145" customFormat="1" ht="15.75" customHeight="1" thickBot="1" x14ac:dyDescent="0.25">
      <c r="A45" s="134"/>
      <c r="B45" s="16"/>
      <c r="C45" s="135"/>
      <c r="D45" s="2012"/>
      <c r="E45" s="142"/>
      <c r="F45" s="1606"/>
      <c r="G45" s="960" t="s">
        <v>26</v>
      </c>
      <c r="H45" s="100">
        <f>SUM(H44)</f>
        <v>15</v>
      </c>
      <c r="I45" s="442"/>
      <c r="J45" s="974"/>
      <c r="K45" s="2044"/>
      <c r="L45" s="1780"/>
      <c r="M45" s="1763"/>
      <c r="N45" s="127"/>
      <c r="O45" s="741"/>
      <c r="P45" s="742"/>
      <c r="Q45" s="741"/>
      <c r="R45" s="741"/>
      <c r="S45" s="742"/>
      <c r="T45" s="741"/>
      <c r="U45" s="742"/>
    </row>
    <row r="46" spans="1:21" ht="13.5" thickBot="1" x14ac:dyDescent="0.25">
      <c r="A46" s="96" t="s">
        <v>19</v>
      </c>
      <c r="B46" s="199" t="s">
        <v>19</v>
      </c>
      <c r="C46" s="2037" t="s">
        <v>100</v>
      </c>
      <c r="D46" s="2038"/>
      <c r="E46" s="2038"/>
      <c r="F46" s="2038"/>
      <c r="G46" s="2038"/>
      <c r="H46" s="200">
        <f>H45+H36+H32+H30+H27+H23+H18+H43</f>
        <v>1832.3000000000002</v>
      </c>
      <c r="I46" s="462">
        <f t="shared" ref="I46:J46" si="3">I45+I36+I32+I30+I27+I23+I18+I43</f>
        <v>1700.3999999999999</v>
      </c>
      <c r="J46" s="461">
        <f t="shared" si="3"/>
        <v>2803.6</v>
      </c>
      <c r="K46" s="2039"/>
      <c r="L46" s="2040"/>
      <c r="M46" s="2040"/>
      <c r="N46" s="2041"/>
    </row>
    <row r="47" spans="1:21" ht="13.5" thickBot="1" x14ac:dyDescent="0.25">
      <c r="A47" s="78" t="s">
        <v>19</v>
      </c>
      <c r="B47" s="201" t="s">
        <v>28</v>
      </c>
      <c r="C47" s="2004" t="s">
        <v>101</v>
      </c>
      <c r="D47" s="2005"/>
      <c r="E47" s="2005"/>
      <c r="F47" s="2005"/>
      <c r="G47" s="2005"/>
      <c r="H47" s="2005"/>
      <c r="I47" s="2005"/>
      <c r="J47" s="2005"/>
      <c r="K47" s="2005"/>
      <c r="L47" s="2005"/>
      <c r="M47" s="2005"/>
      <c r="N47" s="2006"/>
      <c r="Q47" s="734"/>
    </row>
    <row r="48" spans="1:21" ht="15.75" customHeight="1" x14ac:dyDescent="0.2">
      <c r="A48" s="78" t="s">
        <v>19</v>
      </c>
      <c r="B48" s="17" t="s">
        <v>28</v>
      </c>
      <c r="C48" s="129" t="s">
        <v>19</v>
      </c>
      <c r="D48" s="2042" t="s">
        <v>102</v>
      </c>
      <c r="E48" s="1225" t="s">
        <v>23</v>
      </c>
      <c r="F48" s="1605" t="s">
        <v>29</v>
      </c>
      <c r="G48" s="1246" t="s">
        <v>24</v>
      </c>
      <c r="H48" s="82">
        <v>4964.3999999999996</v>
      </c>
      <c r="I48" s="432">
        <v>5354.9</v>
      </c>
      <c r="J48" s="431">
        <f>4924.9-100</f>
        <v>4824.8999999999996</v>
      </c>
      <c r="K48" s="202" t="s">
        <v>103</v>
      </c>
      <c r="L48" s="1880">
        <v>657</v>
      </c>
      <c r="M48" s="1881">
        <v>633.20000000000005</v>
      </c>
      <c r="N48" s="1882">
        <v>667.8</v>
      </c>
    </row>
    <row r="49" spans="1:20" ht="15.75" customHeight="1" x14ac:dyDescent="0.2">
      <c r="A49" s="87"/>
      <c r="B49" s="28"/>
      <c r="C49" s="47"/>
      <c r="D49" s="2043"/>
      <c r="E49" s="1695"/>
      <c r="F49" s="52"/>
      <c r="G49" s="1696" t="s">
        <v>151</v>
      </c>
      <c r="H49" s="404">
        <v>71.8</v>
      </c>
      <c r="I49" s="457"/>
      <c r="J49" s="1726"/>
      <c r="K49" s="2033" t="s">
        <v>296</v>
      </c>
      <c r="L49" s="1883">
        <v>1328</v>
      </c>
      <c r="M49" s="1884">
        <v>1310</v>
      </c>
      <c r="N49" s="1885">
        <v>1369</v>
      </c>
    </row>
    <row r="50" spans="1:20" ht="15.75" customHeight="1" x14ac:dyDescent="0.2">
      <c r="A50" s="87"/>
      <c r="B50" s="28"/>
      <c r="C50" s="47"/>
      <c r="D50" s="2043"/>
      <c r="E50" s="1695"/>
      <c r="F50" s="52"/>
      <c r="G50" s="1696" t="s">
        <v>104</v>
      </c>
      <c r="H50" s="1673">
        <v>429</v>
      </c>
      <c r="I50" s="1675">
        <v>443.3</v>
      </c>
      <c r="J50" s="224">
        <v>447.3</v>
      </c>
      <c r="K50" s="2034"/>
      <c r="L50" s="1886"/>
      <c r="M50" s="1700"/>
      <c r="N50" s="1730"/>
      <c r="Q50" s="734"/>
    </row>
    <row r="51" spans="1:20" ht="15.75" customHeight="1" x14ac:dyDescent="0.2">
      <c r="A51" s="87"/>
      <c r="B51" s="28"/>
      <c r="C51" s="47"/>
      <c r="D51" s="1662"/>
      <c r="E51" s="1226"/>
      <c r="F51" s="52"/>
      <c r="G51" s="1697" t="s">
        <v>106</v>
      </c>
      <c r="H51" s="1665">
        <v>6.7</v>
      </c>
      <c r="I51" s="1667"/>
      <c r="J51" s="434"/>
      <c r="K51" s="1691"/>
      <c r="L51" s="1886"/>
      <c r="M51" s="1700"/>
      <c r="N51" s="1730"/>
      <c r="T51" s="734"/>
    </row>
    <row r="52" spans="1:20" ht="18" customHeight="1" x14ac:dyDescent="0.2">
      <c r="A52" s="87"/>
      <c r="B52" s="28"/>
      <c r="C52" s="47"/>
      <c r="D52" s="2020" t="s">
        <v>110</v>
      </c>
      <c r="E52" s="263"/>
      <c r="F52" s="52"/>
      <c r="G52" s="326"/>
      <c r="H52" s="1674"/>
      <c r="I52" s="1698"/>
      <c r="J52" s="229"/>
      <c r="K52" s="1728"/>
      <c r="L52" s="1729"/>
      <c r="M52" s="1700"/>
      <c r="N52" s="1730"/>
      <c r="O52" s="743"/>
      <c r="Q52" s="734"/>
      <c r="R52" s="734"/>
    </row>
    <row r="53" spans="1:20" ht="13.5" customHeight="1" x14ac:dyDescent="0.2">
      <c r="A53" s="87"/>
      <c r="B53" s="28"/>
      <c r="C53" s="47"/>
      <c r="D53" s="2021"/>
      <c r="E53" s="263"/>
      <c r="F53" s="52"/>
      <c r="G53" s="1248"/>
      <c r="H53" s="1659"/>
      <c r="I53" s="1676"/>
      <c r="J53" s="229"/>
      <c r="K53" s="1728"/>
      <c r="L53" s="1729"/>
      <c r="M53" s="1700"/>
      <c r="N53" s="1730"/>
      <c r="Q53" s="734"/>
      <c r="R53" s="734"/>
      <c r="S53" s="734"/>
    </row>
    <row r="54" spans="1:20" ht="22.5" customHeight="1" x14ac:dyDescent="0.2">
      <c r="A54" s="87"/>
      <c r="B54" s="28"/>
      <c r="C54" s="47"/>
      <c r="D54" s="2029"/>
      <c r="E54" s="263"/>
      <c r="F54" s="52"/>
      <c r="G54" s="989"/>
      <c r="H54" s="1674"/>
      <c r="I54" s="1676"/>
      <c r="J54" s="229"/>
      <c r="K54" s="1728"/>
      <c r="L54" s="1734"/>
      <c r="M54" s="1735"/>
      <c r="N54" s="1736"/>
      <c r="R54" s="734"/>
      <c r="T54" s="734"/>
    </row>
    <row r="55" spans="1:20" ht="18.75" customHeight="1" x14ac:dyDescent="0.2">
      <c r="A55" s="87"/>
      <c r="B55" s="28"/>
      <c r="C55" s="47"/>
      <c r="D55" s="2020" t="s">
        <v>111</v>
      </c>
      <c r="E55" s="263"/>
      <c r="F55" s="52"/>
      <c r="G55" s="326"/>
      <c r="H55" s="1660"/>
      <c r="I55" s="1634"/>
      <c r="J55" s="1727"/>
      <c r="K55" s="1691"/>
      <c r="L55" s="1731"/>
      <c r="M55" s="1732"/>
      <c r="N55" s="1733"/>
      <c r="O55" s="734"/>
      <c r="P55" s="734"/>
      <c r="Q55" s="734"/>
      <c r="R55" s="734"/>
      <c r="S55" s="734"/>
    </row>
    <row r="56" spans="1:20" ht="18.75" customHeight="1" x14ac:dyDescent="0.2">
      <c r="A56" s="87"/>
      <c r="B56" s="28"/>
      <c r="C56" s="47"/>
      <c r="D56" s="2021"/>
      <c r="E56" s="263"/>
      <c r="F56" s="52"/>
      <c r="G56" s="326"/>
      <c r="H56" s="1679"/>
      <c r="I56" s="1676"/>
      <c r="J56" s="229"/>
      <c r="K56" s="1691"/>
      <c r="L56" s="1729"/>
      <c r="M56" s="1700"/>
      <c r="N56" s="1701"/>
      <c r="O56" s="734"/>
      <c r="P56" s="734"/>
      <c r="Q56" s="734"/>
      <c r="S56" s="734"/>
    </row>
    <row r="57" spans="1:20" ht="18.75" customHeight="1" x14ac:dyDescent="0.2">
      <c r="A57" s="87"/>
      <c r="B57" s="28"/>
      <c r="C57" s="47"/>
      <c r="D57" s="2021"/>
      <c r="E57" s="263"/>
      <c r="F57" s="52"/>
      <c r="G57" s="1699"/>
      <c r="H57" s="1673"/>
      <c r="I57" s="1675"/>
      <c r="J57" s="224"/>
      <c r="K57" s="1691"/>
      <c r="L57" s="1729"/>
      <c r="M57" s="1700"/>
      <c r="N57" s="1701"/>
      <c r="O57" s="734"/>
      <c r="P57" s="734"/>
      <c r="Q57" s="734"/>
      <c r="S57" s="734"/>
    </row>
    <row r="58" spans="1:20" ht="15" customHeight="1" x14ac:dyDescent="0.2">
      <c r="A58" s="87"/>
      <c r="B58" s="28"/>
      <c r="C58" s="225"/>
      <c r="D58" s="2020" t="s">
        <v>112</v>
      </c>
      <c r="E58" s="263"/>
      <c r="F58" s="52"/>
      <c r="G58" s="869"/>
      <c r="H58" s="1673"/>
      <c r="I58" s="1675"/>
      <c r="J58" s="224"/>
      <c r="K58" s="1691"/>
      <c r="L58" s="1729"/>
      <c r="M58" s="1700"/>
      <c r="N58" s="1701"/>
      <c r="O58" s="734"/>
      <c r="S58" s="734"/>
    </row>
    <row r="59" spans="1:20" ht="30.75" customHeight="1" x14ac:dyDescent="0.2">
      <c r="A59" s="87"/>
      <c r="B59" s="28"/>
      <c r="C59" s="225"/>
      <c r="D59" s="2029"/>
      <c r="E59" s="263"/>
      <c r="F59" s="52"/>
      <c r="G59" s="989"/>
      <c r="H59" s="488"/>
      <c r="I59" s="497"/>
      <c r="J59" s="493"/>
      <c r="K59" s="1691"/>
      <c r="L59" s="1729"/>
      <c r="M59" s="1700"/>
      <c r="N59" s="1701"/>
      <c r="R59" s="734"/>
    </row>
    <row r="60" spans="1:20" ht="40.5" customHeight="1" x14ac:dyDescent="0.2">
      <c r="A60" s="227"/>
      <c r="B60" s="28"/>
      <c r="C60" s="228"/>
      <c r="D60" s="2030" t="s">
        <v>831</v>
      </c>
      <c r="E60" s="230"/>
      <c r="F60" s="52"/>
      <c r="G60" s="326"/>
      <c r="H60" s="1674"/>
      <c r="I60" s="1676"/>
      <c r="J60" s="229"/>
      <c r="K60" s="1691" t="s">
        <v>114</v>
      </c>
      <c r="L60" s="1729">
        <v>700</v>
      </c>
      <c r="M60" s="1700">
        <v>700</v>
      </c>
      <c r="N60" s="1701">
        <v>700</v>
      </c>
      <c r="S60" s="734"/>
    </row>
    <row r="61" spans="1:20" ht="15" customHeight="1" x14ac:dyDescent="0.2">
      <c r="A61" s="227"/>
      <c r="B61" s="28"/>
      <c r="C61" s="228"/>
      <c r="D61" s="2031"/>
      <c r="E61" s="263"/>
      <c r="F61" s="52"/>
      <c r="G61" s="1699"/>
      <c r="H61" s="1674"/>
      <c r="I61" s="1676"/>
      <c r="J61" s="229"/>
      <c r="K61" s="1691"/>
      <c r="L61" s="220"/>
      <c r="M61" s="1782"/>
      <c r="N61" s="910"/>
      <c r="R61" s="734"/>
      <c r="S61" s="734"/>
    </row>
    <row r="62" spans="1:20" ht="16.5" customHeight="1" x14ac:dyDescent="0.2">
      <c r="A62" s="46"/>
      <c r="B62" s="28"/>
      <c r="C62" s="47"/>
      <c r="D62" s="2020" t="s">
        <v>828</v>
      </c>
      <c r="E62" s="263"/>
      <c r="F62" s="52"/>
      <c r="G62" s="326"/>
      <c r="H62" s="1660"/>
      <c r="I62" s="1634"/>
      <c r="J62" s="904"/>
      <c r="K62" s="1691"/>
      <c r="L62" s="1660"/>
      <c r="M62" s="1634"/>
      <c r="N62" s="1737"/>
      <c r="Q62" s="734"/>
      <c r="R62" s="734"/>
    </row>
    <row r="63" spans="1:20" ht="30" customHeight="1" x14ac:dyDescent="0.2">
      <c r="A63" s="46"/>
      <c r="B63" s="28"/>
      <c r="C63" s="47"/>
      <c r="D63" s="2021"/>
      <c r="E63" s="263"/>
      <c r="F63" s="52"/>
      <c r="G63" s="1248"/>
      <c r="H63" s="1673"/>
      <c r="I63" s="1675"/>
      <c r="J63" s="224"/>
      <c r="K63" s="1691"/>
      <c r="L63" s="220"/>
      <c r="M63" s="1782"/>
      <c r="N63" s="1787"/>
      <c r="Q63" s="734"/>
      <c r="R63" s="734"/>
      <c r="S63" s="734"/>
    </row>
    <row r="64" spans="1:20" ht="41.25" customHeight="1" x14ac:dyDescent="0.2">
      <c r="A64" s="46"/>
      <c r="B64" s="28"/>
      <c r="C64" s="47"/>
      <c r="D64" s="2018" t="s">
        <v>117</v>
      </c>
      <c r="E64" s="263"/>
      <c r="F64" s="52"/>
      <c r="G64" s="958"/>
      <c r="H64" s="1673"/>
      <c r="I64" s="1675"/>
      <c r="J64" s="224"/>
      <c r="K64" s="1690" t="s">
        <v>298</v>
      </c>
      <c r="L64" s="365">
        <v>1</v>
      </c>
      <c r="M64" s="1738"/>
      <c r="N64" s="1739"/>
      <c r="P64" s="734"/>
      <c r="Q64" s="734"/>
    </row>
    <row r="65" spans="1:24" ht="30.75" customHeight="1" x14ac:dyDescent="0.2">
      <c r="A65" s="46"/>
      <c r="B65" s="28"/>
      <c r="C65" s="228"/>
      <c r="D65" s="2019"/>
      <c r="E65" s="263"/>
      <c r="F65" s="52"/>
      <c r="G65" s="958"/>
      <c r="H65" s="1673"/>
      <c r="I65" s="1675"/>
      <c r="J65" s="224"/>
      <c r="K65" s="232" t="s">
        <v>826</v>
      </c>
      <c r="L65" s="361">
        <v>1</v>
      </c>
      <c r="M65" s="368"/>
      <c r="N65" s="1704"/>
      <c r="P65" s="734"/>
      <c r="Q65" s="734"/>
      <c r="T65" s="734"/>
    </row>
    <row r="66" spans="1:24" ht="28.5" customHeight="1" x14ac:dyDescent="0.2">
      <c r="A66" s="46"/>
      <c r="B66" s="28"/>
      <c r="C66" s="228"/>
      <c r="D66" s="2032" t="s">
        <v>118</v>
      </c>
      <c r="E66" s="230"/>
      <c r="F66" s="52"/>
      <c r="G66" s="744"/>
      <c r="H66" s="1658"/>
      <c r="I66" s="1657"/>
      <c r="J66" s="224"/>
      <c r="K66" s="1689" t="s">
        <v>122</v>
      </c>
      <c r="L66" s="1705">
        <v>25</v>
      </c>
      <c r="M66" s="1702">
        <v>100</v>
      </c>
      <c r="N66" s="370"/>
      <c r="O66" s="743"/>
      <c r="P66" s="734"/>
      <c r="Q66" s="734"/>
    </row>
    <row r="67" spans="1:24" ht="17.25" customHeight="1" x14ac:dyDescent="0.2">
      <c r="A67" s="46"/>
      <c r="B67" s="28"/>
      <c r="C67" s="228"/>
      <c r="D67" s="2032"/>
      <c r="E67" s="230"/>
      <c r="F67" s="52"/>
      <c r="G67" s="958"/>
      <c r="H67" s="1673"/>
      <c r="I67" s="1675"/>
      <c r="J67" s="224"/>
      <c r="K67" s="232" t="s">
        <v>121</v>
      </c>
      <c r="L67" s="1706"/>
      <c r="M67" s="1707">
        <v>100</v>
      </c>
      <c r="N67" s="370"/>
      <c r="P67" s="734"/>
      <c r="Q67" s="734"/>
    </row>
    <row r="68" spans="1:24" ht="28.5" customHeight="1" x14ac:dyDescent="0.2">
      <c r="A68" s="46"/>
      <c r="B68" s="28"/>
      <c r="C68" s="228"/>
      <c r="D68" s="2018" t="s">
        <v>300</v>
      </c>
      <c r="E68" s="230"/>
      <c r="F68" s="52"/>
      <c r="G68" s="744"/>
      <c r="H68" s="1673"/>
      <c r="I68" s="1675"/>
      <c r="J68" s="224"/>
      <c r="K68" s="1689" t="s">
        <v>301</v>
      </c>
      <c r="L68" s="1708">
        <v>8</v>
      </c>
      <c r="M68" s="1702">
        <v>10</v>
      </c>
      <c r="N68" s="1703">
        <v>12</v>
      </c>
      <c r="P68" s="734"/>
      <c r="Q68" s="734"/>
      <c r="W68" s="5"/>
    </row>
    <row r="69" spans="1:24" ht="28.5" customHeight="1" x14ac:dyDescent="0.2">
      <c r="A69" s="46"/>
      <c r="B69" s="28"/>
      <c r="C69" s="228"/>
      <c r="D69" s="2019"/>
      <c r="E69" s="230"/>
      <c r="F69" s="52"/>
      <c r="G69" s="958"/>
      <c r="H69" s="1673"/>
      <c r="I69" s="1675"/>
      <c r="J69" s="224"/>
      <c r="K69" s="232" t="s">
        <v>302</v>
      </c>
      <c r="L69" s="1705">
        <v>10</v>
      </c>
      <c r="M69" s="368">
        <v>12</v>
      </c>
      <c r="N69" s="1704">
        <v>14</v>
      </c>
      <c r="P69" s="734"/>
      <c r="Q69" s="734"/>
    </row>
    <row r="70" spans="1:24" ht="30" customHeight="1" x14ac:dyDescent="0.2">
      <c r="A70" s="227"/>
      <c r="B70" s="28"/>
      <c r="C70" s="228"/>
      <c r="D70" s="2020" t="s">
        <v>829</v>
      </c>
      <c r="E70" s="2022" t="s">
        <v>124</v>
      </c>
      <c r="F70" s="52"/>
      <c r="G70" s="326"/>
      <c r="H70" s="1673"/>
      <c r="I70" s="1634"/>
      <c r="J70" s="904"/>
      <c r="K70" s="1689"/>
      <c r="L70" s="1708"/>
      <c r="M70" s="1702"/>
      <c r="N70" s="376"/>
      <c r="R70" s="734"/>
    </row>
    <row r="71" spans="1:24" ht="25.5" customHeight="1" x14ac:dyDescent="0.2">
      <c r="A71" s="227"/>
      <c r="B71" s="28"/>
      <c r="C71" s="228"/>
      <c r="D71" s="2021"/>
      <c r="E71" s="2022"/>
      <c r="F71" s="52"/>
      <c r="G71" s="1699"/>
      <c r="H71" s="1673"/>
      <c r="I71" s="1675"/>
      <c r="J71" s="224"/>
      <c r="K71" s="1690"/>
      <c r="L71" s="307"/>
      <c r="M71" s="369"/>
      <c r="N71" s="370"/>
      <c r="R71" s="734"/>
    </row>
    <row r="72" spans="1:24" ht="25.5" customHeight="1" x14ac:dyDescent="0.2">
      <c r="A72" s="227"/>
      <c r="B72" s="28"/>
      <c r="C72" s="235"/>
      <c r="D72" s="2025" t="s">
        <v>126</v>
      </c>
      <c r="E72" s="236"/>
      <c r="F72" s="237"/>
      <c r="G72" s="1699"/>
      <c r="H72" s="1673"/>
      <c r="I72" s="1675"/>
      <c r="J72" s="224"/>
      <c r="K72" s="1691" t="s">
        <v>127</v>
      </c>
      <c r="L72" s="1709">
        <v>1</v>
      </c>
      <c r="M72" s="378"/>
      <c r="N72" s="367"/>
      <c r="Q72" s="734"/>
      <c r="R72" s="734"/>
      <c r="T72" s="734"/>
    </row>
    <row r="73" spans="1:24" ht="27" customHeight="1" x14ac:dyDescent="0.2">
      <c r="A73" s="227"/>
      <c r="B73" s="28"/>
      <c r="C73" s="240"/>
      <c r="D73" s="2026"/>
      <c r="E73" s="1624"/>
      <c r="F73" s="237"/>
      <c r="G73" s="1699"/>
      <c r="H73" s="1673"/>
      <c r="I73" s="1675"/>
      <c r="J73" s="904"/>
      <c r="K73" s="1691"/>
      <c r="L73" s="1709"/>
      <c r="M73" s="378"/>
      <c r="N73" s="367"/>
      <c r="Q73" s="734"/>
      <c r="R73" s="734"/>
    </row>
    <row r="74" spans="1:24" ht="25.5" customHeight="1" x14ac:dyDescent="0.2">
      <c r="A74" s="87"/>
      <c r="B74" s="28"/>
      <c r="C74" s="240"/>
      <c r="D74" s="2013" t="s">
        <v>830</v>
      </c>
      <c r="E74" s="2027" t="s">
        <v>457</v>
      </c>
      <c r="F74" s="1664"/>
      <c r="G74" s="326"/>
      <c r="H74" s="1674"/>
      <c r="I74" s="1676"/>
      <c r="J74" s="229"/>
      <c r="K74" s="1653" t="s">
        <v>753</v>
      </c>
      <c r="L74" s="1710">
        <v>30</v>
      </c>
      <c r="M74" s="1711">
        <v>100</v>
      </c>
      <c r="N74" s="376"/>
      <c r="O74" s="743"/>
      <c r="P74" s="743"/>
      <c r="Q74" s="743"/>
    </row>
    <row r="75" spans="1:24" ht="18.75" customHeight="1" x14ac:dyDescent="0.2">
      <c r="A75" s="87"/>
      <c r="B75" s="28"/>
      <c r="C75" s="240"/>
      <c r="D75" s="2011"/>
      <c r="E75" s="2028"/>
      <c r="F75" s="1608"/>
      <c r="G75" s="326"/>
      <c r="H75" s="1674"/>
      <c r="I75" s="1676"/>
      <c r="J75" s="229"/>
      <c r="K75" s="1692"/>
      <c r="L75" s="1740"/>
      <c r="M75" s="1741"/>
      <c r="N75" s="1742"/>
      <c r="P75" s="734"/>
    </row>
    <row r="76" spans="1:24" ht="17.25" customHeight="1" x14ac:dyDescent="0.2">
      <c r="A76" s="227"/>
      <c r="B76" s="28"/>
      <c r="C76" s="47"/>
      <c r="D76" s="2020" t="s">
        <v>128</v>
      </c>
      <c r="E76" s="263"/>
      <c r="F76" s="52"/>
      <c r="G76" s="989"/>
      <c r="H76" s="1673"/>
      <c r="I76" s="1634"/>
      <c r="J76" s="904"/>
      <c r="K76" s="1691"/>
      <c r="L76" s="365"/>
      <c r="M76" s="1738"/>
      <c r="N76" s="367"/>
      <c r="S76" s="734"/>
    </row>
    <row r="77" spans="1:24" ht="28.5" customHeight="1" x14ac:dyDescent="0.2">
      <c r="A77" s="46"/>
      <c r="B77" s="28"/>
      <c r="C77" s="241"/>
      <c r="D77" s="2029"/>
      <c r="E77" s="263"/>
      <c r="F77" s="52"/>
      <c r="G77" s="989"/>
      <c r="H77" s="1673"/>
      <c r="I77" s="1675"/>
      <c r="J77" s="224"/>
      <c r="K77" s="1691"/>
      <c r="L77" s="365"/>
      <c r="M77" s="1738"/>
      <c r="N77" s="367"/>
      <c r="Q77" s="734"/>
    </row>
    <row r="78" spans="1:24" ht="41.25" customHeight="1" x14ac:dyDescent="0.2">
      <c r="A78" s="46"/>
      <c r="B78" s="28"/>
      <c r="C78" s="276"/>
      <c r="D78" s="2013" t="s">
        <v>841</v>
      </c>
      <c r="E78" s="257"/>
      <c r="F78" s="1899"/>
      <c r="G78" s="1901"/>
      <c r="H78" s="220"/>
      <c r="I78" s="1908"/>
      <c r="J78" s="934"/>
      <c r="K78" s="1654" t="s">
        <v>820</v>
      </c>
      <c r="L78" s="361">
        <v>10</v>
      </c>
      <c r="M78" s="368">
        <v>10</v>
      </c>
      <c r="N78" s="363">
        <v>10</v>
      </c>
      <c r="Q78" s="734"/>
      <c r="U78" s="734"/>
      <c r="X78" s="5"/>
    </row>
    <row r="79" spans="1:24" ht="32.25" customHeight="1" x14ac:dyDescent="0.2">
      <c r="A79" s="1788"/>
      <c r="B79" s="1789"/>
      <c r="C79" s="1791"/>
      <c r="D79" s="2047"/>
      <c r="E79" s="1792"/>
      <c r="F79" s="1900"/>
      <c r="G79" s="1583"/>
      <c r="H79" s="1586"/>
      <c r="I79" s="1587"/>
      <c r="J79" s="1793"/>
      <c r="K79" s="1654" t="s">
        <v>819</v>
      </c>
      <c r="L79" s="361">
        <f>1.794+7.761</f>
        <v>9.5549999999999997</v>
      </c>
      <c r="M79" s="368">
        <f>1.794+7.761</f>
        <v>9.5549999999999997</v>
      </c>
      <c r="N79" s="363">
        <f>1.794+7.761</f>
        <v>9.5549999999999997</v>
      </c>
      <c r="Q79" s="734"/>
    </row>
    <row r="80" spans="1:24" ht="14.25" customHeight="1" x14ac:dyDescent="0.2">
      <c r="A80" s="46"/>
      <c r="B80" s="28"/>
      <c r="C80" s="242"/>
      <c r="D80" s="2011" t="s">
        <v>129</v>
      </c>
      <c r="E80" s="257"/>
      <c r="F80" s="237"/>
      <c r="G80" s="124"/>
      <c r="H80" s="1622"/>
      <c r="I80" s="1619"/>
      <c r="J80" s="224"/>
      <c r="K80" s="1691" t="s">
        <v>130</v>
      </c>
      <c r="L80" s="1709">
        <v>7</v>
      </c>
      <c r="M80" s="378">
        <v>7</v>
      </c>
      <c r="N80" s="367">
        <v>7</v>
      </c>
      <c r="Q80" s="734"/>
      <c r="S80" s="734"/>
    </row>
    <row r="81" spans="1:21" ht="14.25" customHeight="1" x14ac:dyDescent="0.2">
      <c r="A81" s="46"/>
      <c r="B81" s="28"/>
      <c r="C81" s="242"/>
      <c r="D81" s="2011"/>
      <c r="E81" s="257"/>
      <c r="F81" s="237"/>
      <c r="G81" s="1254"/>
      <c r="H81" s="1622"/>
      <c r="I81" s="1619"/>
      <c r="J81" s="224"/>
      <c r="K81" s="1691"/>
      <c r="L81" s="1709"/>
      <c r="M81" s="378"/>
      <c r="N81" s="367"/>
      <c r="O81" s="734"/>
    </row>
    <row r="82" spans="1:21" ht="13.5" thickBot="1" x14ac:dyDescent="0.25">
      <c r="A82" s="96"/>
      <c r="B82" s="16"/>
      <c r="C82" s="244"/>
      <c r="D82" s="2012"/>
      <c r="E82" s="1227"/>
      <c r="F82" s="1606"/>
      <c r="G82" s="1255" t="s">
        <v>26</v>
      </c>
      <c r="H82" s="100">
        <f>SUM(H48:H81)</f>
        <v>5471.9</v>
      </c>
      <c r="I82" s="436">
        <f>SUM(I48:I81)</f>
        <v>5798.2</v>
      </c>
      <c r="J82" s="435">
        <f>SUM(J48:J81)</f>
        <v>5272.2</v>
      </c>
      <c r="K82" s="1693"/>
      <c r="L82" s="1712"/>
      <c r="M82" s="1713"/>
      <c r="N82" s="1714"/>
      <c r="Q82" s="734"/>
    </row>
    <row r="83" spans="1:21" ht="17.25" customHeight="1" x14ac:dyDescent="0.2">
      <c r="A83" s="247" t="s">
        <v>19</v>
      </c>
      <c r="B83" s="248" t="s">
        <v>28</v>
      </c>
      <c r="C83" s="249" t="s">
        <v>28</v>
      </c>
      <c r="D83" s="1592" t="s">
        <v>131</v>
      </c>
      <c r="E83" s="250"/>
      <c r="F83" s="1645"/>
      <c r="G83" s="1599"/>
      <c r="H83" s="1640"/>
      <c r="I83" s="1620"/>
      <c r="J83" s="1625"/>
      <c r="K83" s="1231"/>
      <c r="L83" s="932"/>
      <c r="M83" s="26"/>
      <c r="N83" s="27"/>
      <c r="Q83" s="734"/>
      <c r="R83" s="734"/>
    </row>
    <row r="84" spans="1:21" ht="44.25" customHeight="1" x14ac:dyDescent="0.2">
      <c r="A84" s="87"/>
      <c r="B84" s="28"/>
      <c r="C84" s="881"/>
      <c r="D84" s="1596" t="s">
        <v>303</v>
      </c>
      <c r="E84" s="990"/>
      <c r="F84" s="1646">
        <v>2</v>
      </c>
      <c r="G84" s="901" t="s">
        <v>24</v>
      </c>
      <c r="H84" s="1617">
        <v>26.9</v>
      </c>
      <c r="I84" s="1613"/>
      <c r="J84" s="210"/>
      <c r="K84" s="1233" t="s">
        <v>304</v>
      </c>
      <c r="L84" s="213">
        <v>100</v>
      </c>
      <c r="M84" s="981"/>
      <c r="N84" s="37"/>
      <c r="Q84" s="734"/>
    </row>
    <row r="85" spans="1:21" ht="44.25" customHeight="1" x14ac:dyDescent="0.2">
      <c r="A85" s="87"/>
      <c r="B85" s="28"/>
      <c r="C85" s="254"/>
      <c r="D85" s="1594"/>
      <c r="E85" s="253"/>
      <c r="F85" s="884"/>
      <c r="G85" s="1600"/>
      <c r="H85" s="1622"/>
      <c r="I85" s="1619"/>
      <c r="J85" s="1626"/>
      <c r="K85" s="1233" t="s">
        <v>842</v>
      </c>
      <c r="L85" s="213">
        <v>84</v>
      </c>
      <c r="M85" s="981"/>
      <c r="N85" s="1785"/>
      <c r="Q85" s="734"/>
    </row>
    <row r="86" spans="1:21" ht="44.25" customHeight="1" x14ac:dyDescent="0.2">
      <c r="A86" s="87"/>
      <c r="B86" s="28"/>
      <c r="C86" s="254"/>
      <c r="D86" s="1594"/>
      <c r="E86" s="253"/>
      <c r="F86" s="1646">
        <v>6</v>
      </c>
      <c r="G86" s="901" t="s">
        <v>24</v>
      </c>
      <c r="H86" s="1665">
        <v>10</v>
      </c>
      <c r="I86" s="1667">
        <v>50</v>
      </c>
      <c r="J86" s="210"/>
      <c r="K86" s="1233" t="s">
        <v>823</v>
      </c>
      <c r="L86" s="213">
        <v>100</v>
      </c>
      <c r="M86" s="981"/>
      <c r="N86" s="37"/>
      <c r="Q86" s="734"/>
      <c r="S86" s="734"/>
    </row>
    <row r="87" spans="1:21" ht="45.75" customHeight="1" x14ac:dyDescent="0.2">
      <c r="A87" s="87"/>
      <c r="B87" s="28"/>
      <c r="C87" s="254"/>
      <c r="D87" s="1594"/>
      <c r="E87" s="253"/>
      <c r="F87" s="1647"/>
      <c r="G87" s="992"/>
      <c r="H87" s="1666"/>
      <c r="I87" s="1668"/>
      <c r="J87" s="684"/>
      <c r="K87" s="1233" t="s">
        <v>324</v>
      </c>
      <c r="L87" s="213"/>
      <c r="M87" s="981">
        <v>570</v>
      </c>
      <c r="N87" s="37"/>
      <c r="Q87" s="734"/>
      <c r="U87" s="734"/>
    </row>
    <row r="88" spans="1:21" ht="44.25" customHeight="1" x14ac:dyDescent="0.2">
      <c r="A88" s="87"/>
      <c r="B88" s="28"/>
      <c r="C88" s="254"/>
      <c r="D88" s="54" t="s">
        <v>326</v>
      </c>
      <c r="E88" s="253"/>
      <c r="F88" s="1715">
        <v>2</v>
      </c>
      <c r="G88" s="901" t="s">
        <v>24</v>
      </c>
      <c r="H88" s="1617">
        <v>50</v>
      </c>
      <c r="I88" s="1613"/>
      <c r="J88" s="210"/>
      <c r="K88" s="1575" t="s">
        <v>305</v>
      </c>
      <c r="L88" s="213">
        <v>1</v>
      </c>
      <c r="M88" s="991"/>
      <c r="N88" s="1785"/>
      <c r="Q88" s="734"/>
      <c r="R88" s="734"/>
    </row>
    <row r="89" spans="1:21" ht="30" customHeight="1" x14ac:dyDescent="0.2">
      <c r="A89" s="87"/>
      <c r="B89" s="28"/>
      <c r="C89" s="254"/>
      <c r="D89" s="2013" t="s">
        <v>134</v>
      </c>
      <c r="E89" s="257"/>
      <c r="F89" s="1646">
        <v>2</v>
      </c>
      <c r="G89" s="67" t="s">
        <v>24</v>
      </c>
      <c r="H89" s="1492">
        <v>1.7</v>
      </c>
      <c r="I89" s="1613"/>
      <c r="J89" s="1616"/>
      <c r="K89" s="1575" t="s">
        <v>325</v>
      </c>
      <c r="L89" s="213">
        <v>27</v>
      </c>
      <c r="M89" s="193"/>
      <c r="N89" s="37"/>
      <c r="Q89" s="734"/>
      <c r="R89" s="734"/>
    </row>
    <row r="90" spans="1:21" ht="41.25" customHeight="1" x14ac:dyDescent="0.2">
      <c r="A90" s="87"/>
      <c r="B90" s="28"/>
      <c r="C90" s="256"/>
      <c r="D90" s="2011"/>
      <c r="E90" s="253"/>
      <c r="F90" s="1646">
        <v>6</v>
      </c>
      <c r="G90" s="67" t="s">
        <v>24</v>
      </c>
      <c r="H90" s="1492">
        <v>12</v>
      </c>
      <c r="I90" s="1613"/>
      <c r="J90" s="1616"/>
      <c r="K90" s="1747" t="s">
        <v>306</v>
      </c>
      <c r="L90" s="213">
        <v>100</v>
      </c>
      <c r="M90" s="193"/>
      <c r="N90" s="1786"/>
      <c r="Q90" s="734"/>
      <c r="R90" s="734"/>
    </row>
    <row r="91" spans="1:21" ht="33.75" customHeight="1" x14ac:dyDescent="0.2">
      <c r="A91" s="87"/>
      <c r="B91" s="28"/>
      <c r="C91" s="256"/>
      <c r="D91" s="2013" t="s">
        <v>834</v>
      </c>
      <c r="E91" s="257"/>
      <c r="F91" s="1646">
        <v>2</v>
      </c>
      <c r="G91" s="896" t="s">
        <v>24</v>
      </c>
      <c r="H91" s="1591">
        <v>13.5</v>
      </c>
      <c r="I91" s="1548"/>
      <c r="J91" s="874"/>
      <c r="K91" s="1744" t="s">
        <v>821</v>
      </c>
      <c r="L91" s="213">
        <v>100</v>
      </c>
      <c r="M91" s="182"/>
      <c r="N91" s="1784"/>
      <c r="Q91" s="734"/>
      <c r="R91" s="734"/>
    </row>
    <row r="92" spans="1:21" ht="30" customHeight="1" x14ac:dyDescent="0.2">
      <c r="A92" s="87"/>
      <c r="B92" s="28"/>
      <c r="C92" s="256"/>
      <c r="D92" s="2047"/>
      <c r="E92" s="257"/>
      <c r="F92" s="1646">
        <v>6</v>
      </c>
      <c r="G92" s="896" t="s">
        <v>24</v>
      </c>
      <c r="H92" s="1591">
        <v>20</v>
      </c>
      <c r="I92" s="1548"/>
      <c r="J92" s="874"/>
      <c r="K92" s="1233" t="s">
        <v>822</v>
      </c>
      <c r="L92" s="213">
        <v>100</v>
      </c>
      <c r="M92" s="164"/>
      <c r="N92" s="37"/>
      <c r="Q92" s="734"/>
      <c r="R92" s="734"/>
    </row>
    <row r="93" spans="1:21" ht="29.25" customHeight="1" x14ac:dyDescent="0.2">
      <c r="A93" s="87"/>
      <c r="B93" s="28"/>
      <c r="C93" s="256"/>
      <c r="D93" s="2013" t="s">
        <v>144</v>
      </c>
      <c r="E93" s="257"/>
      <c r="F93" s="1680">
        <v>6</v>
      </c>
      <c r="G93" s="901" t="s">
        <v>24</v>
      </c>
      <c r="H93" s="1617">
        <v>36</v>
      </c>
      <c r="I93" s="1613">
        <v>100</v>
      </c>
      <c r="J93" s="627"/>
      <c r="K93" s="333" t="s">
        <v>835</v>
      </c>
      <c r="L93" s="234">
        <v>1</v>
      </c>
      <c r="M93" s="189"/>
      <c r="N93" s="1785"/>
      <c r="O93" s="743"/>
      <c r="Q93" s="734"/>
    </row>
    <row r="94" spans="1:21" ht="29.25" customHeight="1" x14ac:dyDescent="0.2">
      <c r="A94" s="87"/>
      <c r="B94" s="28"/>
      <c r="C94" s="256"/>
      <c r="D94" s="2047"/>
      <c r="E94" s="257"/>
      <c r="F94" s="1648"/>
      <c r="G94" s="1672"/>
      <c r="H94" s="1673"/>
      <c r="I94" s="1685"/>
      <c r="J94" s="1683"/>
      <c r="K94" s="1602" t="s">
        <v>146</v>
      </c>
      <c r="L94" s="1780"/>
      <c r="M94" s="164">
        <v>100</v>
      </c>
      <c r="N94" s="37"/>
      <c r="Q94" s="734"/>
      <c r="S94" s="734"/>
    </row>
    <row r="95" spans="1:21" ht="30" customHeight="1" x14ac:dyDescent="0.2">
      <c r="A95" s="87"/>
      <c r="B95" s="28"/>
      <c r="C95" s="256"/>
      <c r="D95" s="1594" t="s">
        <v>308</v>
      </c>
      <c r="E95" s="257"/>
      <c r="F95" s="1648"/>
      <c r="G95" s="1672"/>
      <c r="H95" s="1673"/>
      <c r="I95" s="1685"/>
      <c r="J95" s="1683"/>
      <c r="K95" s="1552" t="s">
        <v>307</v>
      </c>
      <c r="L95" s="988">
        <v>15</v>
      </c>
      <c r="M95" s="182"/>
      <c r="N95" s="1784"/>
      <c r="Q95" s="734"/>
      <c r="R95" s="734"/>
    </row>
    <row r="96" spans="1:21" ht="24" customHeight="1" x14ac:dyDescent="0.2">
      <c r="A96" s="87"/>
      <c r="B96" s="28"/>
      <c r="C96" s="256"/>
      <c r="D96" s="2013" t="s">
        <v>147</v>
      </c>
      <c r="E96" s="257"/>
      <c r="F96" s="1767">
        <v>2</v>
      </c>
      <c r="G96" s="1672"/>
      <c r="H96" s="1666"/>
      <c r="I96" s="1686"/>
      <c r="J96" s="1684"/>
      <c r="K96" s="2096" t="s">
        <v>331</v>
      </c>
      <c r="L96" s="988">
        <v>100</v>
      </c>
      <c r="M96" s="182"/>
      <c r="N96" s="1784"/>
      <c r="Q96" s="734"/>
    </row>
    <row r="97" spans="1:20" ht="18" customHeight="1" thickBot="1" x14ac:dyDescent="0.25">
      <c r="A97" s="87"/>
      <c r="B97" s="28"/>
      <c r="C97" s="268"/>
      <c r="D97" s="2012"/>
      <c r="E97" s="1227"/>
      <c r="F97" s="1649"/>
      <c r="G97" s="929" t="s">
        <v>26</v>
      </c>
      <c r="H97" s="44">
        <f>SUM(H83:H96)</f>
        <v>170.10000000000002</v>
      </c>
      <c r="I97" s="413">
        <f>SUM(I83:I96)</f>
        <v>150</v>
      </c>
      <c r="J97" s="414">
        <f>SUM(J83:J96)</f>
        <v>0</v>
      </c>
      <c r="K97" s="2097"/>
      <c r="L97" s="1643"/>
      <c r="M97" s="245"/>
      <c r="N97" s="139"/>
      <c r="Q97" s="734"/>
      <c r="T97" s="734"/>
    </row>
    <row r="98" spans="1:20" ht="19.5" customHeight="1" x14ac:dyDescent="0.2">
      <c r="A98" s="128" t="s">
        <v>19</v>
      </c>
      <c r="B98" s="17" t="s">
        <v>28</v>
      </c>
      <c r="C98" s="129" t="s">
        <v>46</v>
      </c>
      <c r="D98" s="1987" t="s">
        <v>843</v>
      </c>
      <c r="E98" s="272"/>
      <c r="F98" s="1605">
        <v>6</v>
      </c>
      <c r="G98" s="22" t="s">
        <v>24</v>
      </c>
      <c r="H98" s="23">
        <v>146.69999999999999</v>
      </c>
      <c r="I98" s="416">
        <v>146.69999999999999</v>
      </c>
      <c r="J98" s="274">
        <v>146.69999999999999</v>
      </c>
      <c r="K98" s="2045" t="s">
        <v>150</v>
      </c>
      <c r="L98" s="1001">
        <v>7</v>
      </c>
      <c r="M98" s="275">
        <v>7</v>
      </c>
      <c r="N98" s="51">
        <v>7</v>
      </c>
      <c r="O98" s="744"/>
      <c r="P98" s="745"/>
    </row>
    <row r="99" spans="1:20" ht="13.5" customHeight="1" thickBot="1" x14ac:dyDescent="0.25">
      <c r="A99" s="96"/>
      <c r="B99" s="16"/>
      <c r="C99" s="244"/>
      <c r="D99" s="1988"/>
      <c r="E99" s="269"/>
      <c r="F99" s="1606"/>
      <c r="G99" s="929" t="s">
        <v>26</v>
      </c>
      <c r="H99" s="44">
        <f>SUM(H98)</f>
        <v>146.69999999999999</v>
      </c>
      <c r="I99" s="413">
        <f>SUM(I98)</f>
        <v>146.69999999999999</v>
      </c>
      <c r="J99" s="964">
        <f>SUM(J98)</f>
        <v>146.69999999999999</v>
      </c>
      <c r="K99" s="2046"/>
      <c r="L99" s="1245"/>
      <c r="M99" s="279"/>
      <c r="N99" s="280"/>
      <c r="O99" s="158"/>
      <c r="P99" s="745"/>
      <c r="Q99" s="734"/>
    </row>
    <row r="100" spans="1:20" ht="15.75" customHeight="1" x14ac:dyDescent="0.2">
      <c r="A100" s="78" t="s">
        <v>19</v>
      </c>
      <c r="B100" s="17" t="s">
        <v>28</v>
      </c>
      <c r="C100" s="249" t="s">
        <v>53</v>
      </c>
      <c r="D100" s="2048" t="s">
        <v>152</v>
      </c>
      <c r="E100" s="250"/>
      <c r="F100" s="711">
        <v>5</v>
      </c>
      <c r="G100" s="732" t="s">
        <v>24</v>
      </c>
      <c r="H100" s="23">
        <v>554.5</v>
      </c>
      <c r="I100" s="410">
        <f>340-200</f>
        <v>140</v>
      </c>
      <c r="J100" s="489">
        <v>200</v>
      </c>
      <c r="K100" s="749"/>
      <c r="L100" s="932"/>
      <c r="M100" s="26"/>
      <c r="N100" s="27"/>
      <c r="R100" s="734"/>
      <c r="S100" s="734"/>
    </row>
    <row r="101" spans="1:20" ht="15.75" customHeight="1" x14ac:dyDescent="0.2">
      <c r="A101" s="87"/>
      <c r="B101" s="28"/>
      <c r="C101" s="235"/>
      <c r="D101" s="2049"/>
      <c r="E101" s="253"/>
      <c r="F101" s="1768"/>
      <c r="G101" s="314" t="s">
        <v>263</v>
      </c>
      <c r="H101" s="288">
        <v>1917.6</v>
      </c>
      <c r="I101" s="419"/>
      <c r="J101" s="810"/>
      <c r="K101" s="750"/>
      <c r="L101" s="1779"/>
      <c r="M101" s="189"/>
      <c r="N101" s="1785"/>
      <c r="R101" s="734"/>
      <c r="S101" s="734"/>
    </row>
    <row r="102" spans="1:20" ht="15.75" customHeight="1" x14ac:dyDescent="0.2">
      <c r="A102" s="87"/>
      <c r="B102" s="28"/>
      <c r="C102" s="235"/>
      <c r="D102" s="2049"/>
      <c r="E102" s="253"/>
      <c r="F102" s="1768"/>
      <c r="G102" s="113" t="s">
        <v>151</v>
      </c>
      <c r="H102" s="731">
        <v>1054.5999999999999</v>
      </c>
      <c r="I102" s="766"/>
      <c r="J102" s="428"/>
      <c r="K102" s="750"/>
      <c r="L102" s="1779"/>
      <c r="M102" s="189"/>
      <c r="N102" s="1785"/>
      <c r="R102" s="734"/>
      <c r="S102" s="734"/>
    </row>
    <row r="103" spans="1:20" ht="15.75" customHeight="1" x14ac:dyDescent="0.2">
      <c r="A103" s="87"/>
      <c r="B103" s="28"/>
      <c r="C103" s="235"/>
      <c r="D103" s="1663"/>
      <c r="E103" s="253"/>
      <c r="F103" s="1768"/>
      <c r="G103" s="113" t="s">
        <v>107</v>
      </c>
      <c r="H103" s="731">
        <v>370</v>
      </c>
      <c r="I103" s="766"/>
      <c r="J103" s="428"/>
      <c r="K103" s="750"/>
      <c r="L103" s="1779"/>
      <c r="M103" s="189"/>
      <c r="N103" s="1785"/>
      <c r="R103" s="734"/>
      <c r="S103" s="734"/>
    </row>
    <row r="104" spans="1:20" ht="15.75" customHeight="1" x14ac:dyDescent="0.2">
      <c r="A104" s="87"/>
      <c r="B104" s="28"/>
      <c r="C104" s="235"/>
      <c r="D104" s="1663"/>
      <c r="E104" s="253"/>
      <c r="F104" s="1768"/>
      <c r="G104" s="113" t="s">
        <v>157</v>
      </c>
      <c r="H104" s="731">
        <v>46.6</v>
      </c>
      <c r="I104" s="766"/>
      <c r="J104" s="428"/>
      <c r="K104" s="750"/>
      <c r="L104" s="1779"/>
      <c r="M104" s="189"/>
      <c r="N104" s="1785"/>
      <c r="R104" s="734"/>
      <c r="S104" s="734"/>
    </row>
    <row r="105" spans="1:20" ht="27" customHeight="1" x14ac:dyDescent="0.2">
      <c r="A105" s="291"/>
      <c r="B105" s="28"/>
      <c r="C105" s="751"/>
      <c r="D105" s="2013" t="s">
        <v>160</v>
      </c>
      <c r="E105" s="257"/>
      <c r="F105" s="1768"/>
      <c r="G105" s="869"/>
      <c r="H105" s="1673"/>
      <c r="I105" s="792"/>
      <c r="J105" s="1716"/>
      <c r="K105" s="1655" t="s">
        <v>161</v>
      </c>
      <c r="L105" s="1781">
        <v>100</v>
      </c>
      <c r="M105" s="182"/>
      <c r="N105" s="1784"/>
      <c r="O105" s="746"/>
      <c r="P105" s="746"/>
      <c r="Q105" s="1120"/>
      <c r="S105" s="734"/>
    </row>
    <row r="106" spans="1:20" ht="27" customHeight="1" x14ac:dyDescent="0.2">
      <c r="A106" s="291"/>
      <c r="B106" s="28"/>
      <c r="C106" s="751"/>
      <c r="D106" s="2011"/>
      <c r="E106" s="253"/>
      <c r="F106" s="1768"/>
      <c r="G106" s="869"/>
      <c r="H106" s="1673"/>
      <c r="I106" s="792"/>
      <c r="J106" s="1716"/>
      <c r="K106" s="1603" t="s">
        <v>162</v>
      </c>
      <c r="L106" s="63">
        <v>100</v>
      </c>
      <c r="M106" s="182"/>
      <c r="N106" s="1784"/>
      <c r="O106" s="746"/>
      <c r="P106" s="746"/>
      <c r="Q106" s="746"/>
      <c r="S106" s="734"/>
    </row>
    <row r="107" spans="1:20" ht="27" customHeight="1" x14ac:dyDescent="0.2">
      <c r="A107" s="291"/>
      <c r="B107" s="28"/>
      <c r="C107" s="751"/>
      <c r="D107" s="2047"/>
      <c r="E107" s="257"/>
      <c r="F107" s="1768"/>
      <c r="G107" s="124"/>
      <c r="H107" s="1673"/>
      <c r="I107" s="500"/>
      <c r="J107" s="630"/>
      <c r="K107" s="574"/>
      <c r="L107" s="39"/>
      <c r="M107" s="193"/>
      <c r="N107" s="1786"/>
      <c r="O107" s="746"/>
      <c r="P107" s="746"/>
      <c r="Q107" s="746"/>
    </row>
    <row r="108" spans="1:20" ht="12.75" customHeight="1" x14ac:dyDescent="0.2">
      <c r="A108" s="87"/>
      <c r="B108" s="28"/>
      <c r="C108" s="240"/>
      <c r="D108" s="2011" t="s">
        <v>163</v>
      </c>
      <c r="E108" s="2053"/>
      <c r="F108" s="1899"/>
      <c r="G108" s="1770"/>
      <c r="H108" s="1909"/>
      <c r="I108" s="892"/>
      <c r="J108" s="1910"/>
      <c r="K108" s="1653" t="s">
        <v>159</v>
      </c>
      <c r="L108" s="1907">
        <v>100</v>
      </c>
      <c r="M108" s="182"/>
      <c r="N108" s="1912"/>
      <c r="O108" s="746"/>
      <c r="P108" s="734"/>
      <c r="Q108" s="734"/>
    </row>
    <row r="109" spans="1:20" ht="12.75" customHeight="1" x14ac:dyDescent="0.2">
      <c r="A109" s="87"/>
      <c r="B109" s="28"/>
      <c r="C109" s="240"/>
      <c r="D109" s="2011"/>
      <c r="E109" s="2053"/>
      <c r="F109" s="1899"/>
      <c r="G109" s="1770"/>
      <c r="H109" s="1909"/>
      <c r="I109" s="892"/>
      <c r="J109" s="1910"/>
      <c r="K109" s="92"/>
      <c r="L109" s="1901"/>
      <c r="M109" s="189"/>
      <c r="N109" s="1913"/>
      <c r="O109" s="746"/>
      <c r="P109" s="734"/>
      <c r="Q109" s="734"/>
    </row>
    <row r="110" spans="1:20" ht="15" customHeight="1" x14ac:dyDescent="0.2">
      <c r="A110" s="87"/>
      <c r="B110" s="28"/>
      <c r="C110" s="240"/>
      <c r="D110" s="2011"/>
      <c r="E110" s="2053"/>
      <c r="F110" s="1899"/>
      <c r="G110" s="1770"/>
      <c r="H110" s="1909"/>
      <c r="I110" s="892"/>
      <c r="J110" s="1910"/>
      <c r="K110" s="92"/>
      <c r="L110" s="1901"/>
      <c r="M110" s="189"/>
      <c r="N110" s="1913"/>
      <c r="O110" s="746"/>
      <c r="P110" s="734"/>
      <c r="R110" s="734"/>
      <c r="S110" s="734"/>
      <c r="T110" s="734"/>
    </row>
    <row r="111" spans="1:20" x14ac:dyDescent="0.2">
      <c r="A111" s="87"/>
      <c r="B111" s="28"/>
      <c r="C111" s="240"/>
      <c r="D111" s="2011"/>
      <c r="E111" s="2053"/>
      <c r="F111" s="1899"/>
      <c r="G111" s="1771"/>
      <c r="H111" s="220"/>
      <c r="I111" s="803"/>
      <c r="J111" s="1911"/>
      <c r="K111" s="92"/>
      <c r="L111" s="1901"/>
      <c r="M111" s="189"/>
      <c r="N111" s="1913"/>
      <c r="O111" s="746"/>
      <c r="P111" s="734"/>
      <c r="R111" s="734"/>
    </row>
    <row r="112" spans="1:20" ht="13.5" customHeight="1" x14ac:dyDescent="0.2">
      <c r="A112" s="87"/>
      <c r="B112" s="28"/>
      <c r="C112" s="240"/>
      <c r="D112" s="2011"/>
      <c r="E112" s="2053"/>
      <c r="F112" s="1899"/>
      <c r="G112" s="1771"/>
      <c r="H112" s="220"/>
      <c r="I112" s="803"/>
      <c r="J112" s="1911"/>
      <c r="K112" s="92"/>
      <c r="L112" s="1901"/>
      <c r="M112" s="189"/>
      <c r="N112" s="1913"/>
      <c r="O112" s="746"/>
      <c r="P112" s="734"/>
      <c r="Q112" s="734"/>
      <c r="R112" s="734"/>
      <c r="S112" s="734"/>
    </row>
    <row r="113" spans="1:22" ht="15" customHeight="1" x14ac:dyDescent="0.2">
      <c r="A113" s="87"/>
      <c r="B113" s="28"/>
      <c r="C113" s="256"/>
      <c r="D113" s="2013" t="s">
        <v>142</v>
      </c>
      <c r="E113" s="263"/>
      <c r="F113" s="2054"/>
      <c r="G113" s="158"/>
      <c r="H113" s="1902"/>
      <c r="I113" s="637"/>
      <c r="J113" s="626"/>
      <c r="K113" s="260" t="s">
        <v>143</v>
      </c>
      <c r="L113" s="988">
        <v>1</v>
      </c>
      <c r="M113" s="182"/>
      <c r="N113" s="300"/>
      <c r="Q113" s="744"/>
      <c r="V113" s="5"/>
    </row>
    <row r="114" spans="1:22" ht="15" customHeight="1" x14ac:dyDescent="0.2">
      <c r="A114" s="1794"/>
      <c r="B114" s="1789"/>
      <c r="C114" s="1795"/>
      <c r="D114" s="2047"/>
      <c r="E114" s="1796"/>
      <c r="F114" s="2055"/>
      <c r="G114" s="1797"/>
      <c r="H114" s="1903"/>
      <c r="I114" s="1798"/>
      <c r="J114" s="1799"/>
      <c r="K114" s="895"/>
      <c r="L114" s="1650"/>
      <c r="M114" s="193"/>
      <c r="N114" s="1651"/>
      <c r="Q114" s="734"/>
    </row>
    <row r="115" spans="1:22" ht="32.25" customHeight="1" x14ac:dyDescent="0.2">
      <c r="A115" s="87"/>
      <c r="B115" s="28"/>
      <c r="C115" s="240"/>
      <c r="D115" s="2011" t="s">
        <v>164</v>
      </c>
      <c r="E115" s="2053"/>
      <c r="F115" s="1768"/>
      <c r="G115" s="869"/>
      <c r="H115" s="1674"/>
      <c r="I115" s="1676"/>
      <c r="J115" s="1682"/>
      <c r="K115" s="2050" t="s">
        <v>165</v>
      </c>
      <c r="L115" s="1779">
        <v>100</v>
      </c>
      <c r="M115" s="189"/>
      <c r="N115" s="1785"/>
      <c r="O115" s="746"/>
      <c r="P115" s="734"/>
      <c r="R115" s="734"/>
      <c r="S115" s="734"/>
      <c r="U115" s="734"/>
    </row>
    <row r="116" spans="1:22" ht="32.25" customHeight="1" x14ac:dyDescent="0.2">
      <c r="A116" s="87"/>
      <c r="B116" s="28"/>
      <c r="C116" s="240"/>
      <c r="D116" s="2011"/>
      <c r="E116" s="2053"/>
      <c r="F116" s="1768"/>
      <c r="G116" s="869"/>
      <c r="H116" s="1674"/>
      <c r="I116" s="1676"/>
      <c r="J116" s="1682"/>
      <c r="K116" s="2050"/>
      <c r="L116" s="1779"/>
      <c r="M116" s="189"/>
      <c r="N116" s="1785"/>
      <c r="O116" s="746"/>
      <c r="P116" s="746"/>
      <c r="Q116" s="746"/>
    </row>
    <row r="117" spans="1:22" ht="16.5" customHeight="1" x14ac:dyDescent="0.2">
      <c r="A117" s="1597"/>
      <c r="B117" s="308"/>
      <c r="C117" s="751"/>
      <c r="D117" s="2047"/>
      <c r="E117" s="2053"/>
      <c r="F117" s="1768"/>
      <c r="G117" s="1772"/>
      <c r="H117" s="309"/>
      <c r="I117" s="498"/>
      <c r="J117" s="634"/>
      <c r="K117" s="1066"/>
      <c r="L117" s="1780"/>
      <c r="M117" s="193"/>
      <c r="N117" s="1786"/>
      <c r="P117" s="734"/>
      <c r="Q117" s="734"/>
      <c r="R117" s="734"/>
    </row>
    <row r="118" spans="1:22" ht="21.75" customHeight="1" x14ac:dyDescent="0.2">
      <c r="A118" s="87"/>
      <c r="B118" s="28"/>
      <c r="C118" s="235"/>
      <c r="D118" s="2013" t="s">
        <v>153</v>
      </c>
      <c r="E118" s="257"/>
      <c r="F118" s="1768"/>
      <c r="G118" s="124"/>
      <c r="H118" s="1674"/>
      <c r="I118" s="1676"/>
      <c r="J118" s="1682"/>
      <c r="K118" s="2051" t="s">
        <v>154</v>
      </c>
      <c r="L118" s="1781">
        <v>1</v>
      </c>
      <c r="M118" s="182"/>
      <c r="N118" s="1784"/>
      <c r="O118" s="746"/>
      <c r="P118" s="734"/>
      <c r="S118" s="734"/>
      <c r="T118" s="734"/>
    </row>
    <row r="119" spans="1:22" ht="19.5" customHeight="1" x14ac:dyDescent="0.2">
      <c r="A119" s="87"/>
      <c r="B119" s="28"/>
      <c r="C119" s="235"/>
      <c r="D119" s="2047"/>
      <c r="E119" s="257"/>
      <c r="F119" s="1768"/>
      <c r="G119" s="124"/>
      <c r="H119" s="1743"/>
      <c r="I119" s="500"/>
      <c r="J119" s="630"/>
      <c r="K119" s="2052"/>
      <c r="L119" s="1779"/>
      <c r="M119" s="189"/>
      <c r="N119" s="1785"/>
      <c r="O119" s="746"/>
      <c r="P119" s="734"/>
      <c r="S119" s="734"/>
    </row>
    <row r="120" spans="1:22" ht="27" customHeight="1" x14ac:dyDescent="0.2">
      <c r="A120" s="87"/>
      <c r="B120" s="28"/>
      <c r="C120" s="240"/>
      <c r="D120" s="2013" t="s">
        <v>155</v>
      </c>
      <c r="E120" s="1769"/>
      <c r="F120" s="1768"/>
      <c r="G120" s="124"/>
      <c r="H120" s="1717"/>
      <c r="I120" s="1718"/>
      <c r="J120" s="1719"/>
      <c r="K120" s="290" t="s">
        <v>158</v>
      </c>
      <c r="L120" s="896"/>
      <c r="M120" s="164">
        <v>1</v>
      </c>
      <c r="N120" s="1784"/>
      <c r="O120" s="743"/>
      <c r="P120" s="743"/>
      <c r="Q120" s="743"/>
    </row>
    <row r="121" spans="1:22" ht="18" customHeight="1" x14ac:dyDescent="0.2">
      <c r="A121" s="87"/>
      <c r="B121" s="28"/>
      <c r="C121" s="240"/>
      <c r="D121" s="2047"/>
      <c r="E121" s="1624"/>
      <c r="F121" s="1768"/>
      <c r="G121" s="124"/>
      <c r="H121" s="1674"/>
      <c r="I121" s="1676"/>
      <c r="J121" s="1682"/>
      <c r="K121" s="770" t="s">
        <v>159</v>
      </c>
      <c r="L121" s="35"/>
      <c r="M121" s="868">
        <v>5</v>
      </c>
      <c r="N121" s="1652">
        <v>30</v>
      </c>
      <c r="P121" s="734"/>
      <c r="Q121" s="734"/>
      <c r="S121" s="734"/>
      <c r="U121" s="734"/>
    </row>
    <row r="122" spans="1:22" ht="42.75" customHeight="1" x14ac:dyDescent="0.2">
      <c r="A122" s="87"/>
      <c r="B122" s="28"/>
      <c r="C122" s="751"/>
      <c r="D122" s="1661" t="s">
        <v>139</v>
      </c>
      <c r="E122" s="1769"/>
      <c r="F122" s="1768"/>
      <c r="G122" s="591"/>
      <c r="H122" s="1720"/>
      <c r="I122" s="1721"/>
      <c r="J122" s="1719"/>
      <c r="K122" s="1598" t="s">
        <v>141</v>
      </c>
      <c r="L122" s="1781"/>
      <c r="M122" s="998"/>
      <c r="N122" s="999">
        <v>30</v>
      </c>
      <c r="O122" s="746"/>
      <c r="P122" s="734"/>
      <c r="Q122" s="734"/>
      <c r="R122" s="734"/>
      <c r="S122" s="734"/>
    </row>
    <row r="123" spans="1:22" ht="38.25" customHeight="1" x14ac:dyDescent="0.2">
      <c r="A123" s="87"/>
      <c r="B123" s="28"/>
      <c r="C123" s="240"/>
      <c r="D123" s="162" t="s">
        <v>172</v>
      </c>
      <c r="E123" s="1624"/>
      <c r="F123" s="2069">
        <v>2</v>
      </c>
      <c r="G123" s="314" t="s">
        <v>24</v>
      </c>
      <c r="H123" s="288"/>
      <c r="I123" s="419">
        <v>5</v>
      </c>
      <c r="J123" s="800"/>
      <c r="K123" s="1603" t="s">
        <v>173</v>
      </c>
      <c r="L123" s="1781"/>
      <c r="M123" s="182">
        <v>1</v>
      </c>
      <c r="N123" s="1784"/>
      <c r="R123" s="734"/>
    </row>
    <row r="124" spans="1:22" ht="32.25" customHeight="1" x14ac:dyDescent="0.2">
      <c r="A124" s="87"/>
      <c r="B124" s="28"/>
      <c r="C124" s="235"/>
      <c r="D124" s="265" t="s">
        <v>255</v>
      </c>
      <c r="E124" s="1769"/>
      <c r="F124" s="2055"/>
      <c r="G124" s="113" t="s">
        <v>151</v>
      </c>
      <c r="H124" s="731">
        <v>15</v>
      </c>
      <c r="I124" s="766"/>
      <c r="J124" s="799"/>
      <c r="K124" s="574"/>
      <c r="L124" s="1779"/>
      <c r="M124" s="1783"/>
      <c r="N124" s="1785"/>
      <c r="R124" s="734"/>
    </row>
    <row r="125" spans="1:22" ht="14.25" customHeight="1" thickBot="1" x14ac:dyDescent="0.25">
      <c r="A125" s="87"/>
      <c r="B125" s="28"/>
      <c r="C125" s="235"/>
      <c r="D125" s="946"/>
      <c r="E125" s="2062" t="s">
        <v>26</v>
      </c>
      <c r="F125" s="2063"/>
      <c r="G125" s="2064"/>
      <c r="H125" s="144">
        <f>SUM(H100:H124)</f>
        <v>3958.2999999999997</v>
      </c>
      <c r="I125" s="450">
        <f>SUM(I100:I123)</f>
        <v>145</v>
      </c>
      <c r="J125" s="1722">
        <f>SUM(J100:J123)</f>
        <v>200</v>
      </c>
      <c r="K125" s="171"/>
      <c r="L125" s="125"/>
      <c r="M125" s="1100"/>
      <c r="N125" s="127"/>
      <c r="O125" s="747"/>
      <c r="R125" s="734"/>
    </row>
    <row r="126" spans="1:22" ht="14.25" customHeight="1" thickBot="1" x14ac:dyDescent="0.25">
      <c r="A126" s="330" t="s">
        <v>19</v>
      </c>
      <c r="B126" s="1563" t="s">
        <v>28</v>
      </c>
      <c r="C126" s="2038" t="s">
        <v>100</v>
      </c>
      <c r="D126" s="2038"/>
      <c r="E126" s="2038"/>
      <c r="F126" s="2038"/>
      <c r="G126" s="2038"/>
      <c r="H126" s="397">
        <f>H99+H97+H82+H125</f>
        <v>9747</v>
      </c>
      <c r="I126" s="470">
        <f>I99+I97+I82+I125</f>
        <v>6239.9</v>
      </c>
      <c r="J126" s="1099">
        <f>J99+J97+J82+J125</f>
        <v>5618.9</v>
      </c>
      <c r="K126" s="2065"/>
      <c r="L126" s="2066"/>
      <c r="M126" s="2066"/>
      <c r="N126" s="2067"/>
      <c r="O126" s="743"/>
    </row>
    <row r="127" spans="1:22" ht="13.5" thickBot="1" x14ac:dyDescent="0.25">
      <c r="A127" s="330" t="s">
        <v>19</v>
      </c>
      <c r="B127" s="1563" t="s">
        <v>46</v>
      </c>
      <c r="C127" s="2005" t="s">
        <v>178</v>
      </c>
      <c r="D127" s="2005"/>
      <c r="E127" s="2005"/>
      <c r="F127" s="2005"/>
      <c r="G127" s="2005"/>
      <c r="H127" s="2005"/>
      <c r="I127" s="2005"/>
      <c r="J127" s="2005"/>
      <c r="K127" s="2005"/>
      <c r="L127" s="2005"/>
      <c r="M127" s="2005"/>
      <c r="N127" s="2006"/>
      <c r="Q127" s="734"/>
      <c r="S127" s="734"/>
    </row>
    <row r="128" spans="1:22" ht="29.25" customHeight="1" x14ac:dyDescent="0.2">
      <c r="A128" s="78" t="s">
        <v>19</v>
      </c>
      <c r="B128" s="17" t="s">
        <v>46</v>
      </c>
      <c r="C128" s="129" t="s">
        <v>19</v>
      </c>
      <c r="D128" s="339" t="s">
        <v>183</v>
      </c>
      <c r="E128" s="1989" t="s">
        <v>184</v>
      </c>
      <c r="F128" s="1605">
        <v>2</v>
      </c>
      <c r="G128" s="1001" t="s">
        <v>24</v>
      </c>
      <c r="H128" s="82"/>
      <c r="I128" s="476">
        <f>10+20.7</f>
        <v>30.7</v>
      </c>
      <c r="J128" s="644">
        <v>10</v>
      </c>
      <c r="K128" s="1628"/>
      <c r="L128" s="932"/>
      <c r="M128" s="26"/>
      <c r="N128" s="27"/>
      <c r="O128" s="734"/>
      <c r="R128" s="734"/>
    </row>
    <row r="129" spans="1:19" ht="39.75" customHeight="1" x14ac:dyDescent="0.2">
      <c r="A129" s="87"/>
      <c r="B129" s="28"/>
      <c r="C129" s="47"/>
      <c r="D129" s="1607" t="s">
        <v>832</v>
      </c>
      <c r="E129" s="2068"/>
      <c r="F129" s="52"/>
      <c r="G129" s="989"/>
      <c r="H129" s="1673"/>
      <c r="I129" s="455"/>
      <c r="J129" s="456"/>
      <c r="K129" s="62" t="s">
        <v>752</v>
      </c>
      <c r="L129" s="1118"/>
      <c r="M129" s="1005">
        <v>50</v>
      </c>
      <c r="N129" s="1449">
        <v>100</v>
      </c>
      <c r="O129" s="734"/>
      <c r="R129" s="734"/>
    </row>
    <row r="130" spans="1:19" ht="29.25" customHeight="1" x14ac:dyDescent="0.2">
      <c r="A130" s="87"/>
      <c r="B130" s="28"/>
      <c r="C130" s="881"/>
      <c r="D130" s="2013" t="s">
        <v>833</v>
      </c>
      <c r="E130" s="373"/>
      <c r="F130" s="1608"/>
      <c r="G130" s="2056"/>
      <c r="H130" s="2058"/>
      <c r="I130" s="2060"/>
      <c r="J130" s="1681"/>
      <c r="K130" s="53" t="s">
        <v>309</v>
      </c>
      <c r="L130" s="67"/>
      <c r="M130" s="1004">
        <v>7</v>
      </c>
      <c r="N130" s="69"/>
      <c r="O130" s="734"/>
      <c r="R130" s="734"/>
      <c r="S130" s="734"/>
    </row>
    <row r="131" spans="1:19" ht="29.25" customHeight="1" x14ac:dyDescent="0.2">
      <c r="A131" s="87"/>
      <c r="B131" s="28"/>
      <c r="C131" s="881"/>
      <c r="D131" s="2011"/>
      <c r="E131" s="373"/>
      <c r="F131" s="1608"/>
      <c r="G131" s="2057"/>
      <c r="H131" s="2059"/>
      <c r="I131" s="2061"/>
      <c r="J131" s="684"/>
      <c r="K131" s="1603" t="s">
        <v>310</v>
      </c>
      <c r="L131" s="67"/>
      <c r="M131" s="1004">
        <v>7</v>
      </c>
      <c r="N131" s="69"/>
      <c r="O131" s="734"/>
      <c r="R131" s="734"/>
    </row>
    <row r="132" spans="1:19" ht="39.75" customHeight="1" thickBot="1" x14ac:dyDescent="0.25">
      <c r="A132" s="96"/>
      <c r="B132" s="16"/>
      <c r="C132" s="345"/>
      <c r="D132" s="2012"/>
      <c r="E132" s="1006"/>
      <c r="F132" s="1606"/>
      <c r="G132" s="929" t="s">
        <v>26</v>
      </c>
      <c r="H132" s="100">
        <f>SUM(H128:H131)</f>
        <v>0</v>
      </c>
      <c r="I132" s="436">
        <f>SUM(I128:I131)</f>
        <v>30.7</v>
      </c>
      <c r="J132" s="437">
        <f>SUM(J128:J131)</f>
        <v>10</v>
      </c>
      <c r="K132" s="1603" t="s">
        <v>844</v>
      </c>
      <c r="L132" s="1119"/>
      <c r="M132" s="1467">
        <v>2000</v>
      </c>
      <c r="N132" s="452"/>
      <c r="Q132" s="734"/>
    </row>
    <row r="133" spans="1:19" ht="20.25" customHeight="1" x14ac:dyDescent="0.2">
      <c r="A133" s="78" t="s">
        <v>19</v>
      </c>
      <c r="B133" s="17" t="s">
        <v>46</v>
      </c>
      <c r="C133" s="129" t="s">
        <v>28</v>
      </c>
      <c r="D133" s="2084" t="s">
        <v>193</v>
      </c>
      <c r="E133" s="2086" t="s">
        <v>194</v>
      </c>
      <c r="F133" s="352" t="s">
        <v>29</v>
      </c>
      <c r="G133" s="912" t="s">
        <v>24</v>
      </c>
      <c r="H133" s="1618">
        <v>148</v>
      </c>
      <c r="I133" s="479">
        <v>730</v>
      </c>
      <c r="J133" s="1080">
        <v>150</v>
      </c>
      <c r="K133" s="1008"/>
      <c r="L133" s="1009"/>
      <c r="M133" s="1117"/>
      <c r="N133" s="1116"/>
      <c r="Q133" s="734"/>
      <c r="R133" s="734"/>
      <c r="S133" s="734"/>
    </row>
    <row r="134" spans="1:19" ht="20.25" customHeight="1" x14ac:dyDescent="0.2">
      <c r="A134" s="87"/>
      <c r="B134" s="28"/>
      <c r="C134" s="47"/>
      <c r="D134" s="2085"/>
      <c r="E134" s="2087"/>
      <c r="F134" s="336"/>
      <c r="G134" s="913"/>
      <c r="H134" s="1670"/>
      <c r="I134" s="1090"/>
      <c r="J134" s="1723"/>
      <c r="K134" s="1012"/>
      <c r="L134" s="1013"/>
      <c r="M134" s="1014"/>
      <c r="N134" s="1015"/>
      <c r="Q134" s="734"/>
      <c r="R134" s="734"/>
      <c r="S134" s="734"/>
    </row>
    <row r="135" spans="1:19" ht="39.75" customHeight="1" x14ac:dyDescent="0.2">
      <c r="A135" s="87"/>
      <c r="B135" s="28"/>
      <c r="C135" s="47"/>
      <c r="D135" s="1016" t="s">
        <v>815</v>
      </c>
      <c r="E135" s="828" t="s">
        <v>23</v>
      </c>
      <c r="F135" s="359"/>
      <c r="G135" s="1669"/>
      <c r="H135" s="1678"/>
      <c r="I135" s="1677"/>
      <c r="J135" s="1724"/>
      <c r="K135" s="1018" t="s">
        <v>90</v>
      </c>
      <c r="L135" s="1029">
        <v>1</v>
      </c>
      <c r="M135" s="1020"/>
      <c r="N135" s="1021"/>
    </row>
    <row r="136" spans="1:19" ht="28.5" customHeight="1" x14ac:dyDescent="0.2">
      <c r="A136" s="87"/>
      <c r="B136" s="28"/>
      <c r="C136" s="47"/>
      <c r="D136" s="2088" t="s">
        <v>198</v>
      </c>
      <c r="E136" s="1924"/>
      <c r="F136" s="359"/>
      <c r="G136" s="2091"/>
      <c r="H136" s="2092"/>
      <c r="I136" s="2093"/>
      <c r="J136" s="686"/>
      <c r="K136" s="1025" t="s">
        <v>199</v>
      </c>
      <c r="L136" s="1029">
        <v>1</v>
      </c>
      <c r="M136" s="1020">
        <v>1</v>
      </c>
      <c r="N136" s="1021">
        <v>1</v>
      </c>
      <c r="O136" s="748"/>
    </row>
    <row r="137" spans="1:19" ht="42.75" customHeight="1" x14ac:dyDescent="0.2">
      <c r="A137" s="87"/>
      <c r="B137" s="28"/>
      <c r="C137" s="47"/>
      <c r="D137" s="2090"/>
      <c r="E137" s="1924"/>
      <c r="F137" s="359"/>
      <c r="G137" s="2091"/>
      <c r="H137" s="2092"/>
      <c r="I137" s="2093"/>
      <c r="J137" s="686"/>
      <c r="K137" s="1025" t="s">
        <v>200</v>
      </c>
      <c r="L137" s="1030">
        <v>31450</v>
      </c>
      <c r="M137" s="1031">
        <v>33400</v>
      </c>
      <c r="N137" s="1032">
        <v>33400</v>
      </c>
      <c r="O137" s="748"/>
    </row>
    <row r="138" spans="1:19" ht="30.75" customHeight="1" x14ac:dyDescent="0.2">
      <c r="A138" s="87"/>
      <c r="B138" s="28"/>
      <c r="C138" s="47"/>
      <c r="D138" s="2090"/>
      <c r="E138" s="1924"/>
      <c r="F138" s="359"/>
      <c r="G138" s="2091"/>
      <c r="H138" s="2092"/>
      <c r="I138" s="2093"/>
      <c r="J138" s="686"/>
      <c r="K138" s="1025" t="s">
        <v>201</v>
      </c>
      <c r="L138" s="1033">
        <v>5240</v>
      </c>
      <c r="M138" s="1020">
        <v>5578</v>
      </c>
      <c r="N138" s="1021">
        <v>5578</v>
      </c>
      <c r="O138" s="748"/>
    </row>
    <row r="139" spans="1:19" ht="28.5" customHeight="1" x14ac:dyDescent="0.2">
      <c r="A139" s="87"/>
      <c r="B139" s="28"/>
      <c r="C139" s="47"/>
      <c r="D139" s="2090"/>
      <c r="E139" s="1924"/>
      <c r="F139" s="359"/>
      <c r="G139" s="2091"/>
      <c r="H139" s="2092"/>
      <c r="I139" s="2093"/>
      <c r="J139" s="686"/>
      <c r="K139" s="1023" t="s">
        <v>312</v>
      </c>
      <c r="L139" s="1034">
        <v>1</v>
      </c>
      <c r="M139" s="1035">
        <v>1</v>
      </c>
      <c r="N139" s="1036">
        <v>1</v>
      </c>
      <c r="O139" s="748"/>
    </row>
    <row r="140" spans="1:19" ht="30.75" customHeight="1" x14ac:dyDescent="0.2">
      <c r="A140" s="87"/>
      <c r="B140" s="28"/>
      <c r="C140" s="881"/>
      <c r="D140" s="2088" t="s">
        <v>845</v>
      </c>
      <c r="E140" s="1924"/>
      <c r="F140" s="359"/>
      <c r="G140" s="2091"/>
      <c r="H140" s="2092"/>
      <c r="I140" s="2093"/>
      <c r="J140" s="686"/>
      <c r="K140" s="1037" t="s">
        <v>816</v>
      </c>
      <c r="L140" s="1778">
        <v>70</v>
      </c>
      <c r="M140" s="1038">
        <v>100</v>
      </c>
      <c r="N140" s="1032"/>
      <c r="O140" s="748"/>
      <c r="Q140" s="734"/>
    </row>
    <row r="141" spans="1:19" ht="18.75" customHeight="1" x14ac:dyDescent="0.2">
      <c r="A141" s="87"/>
      <c r="B141" s="28"/>
      <c r="C141" s="881"/>
      <c r="D141" s="2090"/>
      <c r="E141" s="1924"/>
      <c r="F141" s="359"/>
      <c r="G141" s="2091"/>
      <c r="H141" s="2092"/>
      <c r="I141" s="2093"/>
      <c r="J141" s="686"/>
      <c r="K141" s="1037" t="s">
        <v>827</v>
      </c>
      <c r="L141" s="1778"/>
      <c r="M141" s="1038">
        <v>4500</v>
      </c>
      <c r="N141" s="1032"/>
      <c r="O141" s="748"/>
      <c r="Q141" s="734"/>
    </row>
    <row r="142" spans="1:19" ht="42.75" customHeight="1" x14ac:dyDescent="0.2">
      <c r="A142" s="87"/>
      <c r="B142" s="28"/>
      <c r="C142" s="881"/>
      <c r="D142" s="2090"/>
      <c r="E142" s="1924"/>
      <c r="F142" s="359"/>
      <c r="G142" s="2091"/>
      <c r="H142" s="2092"/>
      <c r="I142" s="2093"/>
      <c r="J142" s="686"/>
      <c r="K142" s="1037" t="s">
        <v>846</v>
      </c>
      <c r="L142" s="1053"/>
      <c r="M142" s="1038">
        <v>100</v>
      </c>
      <c r="N142" s="1032"/>
      <c r="O142" s="748"/>
      <c r="Q142" s="734"/>
    </row>
    <row r="143" spans="1:19" ht="17.25" customHeight="1" x14ac:dyDescent="0.2">
      <c r="A143" s="87"/>
      <c r="B143" s="28"/>
      <c r="C143" s="881"/>
      <c r="D143" s="2088" t="s">
        <v>315</v>
      </c>
      <c r="E143" s="1924"/>
      <c r="F143" s="359"/>
      <c r="G143" s="1904"/>
      <c r="H143" s="1905"/>
      <c r="I143" s="1906"/>
      <c r="J143" s="686"/>
      <c r="K143" s="1018" t="s">
        <v>847</v>
      </c>
      <c r="L143" s="1019"/>
      <c r="M143" s="1584">
        <v>25</v>
      </c>
      <c r="N143" s="1054">
        <v>50</v>
      </c>
      <c r="O143" s="748"/>
      <c r="Q143" s="734"/>
      <c r="R143" s="734"/>
    </row>
    <row r="144" spans="1:19" ht="52.5" customHeight="1" x14ac:dyDescent="0.2">
      <c r="A144" s="1794"/>
      <c r="B144" s="1789"/>
      <c r="C144" s="1801"/>
      <c r="D144" s="2089"/>
      <c r="E144" s="1925"/>
      <c r="F144" s="1802"/>
      <c r="G144" s="1889"/>
      <c r="H144" s="1891"/>
      <c r="I144" s="1893"/>
      <c r="J144" s="1086"/>
      <c r="K144" s="1803" t="s">
        <v>316</v>
      </c>
      <c r="L144" s="1804">
        <v>1</v>
      </c>
      <c r="M144" s="1805"/>
      <c r="N144" s="1054"/>
      <c r="O144" s="748"/>
      <c r="Q144" s="734"/>
      <c r="R144" s="734"/>
    </row>
    <row r="145" spans="1:20" ht="28.5" customHeight="1" x14ac:dyDescent="0.2">
      <c r="A145" s="87"/>
      <c r="B145" s="28"/>
      <c r="C145" s="881"/>
      <c r="D145" s="2090" t="s">
        <v>216</v>
      </c>
      <c r="E145" s="1924"/>
      <c r="F145" s="359"/>
      <c r="G145" s="2091"/>
      <c r="H145" s="2092"/>
      <c r="I145" s="2093"/>
      <c r="J145" s="686"/>
      <c r="K145" s="1800" t="s">
        <v>217</v>
      </c>
      <c r="L145" s="1033"/>
      <c r="M145" s="1027">
        <v>1</v>
      </c>
      <c r="N145" s="1028"/>
      <c r="O145" s="748"/>
      <c r="Q145" s="734"/>
      <c r="R145" s="734"/>
    </row>
    <row r="146" spans="1:20" ht="43.5" customHeight="1" x14ac:dyDescent="0.2">
      <c r="A146" s="87"/>
      <c r="B146" s="28"/>
      <c r="C146" s="881"/>
      <c r="D146" s="2090"/>
      <c r="E146" s="1924"/>
      <c r="F146" s="359"/>
      <c r="G146" s="2091"/>
      <c r="H146" s="2092"/>
      <c r="I146" s="2093"/>
      <c r="J146" s="686"/>
      <c r="K146" s="1045" t="s">
        <v>218</v>
      </c>
      <c r="L146" s="1029">
        <v>1</v>
      </c>
      <c r="M146" s="1020"/>
      <c r="N146" s="1021"/>
      <c r="O146" s="748"/>
      <c r="Q146" s="734"/>
      <c r="R146" s="734"/>
      <c r="S146" s="734"/>
      <c r="T146" s="734"/>
    </row>
    <row r="147" spans="1:20" ht="18" customHeight="1" x14ac:dyDescent="0.2">
      <c r="A147" s="87"/>
      <c r="B147" s="28"/>
      <c r="C147" s="881"/>
      <c r="D147" s="1887"/>
      <c r="E147" s="1924"/>
      <c r="F147" s="359"/>
      <c r="G147" s="1888"/>
      <c r="H147" s="1890"/>
      <c r="I147" s="1892"/>
      <c r="J147" s="686"/>
      <c r="K147" s="1110" t="s">
        <v>320</v>
      </c>
      <c r="L147" s="1102"/>
      <c r="M147" s="1103">
        <v>1</v>
      </c>
      <c r="N147" s="1044"/>
      <c r="O147" s="748"/>
      <c r="Q147" s="734"/>
      <c r="R147" s="734"/>
      <c r="T147" s="734"/>
    </row>
    <row r="148" spans="1:20" ht="43.5" customHeight="1" x14ac:dyDescent="0.2">
      <c r="A148" s="87"/>
      <c r="B148" s="28"/>
      <c r="C148" s="881"/>
      <c r="D148" s="2088" t="s">
        <v>838</v>
      </c>
      <c r="E148" s="1924"/>
      <c r="F148" s="359"/>
      <c r="G148" s="1889"/>
      <c r="H148" s="1891"/>
      <c r="I148" s="1893"/>
      <c r="J148" s="1920"/>
      <c r="K148" s="1931" t="s">
        <v>837</v>
      </c>
      <c r="L148" s="1102"/>
      <c r="M148" s="1103">
        <v>40</v>
      </c>
      <c r="N148" s="1044">
        <v>80</v>
      </c>
      <c r="O148" s="748"/>
      <c r="Q148" s="734"/>
      <c r="R148" s="734"/>
      <c r="T148" s="734"/>
    </row>
    <row r="149" spans="1:20" ht="15.75" customHeight="1" thickBot="1" x14ac:dyDescent="0.25">
      <c r="A149" s="96"/>
      <c r="B149" s="16"/>
      <c r="C149" s="345"/>
      <c r="D149" s="2094"/>
      <c r="E149" s="1926"/>
      <c r="F149" s="359"/>
      <c r="G149" s="914" t="s">
        <v>26</v>
      </c>
      <c r="H149" s="100">
        <f>SUM(H133:H146)</f>
        <v>148</v>
      </c>
      <c r="I149" s="436">
        <f t="shared" ref="I149:J149" si="4">SUM(I133:I146)</f>
        <v>730</v>
      </c>
      <c r="J149" s="435">
        <f t="shared" si="4"/>
        <v>150</v>
      </c>
      <c r="K149" s="1927"/>
      <c r="L149" s="1928"/>
      <c r="M149" s="1929"/>
      <c r="N149" s="1930"/>
      <c r="R149" s="734"/>
    </row>
    <row r="150" spans="1:20" ht="27" customHeight="1" x14ac:dyDescent="0.2">
      <c r="A150" s="87" t="s">
        <v>19</v>
      </c>
      <c r="B150" s="28" t="s">
        <v>46</v>
      </c>
      <c r="C150" s="47" t="s">
        <v>46</v>
      </c>
      <c r="D150" s="1894" t="s">
        <v>851</v>
      </c>
      <c r="E150" s="1047"/>
      <c r="F150" s="2108">
        <v>2</v>
      </c>
      <c r="G150" s="912" t="s">
        <v>24</v>
      </c>
      <c r="H150" s="1618">
        <v>11</v>
      </c>
      <c r="I150" s="481">
        <v>10</v>
      </c>
      <c r="J150" s="482">
        <v>10</v>
      </c>
      <c r="K150" s="1048" t="s">
        <v>321</v>
      </c>
      <c r="L150" s="1059">
        <v>4</v>
      </c>
      <c r="M150" s="1060">
        <v>4</v>
      </c>
      <c r="N150" s="1061">
        <v>4</v>
      </c>
      <c r="Q150" s="734"/>
      <c r="S150" s="734"/>
    </row>
    <row r="151" spans="1:20" ht="30" customHeight="1" x14ac:dyDescent="0.2">
      <c r="A151" s="87"/>
      <c r="B151" s="28"/>
      <c r="C151" s="47"/>
      <c r="D151" s="875"/>
      <c r="E151" s="876"/>
      <c r="F151" s="2109"/>
      <c r="G151" s="913"/>
      <c r="H151" s="1614"/>
      <c r="I151" s="1093"/>
      <c r="J151" s="877"/>
      <c r="K151" s="880" t="s">
        <v>848</v>
      </c>
      <c r="L151" s="1062">
        <v>100</v>
      </c>
      <c r="M151" s="879">
        <v>110</v>
      </c>
      <c r="N151" s="1063">
        <v>120</v>
      </c>
      <c r="Q151" s="734"/>
      <c r="S151" s="734"/>
    </row>
    <row r="152" spans="1:20" ht="16.5" customHeight="1" x14ac:dyDescent="0.2">
      <c r="A152" s="87"/>
      <c r="B152" s="28"/>
      <c r="C152" s="47"/>
      <c r="D152" s="875"/>
      <c r="E152" s="1047"/>
      <c r="F152" s="2109"/>
      <c r="G152" s="913"/>
      <c r="H152" s="1614"/>
      <c r="I152" s="1093"/>
      <c r="J152" s="877"/>
      <c r="K152" s="880" t="s">
        <v>322</v>
      </c>
      <c r="L152" s="1062">
        <v>1</v>
      </c>
      <c r="M152" s="879"/>
      <c r="N152" s="1063"/>
      <c r="Q152" s="734"/>
      <c r="S152" s="734"/>
    </row>
    <row r="153" spans="1:20" ht="29.25" customHeight="1" x14ac:dyDescent="0.2">
      <c r="A153" s="87"/>
      <c r="B153" s="28"/>
      <c r="C153" s="47"/>
      <c r="D153" s="390"/>
      <c r="E153" s="335"/>
      <c r="F153" s="2109"/>
      <c r="G153" s="958"/>
      <c r="H153" s="1470"/>
      <c r="I153" s="654"/>
      <c r="J153" s="1087"/>
      <c r="K153" s="880" t="s">
        <v>849</v>
      </c>
      <c r="L153" s="1064">
        <v>1</v>
      </c>
      <c r="M153" s="879"/>
      <c r="N153" s="1063"/>
      <c r="Q153" s="734"/>
      <c r="R153" s="734"/>
      <c r="T153" s="734"/>
    </row>
    <row r="154" spans="1:20" ht="15.75" customHeight="1" thickBot="1" x14ac:dyDescent="0.25">
      <c r="A154" s="96"/>
      <c r="B154" s="16"/>
      <c r="C154" s="345"/>
      <c r="D154" s="595"/>
      <c r="E154" s="585"/>
      <c r="F154" s="2110"/>
      <c r="G154" s="914" t="s">
        <v>26</v>
      </c>
      <c r="H154" s="1493">
        <f>SUM(H150:H153)</f>
        <v>11</v>
      </c>
      <c r="I154" s="1554">
        <f>SUM(I150:I153)</f>
        <v>10</v>
      </c>
      <c r="J154" s="649">
        <f>SUM(J150:J153)</f>
        <v>10</v>
      </c>
      <c r="K154" s="1110" t="s">
        <v>850</v>
      </c>
      <c r="L154" s="1102"/>
      <c r="M154" s="1103">
        <v>1</v>
      </c>
      <c r="N154" s="1104"/>
      <c r="R154" s="734"/>
    </row>
    <row r="155" spans="1:20" ht="14.25" customHeight="1" thickBot="1" x14ac:dyDescent="0.25">
      <c r="A155" s="15" t="s">
        <v>19</v>
      </c>
      <c r="B155" s="1109" t="s">
        <v>46</v>
      </c>
      <c r="C155" s="2037" t="s">
        <v>100</v>
      </c>
      <c r="D155" s="2038"/>
      <c r="E155" s="2038"/>
      <c r="F155" s="2038"/>
      <c r="G155" s="2038"/>
      <c r="H155" s="397">
        <f>H154+H132+H149</f>
        <v>159</v>
      </c>
      <c r="I155" s="470">
        <f t="shared" ref="I155:J155" si="5">I154+I132+I149</f>
        <v>770.7</v>
      </c>
      <c r="J155" s="1656">
        <f t="shared" si="5"/>
        <v>170</v>
      </c>
      <c r="K155" s="2080"/>
      <c r="L155" s="2081"/>
      <c r="M155" s="2081"/>
      <c r="N155" s="2082"/>
    </row>
    <row r="156" spans="1:20" ht="14.25" customHeight="1" thickBot="1" x14ac:dyDescent="0.25">
      <c r="A156" s="15" t="s">
        <v>19</v>
      </c>
      <c r="B156" s="2070" t="s">
        <v>226</v>
      </c>
      <c r="C156" s="2071"/>
      <c r="D156" s="2071"/>
      <c r="E156" s="2071"/>
      <c r="F156" s="2071"/>
      <c r="G156" s="2071"/>
      <c r="H156" s="1558">
        <f>+H155+H126+H46</f>
        <v>11738.3</v>
      </c>
      <c r="I156" s="1555">
        <f>+I155+I126+I46</f>
        <v>8711</v>
      </c>
      <c r="J156" s="1088">
        <f>+J155+J126+J46</f>
        <v>8592.5</v>
      </c>
      <c r="K156" s="2072"/>
      <c r="L156" s="2073"/>
      <c r="M156" s="2073"/>
      <c r="N156" s="2074"/>
    </row>
    <row r="157" spans="1:20" ht="14.25" customHeight="1" thickBot="1" x14ac:dyDescent="0.25">
      <c r="A157" s="398" t="s">
        <v>72</v>
      </c>
      <c r="B157" s="2075" t="s">
        <v>227</v>
      </c>
      <c r="C157" s="2076"/>
      <c r="D157" s="2076"/>
      <c r="E157" s="2076"/>
      <c r="F157" s="2076"/>
      <c r="G157" s="2076"/>
      <c r="H157" s="1559">
        <f t="shared" ref="H157:J157" si="6">+H156</f>
        <v>11738.3</v>
      </c>
      <c r="I157" s="1556">
        <f t="shared" si="6"/>
        <v>8711</v>
      </c>
      <c r="J157" s="1089">
        <f t="shared" si="6"/>
        <v>8592.5</v>
      </c>
      <c r="K157" s="2077"/>
      <c r="L157" s="2078"/>
      <c r="M157" s="2078"/>
      <c r="N157" s="2079"/>
    </row>
    <row r="158" spans="1:20" ht="24.75" customHeight="1" thickBot="1" x14ac:dyDescent="0.25">
      <c r="A158" s="2083" t="s">
        <v>228</v>
      </c>
      <c r="B158" s="2083"/>
      <c r="C158" s="2083"/>
      <c r="D158" s="2083"/>
      <c r="E158" s="2083"/>
      <c r="F158" s="2083"/>
      <c r="G158" s="2083"/>
      <c r="H158" s="2083"/>
      <c r="I158" s="2083"/>
      <c r="J158" s="2083"/>
      <c r="K158" s="399"/>
      <c r="L158" s="400"/>
      <c r="M158" s="400"/>
      <c r="N158" s="400"/>
    </row>
    <row r="159" spans="1:20" ht="63.75" customHeight="1" x14ac:dyDescent="0.2">
      <c r="A159" s="2106" t="s">
        <v>229</v>
      </c>
      <c r="B159" s="2107"/>
      <c r="C159" s="2107"/>
      <c r="D159" s="2107"/>
      <c r="E159" s="2107"/>
      <c r="F159" s="2107"/>
      <c r="G159" s="2107"/>
      <c r="H159" s="1471" t="s">
        <v>256</v>
      </c>
      <c r="I159" s="1097" t="s">
        <v>231</v>
      </c>
      <c r="J159" s="1094" t="s">
        <v>284</v>
      </c>
      <c r="K159" s="1611"/>
      <c r="L159" s="2101"/>
      <c r="M159" s="2101"/>
      <c r="N159" s="2101"/>
    </row>
    <row r="160" spans="1:20" ht="15.75" customHeight="1" x14ac:dyDescent="0.2">
      <c r="A160" s="2104" t="s">
        <v>232</v>
      </c>
      <c r="B160" s="2105"/>
      <c r="C160" s="2105"/>
      <c r="D160" s="2105"/>
      <c r="E160" s="2105"/>
      <c r="F160" s="2105"/>
      <c r="G160" s="2105"/>
      <c r="H160" s="1561">
        <f>SUM(H161:H167)</f>
        <v>11321.7</v>
      </c>
      <c r="I160" s="1560">
        <f>SUM(I161:I167)</f>
        <v>8710.9999999999982</v>
      </c>
      <c r="J160" s="1095">
        <f>SUM(J161:J167)</f>
        <v>8392.5</v>
      </c>
      <c r="K160" s="1611"/>
      <c r="L160" s="2101"/>
      <c r="M160" s="2101"/>
      <c r="N160" s="2101"/>
    </row>
    <row r="161" spans="1:19" ht="13.5" customHeight="1" x14ac:dyDescent="0.2">
      <c r="A161" s="1936" t="s">
        <v>233</v>
      </c>
      <c r="B161" s="1937"/>
      <c r="C161" s="1937"/>
      <c r="D161" s="1937"/>
      <c r="E161" s="1937"/>
      <c r="F161" s="1937"/>
      <c r="G161" s="1937"/>
      <c r="H161" s="288">
        <f>SUMIF(G14:G154,"sb",H14:H154)</f>
        <v>7529.9</v>
      </c>
      <c r="I161" s="485">
        <f>SUMIF(G14:G154,"sb",I14:I154)</f>
        <v>8021.5999999999995</v>
      </c>
      <c r="J161" s="278">
        <f>SUMIF(G14:G154,"sb",J14:J154)</f>
        <v>7699.0999999999995</v>
      </c>
      <c r="K161" s="1612"/>
      <c r="L161" s="2098"/>
      <c r="M161" s="2098"/>
      <c r="N161" s="2098"/>
    </row>
    <row r="162" spans="1:19" ht="13.5" customHeight="1" x14ac:dyDescent="0.2">
      <c r="A162" s="1936" t="s">
        <v>817</v>
      </c>
      <c r="B162" s="1937"/>
      <c r="C162" s="1937"/>
      <c r="D162" s="1937"/>
      <c r="E162" s="1937"/>
      <c r="F162" s="1937"/>
      <c r="G162" s="1937"/>
      <c r="H162" s="288">
        <f>SUMIF(G14:G154,"sb(l)",H14:H154)</f>
        <v>1192.3999999999999</v>
      </c>
      <c r="I162" s="485"/>
      <c r="J162" s="278"/>
      <c r="K162" s="1612"/>
      <c r="L162" s="1777"/>
      <c r="M162" s="1777"/>
      <c r="N162" s="1777"/>
    </row>
    <row r="163" spans="1:19" ht="28.5" customHeight="1" x14ac:dyDescent="0.2">
      <c r="A163" s="2102" t="s">
        <v>839</v>
      </c>
      <c r="B163" s="2103"/>
      <c r="C163" s="2103"/>
      <c r="D163" s="2103"/>
      <c r="E163" s="2103"/>
      <c r="F163" s="2103"/>
      <c r="G163" s="2103"/>
      <c r="H163" s="288">
        <f>SUMIF(G14:G154,"sb(es)",H14:H154)</f>
        <v>1917.6</v>
      </c>
      <c r="I163" s="485"/>
      <c r="J163" s="278"/>
      <c r="K163" s="1612"/>
      <c r="L163" s="1777"/>
      <c r="M163" s="1777"/>
      <c r="N163" s="1777"/>
    </row>
    <row r="164" spans="1:19" ht="27.75" customHeight="1" x14ac:dyDescent="0.2">
      <c r="A164" s="2102" t="s">
        <v>234</v>
      </c>
      <c r="B164" s="2103"/>
      <c r="C164" s="2103"/>
      <c r="D164" s="2103"/>
      <c r="E164" s="2103"/>
      <c r="F164" s="2103"/>
      <c r="G164" s="2103"/>
      <c r="H164" s="288">
        <f>SUMIF(G15:G155,"sb(esa)",H15:H155)</f>
        <v>6.7</v>
      </c>
      <c r="I164" s="485"/>
      <c r="J164" s="278"/>
      <c r="K164" s="1612"/>
      <c r="L164" s="1777"/>
      <c r="M164" s="1777"/>
      <c r="N164" s="1777"/>
    </row>
    <row r="165" spans="1:19" ht="14.25" customHeight="1" x14ac:dyDescent="0.2">
      <c r="A165" s="1936" t="s">
        <v>236</v>
      </c>
      <c r="B165" s="1937"/>
      <c r="C165" s="1937"/>
      <c r="D165" s="1937"/>
      <c r="E165" s="1937"/>
      <c r="F165" s="1937"/>
      <c r="G165" s="1937"/>
      <c r="H165" s="288">
        <f>SUMIF(G14:G146,"sb(vr)",H14:H146)</f>
        <v>234.9</v>
      </c>
      <c r="I165" s="485">
        <f>SUMIF(G14:G146,"sb(vr)",I14:I146)</f>
        <v>246.1</v>
      </c>
      <c r="J165" s="278">
        <f>SUMIF(G14:G146,"sb(vr)",J14:J146)</f>
        <v>246.1</v>
      </c>
      <c r="K165" s="763"/>
      <c r="L165" s="1777"/>
      <c r="M165" s="1777"/>
      <c r="N165" s="1777"/>
    </row>
    <row r="166" spans="1:19" ht="14.25" customHeight="1" x14ac:dyDescent="0.2">
      <c r="A166" s="1936" t="s">
        <v>251</v>
      </c>
      <c r="B166" s="1937"/>
      <c r="C166" s="1937"/>
      <c r="D166" s="1937"/>
      <c r="E166" s="1937"/>
      <c r="F166" s="1937"/>
      <c r="G166" s="1938"/>
      <c r="H166" s="288">
        <f>SUMIF(G14:G149,"sb(vrl)",H14:H149)</f>
        <v>11.2</v>
      </c>
      <c r="I166" s="485"/>
      <c r="J166" s="278"/>
      <c r="K166" s="763"/>
      <c r="L166" s="1777"/>
      <c r="M166" s="1777"/>
      <c r="N166" s="1777"/>
    </row>
    <row r="167" spans="1:19" ht="27" customHeight="1" x14ac:dyDescent="0.2">
      <c r="A167" s="2102" t="s">
        <v>237</v>
      </c>
      <c r="B167" s="2103"/>
      <c r="C167" s="2103"/>
      <c r="D167" s="2103"/>
      <c r="E167" s="2103"/>
      <c r="F167" s="2103"/>
      <c r="G167" s="2103"/>
      <c r="H167" s="404">
        <f>SUMIF(G18:G146,"sb(sp)",H18:H146)</f>
        <v>429</v>
      </c>
      <c r="I167" s="487">
        <f>SUMIF(G18:G146,"sb(sp)",I18:I146)</f>
        <v>443.3</v>
      </c>
      <c r="J167" s="660">
        <f>SUMIF(G18:G146,"sb(sp)",J18:J146)</f>
        <v>447.3</v>
      </c>
      <c r="K167" s="403"/>
      <c r="L167" s="2098"/>
      <c r="M167" s="2098"/>
      <c r="N167" s="2098"/>
    </row>
    <row r="168" spans="1:19" x14ac:dyDescent="0.2">
      <c r="A168" s="2104" t="s">
        <v>239</v>
      </c>
      <c r="B168" s="2105"/>
      <c r="C168" s="2105"/>
      <c r="D168" s="2105"/>
      <c r="E168" s="2105"/>
      <c r="F168" s="2105"/>
      <c r="G168" s="2105"/>
      <c r="H168" s="1688">
        <f>SUM(H169:H170)</f>
        <v>416.6</v>
      </c>
      <c r="I168" s="1098">
        <f>SUM(I169:I170)</f>
        <v>0</v>
      </c>
      <c r="J168" s="1096">
        <f>SUM(J169:J170)</f>
        <v>200</v>
      </c>
      <c r="K168" s="1611"/>
      <c r="L168" s="2101"/>
      <c r="M168" s="2101"/>
      <c r="N168" s="2101"/>
    </row>
    <row r="169" spans="1:19" x14ac:dyDescent="0.2">
      <c r="A169" s="1936" t="s">
        <v>240</v>
      </c>
      <c r="B169" s="1937"/>
      <c r="C169" s="1937"/>
      <c r="D169" s="1937"/>
      <c r="E169" s="1937"/>
      <c r="F169" s="1937"/>
      <c r="G169" s="1937"/>
      <c r="H169" s="288">
        <f>SUMIF(G18:G146,"es",H18:H146)</f>
        <v>370</v>
      </c>
      <c r="I169" s="485">
        <f>SUMIF(G18:G146,"es",I18:I146)</f>
        <v>0</v>
      </c>
      <c r="J169" s="278">
        <f>SUMIF(G18:G146,"es",J18:J146)</f>
        <v>0</v>
      </c>
      <c r="K169" s="1612"/>
      <c r="L169" s="2098"/>
      <c r="M169" s="2098"/>
      <c r="N169" s="2098"/>
    </row>
    <row r="170" spans="1:19" x14ac:dyDescent="0.2">
      <c r="A170" s="1936" t="s">
        <v>241</v>
      </c>
      <c r="B170" s="1937"/>
      <c r="C170" s="1937"/>
      <c r="D170" s="1937"/>
      <c r="E170" s="1937"/>
      <c r="F170" s="1937"/>
      <c r="G170" s="1937"/>
      <c r="H170" s="731">
        <f>SUMIF(G18:G139,"kt",H18:H139)</f>
        <v>46.6</v>
      </c>
      <c r="I170" s="664">
        <f>SUMIF(G18:G139,"kt",I18:I139)</f>
        <v>0</v>
      </c>
      <c r="J170" s="662">
        <f>SUMIF(G18:G139,"kt",J18:J139)</f>
        <v>200</v>
      </c>
      <c r="K170" s="1612"/>
      <c r="L170" s="1777"/>
      <c r="M170" s="1777"/>
      <c r="N170" s="1777"/>
      <c r="S170" s="734"/>
    </row>
    <row r="171" spans="1:19" ht="13.5" thickBot="1" x14ac:dyDescent="0.25">
      <c r="A171" s="2099" t="s">
        <v>26</v>
      </c>
      <c r="B171" s="2100"/>
      <c r="C171" s="2100"/>
      <c r="D171" s="2100"/>
      <c r="E171" s="2100"/>
      <c r="F171" s="2100"/>
      <c r="G171" s="2100"/>
      <c r="H171" s="144">
        <f>H168+H160</f>
        <v>11738.300000000001</v>
      </c>
      <c r="I171" s="450">
        <f>I168+I160</f>
        <v>8710.9999999999982</v>
      </c>
      <c r="J171" s="451">
        <f>J168+J160</f>
        <v>8592.5</v>
      </c>
      <c r="K171" s="1611"/>
      <c r="L171" s="2101"/>
      <c r="M171" s="2101"/>
      <c r="N171" s="2101"/>
    </row>
    <row r="172" spans="1:19" x14ac:dyDescent="0.2">
      <c r="A172" s="405"/>
      <c r="B172" s="406"/>
      <c r="C172" s="405"/>
      <c r="D172" s="407"/>
      <c r="K172" s="408"/>
      <c r="L172" s="2098"/>
      <c r="M172" s="2098"/>
      <c r="N172" s="2098"/>
    </row>
    <row r="173" spans="1:19" x14ac:dyDescent="0.2">
      <c r="I173" s="1468"/>
      <c r="K173" s="399"/>
    </row>
    <row r="174" spans="1:19" ht="16.5" customHeight="1" x14ac:dyDescent="0.2">
      <c r="E174" s="2095" t="s">
        <v>270</v>
      </c>
      <c r="F174" s="2095"/>
      <c r="G174" s="2095"/>
      <c r="H174" s="2095"/>
      <c r="I174" s="2095"/>
      <c r="J174" s="1610"/>
    </row>
  </sheetData>
  <mergeCells count="138">
    <mergeCell ref="E174:I174"/>
    <mergeCell ref="K96:K97"/>
    <mergeCell ref="D113:D114"/>
    <mergeCell ref="A169:G169"/>
    <mergeCell ref="L169:N169"/>
    <mergeCell ref="A170:G170"/>
    <mergeCell ref="A171:G171"/>
    <mergeCell ref="L171:N171"/>
    <mergeCell ref="L172:N172"/>
    <mergeCell ref="A167:G167"/>
    <mergeCell ref="L167:N167"/>
    <mergeCell ref="A168:G168"/>
    <mergeCell ref="L168:N168"/>
    <mergeCell ref="A162:G162"/>
    <mergeCell ref="A163:G163"/>
    <mergeCell ref="A164:G164"/>
    <mergeCell ref="A165:G165"/>
    <mergeCell ref="A159:G159"/>
    <mergeCell ref="L159:N159"/>
    <mergeCell ref="A160:G160"/>
    <mergeCell ref="L160:N160"/>
    <mergeCell ref="A161:G161"/>
    <mergeCell ref="L161:N161"/>
    <mergeCell ref="F150:F154"/>
    <mergeCell ref="C155:G155"/>
    <mergeCell ref="B156:G156"/>
    <mergeCell ref="K156:N156"/>
    <mergeCell ref="B157:G157"/>
    <mergeCell ref="K157:N157"/>
    <mergeCell ref="K155:N155"/>
    <mergeCell ref="A158:J158"/>
    <mergeCell ref="D133:D134"/>
    <mergeCell ref="E133:E134"/>
    <mergeCell ref="D143:D144"/>
    <mergeCell ref="D145:D146"/>
    <mergeCell ref="G145:G146"/>
    <mergeCell ref="H145:H146"/>
    <mergeCell ref="I145:I146"/>
    <mergeCell ref="D136:D139"/>
    <mergeCell ref="G136:G139"/>
    <mergeCell ref="H136:H139"/>
    <mergeCell ref="I136:I139"/>
    <mergeCell ref="D140:D142"/>
    <mergeCell ref="G140:G142"/>
    <mergeCell ref="H140:H142"/>
    <mergeCell ref="I140:I142"/>
    <mergeCell ref="D148:D149"/>
    <mergeCell ref="K115:K116"/>
    <mergeCell ref="D118:D119"/>
    <mergeCell ref="K118:K119"/>
    <mergeCell ref="D108:D112"/>
    <mergeCell ref="E108:E112"/>
    <mergeCell ref="F113:F114"/>
    <mergeCell ref="D115:D117"/>
    <mergeCell ref="E115:E117"/>
    <mergeCell ref="D130:D132"/>
    <mergeCell ref="G130:G131"/>
    <mergeCell ref="H130:H131"/>
    <mergeCell ref="I130:I131"/>
    <mergeCell ref="E125:G125"/>
    <mergeCell ref="C126:G126"/>
    <mergeCell ref="K126:N126"/>
    <mergeCell ref="C127:N127"/>
    <mergeCell ref="E128:E129"/>
    <mergeCell ref="F123:F124"/>
    <mergeCell ref="D120:D121"/>
    <mergeCell ref="K98:K99"/>
    <mergeCell ref="D105:D107"/>
    <mergeCell ref="D91:D92"/>
    <mergeCell ref="D96:D97"/>
    <mergeCell ref="D98:D99"/>
    <mergeCell ref="D76:D77"/>
    <mergeCell ref="D78:D79"/>
    <mergeCell ref="D80:D82"/>
    <mergeCell ref="D89:D90"/>
    <mergeCell ref="D93:D94"/>
    <mergeCell ref="D100:D102"/>
    <mergeCell ref="D68:D69"/>
    <mergeCell ref="D70:D71"/>
    <mergeCell ref="E70:E71"/>
    <mergeCell ref="K35:K36"/>
    <mergeCell ref="D72:D73"/>
    <mergeCell ref="D74:D75"/>
    <mergeCell ref="E74:E75"/>
    <mergeCell ref="D58:D59"/>
    <mergeCell ref="D60:D61"/>
    <mergeCell ref="D62:D63"/>
    <mergeCell ref="D64:D65"/>
    <mergeCell ref="D66:D67"/>
    <mergeCell ref="D52:D54"/>
    <mergeCell ref="K49:K50"/>
    <mergeCell ref="D55:D57"/>
    <mergeCell ref="D37:D38"/>
    <mergeCell ref="D39:D40"/>
    <mergeCell ref="C46:G46"/>
    <mergeCell ref="K46:N46"/>
    <mergeCell ref="C47:N47"/>
    <mergeCell ref="D48:D50"/>
    <mergeCell ref="D44:D45"/>
    <mergeCell ref="K44:K45"/>
    <mergeCell ref="F31:F32"/>
    <mergeCell ref="K31:K32"/>
    <mergeCell ref="A10:N10"/>
    <mergeCell ref="A11:N11"/>
    <mergeCell ref="B12:N12"/>
    <mergeCell ref="C13:N13"/>
    <mergeCell ref="A14:A17"/>
    <mergeCell ref="D14:D17"/>
    <mergeCell ref="D19:D20"/>
    <mergeCell ref="D22:D23"/>
    <mergeCell ref="D26:D27"/>
    <mergeCell ref="D28:D30"/>
    <mergeCell ref="K29:K30"/>
    <mergeCell ref="K17:K18"/>
    <mergeCell ref="A166:G166"/>
    <mergeCell ref="K1:N1"/>
    <mergeCell ref="A2:N2"/>
    <mergeCell ref="A3:N3"/>
    <mergeCell ref="A4:N4"/>
    <mergeCell ref="L5:N5"/>
    <mergeCell ref="A6:A9"/>
    <mergeCell ref="B6:B9"/>
    <mergeCell ref="C6:C9"/>
    <mergeCell ref="D6:D9"/>
    <mergeCell ref="E6:E9"/>
    <mergeCell ref="J6:J9"/>
    <mergeCell ref="K6:N6"/>
    <mergeCell ref="K7:K9"/>
    <mergeCell ref="L7:N7"/>
    <mergeCell ref="L8:L9"/>
    <mergeCell ref="M8:M9"/>
    <mergeCell ref="N8:N9"/>
    <mergeCell ref="F6:F9"/>
    <mergeCell ref="G6:G9"/>
    <mergeCell ref="H6:H9"/>
    <mergeCell ref="I6:I9"/>
    <mergeCell ref="D31:D32"/>
    <mergeCell ref="E31:E32"/>
  </mergeCells>
  <printOptions horizontalCentered="1"/>
  <pageMargins left="0.70866141732283472" right="0.39370078740157483" top="0.39370078740157483" bottom="0.39370078740157483" header="0.31496062992125984" footer="0.31496062992125984"/>
  <pageSetup paperSize="9" scale="79" orientation="portrait" r:id="rId1"/>
  <rowBreaks count="4" manualBreakCount="4">
    <brk id="40" max="13" man="1"/>
    <brk id="79" max="13" man="1"/>
    <brk id="114" max="13" man="1"/>
    <brk id="144" max="13" man="1"/>
  </rowBreaks>
  <colBreaks count="1" manualBreakCount="1">
    <brk id="14" max="1048575" man="1"/>
  </col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50"/>
  <sheetViews>
    <sheetView workbookViewId="0">
      <selection sqref="A1:Q1"/>
    </sheetView>
  </sheetViews>
  <sheetFormatPr defaultRowHeight="15" x14ac:dyDescent="0.2"/>
  <cols>
    <col min="1" max="1" width="9.28515625" style="1438" customWidth="1"/>
    <col min="2" max="4" width="9.42578125" style="1438" hidden="1" customWidth="1"/>
    <col min="5" max="5" width="27.85546875" style="1365" customWidth="1"/>
    <col min="6" max="6" width="4.42578125" style="1365" customWidth="1"/>
    <col min="7" max="7" width="40" style="1365" customWidth="1"/>
    <col min="8" max="8" width="11.7109375" style="1365" hidden="1" customWidth="1"/>
    <col min="9" max="9" width="9.5703125" style="1365" hidden="1" customWidth="1"/>
    <col min="10" max="11" width="9.28515625" style="1365" hidden="1" customWidth="1"/>
    <col min="12" max="12" width="9.85546875" style="1365" hidden="1" customWidth="1"/>
    <col min="13" max="13" width="12.28515625" style="1439" bestFit="1" customWidth="1"/>
    <col min="14" max="14" width="13.28515625" style="1427" customWidth="1"/>
    <col min="15" max="15" width="13.140625" style="1427" customWidth="1"/>
    <col min="16" max="16" width="15.140625" style="1427" customWidth="1"/>
    <col min="17" max="17" width="16.42578125" style="1440" customWidth="1"/>
    <col min="18" max="18" width="0.140625" style="1437" customWidth="1"/>
    <col min="19" max="260" width="9.140625" style="1365"/>
    <col min="261" max="261" width="12.28515625" style="1365" customWidth="1"/>
    <col min="262" max="262" width="27.85546875" style="1365" customWidth="1"/>
    <col min="263" max="263" width="4.42578125" style="1365" customWidth="1"/>
    <col min="264" max="264" width="40" style="1365" customWidth="1"/>
    <col min="265" max="265" width="11.7109375" style="1365" customWidth="1"/>
    <col min="266" max="268" width="9.140625" style="1365"/>
    <col min="269" max="271" width="9.7109375" style="1365" bestFit="1" customWidth="1"/>
    <col min="272" max="516" width="9.140625" style="1365"/>
    <col min="517" max="517" width="12.28515625" style="1365" customWidth="1"/>
    <col min="518" max="518" width="27.85546875" style="1365" customWidth="1"/>
    <col min="519" max="519" width="4.42578125" style="1365" customWidth="1"/>
    <col min="520" max="520" width="40" style="1365" customWidth="1"/>
    <col min="521" max="521" width="11.7109375" style="1365" customWidth="1"/>
    <col min="522" max="524" width="9.140625" style="1365"/>
    <col min="525" max="527" width="9.7109375" style="1365" bestFit="1" customWidth="1"/>
    <col min="528" max="772" width="9.140625" style="1365"/>
    <col min="773" max="773" width="12.28515625" style="1365" customWidth="1"/>
    <col min="774" max="774" width="27.85546875" style="1365" customWidth="1"/>
    <col min="775" max="775" width="4.42578125" style="1365" customWidth="1"/>
    <col min="776" max="776" width="40" style="1365" customWidth="1"/>
    <col min="777" max="777" width="11.7109375" style="1365" customWidth="1"/>
    <col min="778" max="780" width="9.140625" style="1365"/>
    <col min="781" max="783" width="9.7109375" style="1365" bestFit="1" customWidth="1"/>
    <col min="784" max="1028" width="9.140625" style="1365"/>
    <col min="1029" max="1029" width="12.28515625" style="1365" customWidth="1"/>
    <col min="1030" max="1030" width="27.85546875" style="1365" customWidth="1"/>
    <col min="1031" max="1031" width="4.42578125" style="1365" customWidth="1"/>
    <col min="1032" max="1032" width="40" style="1365" customWidth="1"/>
    <col min="1033" max="1033" width="11.7109375" style="1365" customWidth="1"/>
    <col min="1034" max="1036" width="9.140625" style="1365"/>
    <col min="1037" max="1039" width="9.7109375" style="1365" bestFit="1" customWidth="1"/>
    <col min="1040" max="1284" width="9.140625" style="1365"/>
    <col min="1285" max="1285" width="12.28515625" style="1365" customWidth="1"/>
    <col min="1286" max="1286" width="27.85546875" style="1365" customWidth="1"/>
    <col min="1287" max="1287" width="4.42578125" style="1365" customWidth="1"/>
    <col min="1288" max="1288" width="40" style="1365" customWidth="1"/>
    <col min="1289" max="1289" width="11.7109375" style="1365" customWidth="1"/>
    <col min="1290" max="1292" width="9.140625" style="1365"/>
    <col min="1293" max="1295" width="9.7109375" style="1365" bestFit="1" customWidth="1"/>
    <col min="1296" max="1540" width="9.140625" style="1365"/>
    <col min="1541" max="1541" width="12.28515625" style="1365" customWidth="1"/>
    <col min="1542" max="1542" width="27.85546875" style="1365" customWidth="1"/>
    <col min="1543" max="1543" width="4.42578125" style="1365" customWidth="1"/>
    <col min="1544" max="1544" width="40" style="1365" customWidth="1"/>
    <col min="1545" max="1545" width="11.7109375" style="1365" customWidth="1"/>
    <col min="1546" max="1548" width="9.140625" style="1365"/>
    <col min="1549" max="1551" width="9.7109375" style="1365" bestFit="1" customWidth="1"/>
    <col min="1552" max="1796" width="9.140625" style="1365"/>
    <col min="1797" max="1797" width="12.28515625" style="1365" customWidth="1"/>
    <col min="1798" max="1798" width="27.85546875" style="1365" customWidth="1"/>
    <col min="1799" max="1799" width="4.42578125" style="1365" customWidth="1"/>
    <col min="1800" max="1800" width="40" style="1365" customWidth="1"/>
    <col min="1801" max="1801" width="11.7109375" style="1365" customWidth="1"/>
    <col min="1802" max="1804" width="9.140625" style="1365"/>
    <col min="1805" max="1807" width="9.7109375" style="1365" bestFit="1" customWidth="1"/>
    <col min="1808" max="2052" width="9.140625" style="1365"/>
    <col min="2053" max="2053" width="12.28515625" style="1365" customWidth="1"/>
    <col min="2054" max="2054" width="27.85546875" style="1365" customWidth="1"/>
    <col min="2055" max="2055" width="4.42578125" style="1365" customWidth="1"/>
    <col min="2056" max="2056" width="40" style="1365" customWidth="1"/>
    <col min="2057" max="2057" width="11.7109375" style="1365" customWidth="1"/>
    <col min="2058" max="2060" width="9.140625" style="1365"/>
    <col min="2061" max="2063" width="9.7109375" style="1365" bestFit="1" customWidth="1"/>
    <col min="2064" max="2308" width="9.140625" style="1365"/>
    <col min="2309" max="2309" width="12.28515625" style="1365" customWidth="1"/>
    <col min="2310" max="2310" width="27.85546875" style="1365" customWidth="1"/>
    <col min="2311" max="2311" width="4.42578125" style="1365" customWidth="1"/>
    <col min="2312" max="2312" width="40" style="1365" customWidth="1"/>
    <col min="2313" max="2313" width="11.7109375" style="1365" customWidth="1"/>
    <col min="2314" max="2316" width="9.140625" style="1365"/>
    <col min="2317" max="2319" width="9.7109375" style="1365" bestFit="1" customWidth="1"/>
    <col min="2320" max="2564" width="9.140625" style="1365"/>
    <col min="2565" max="2565" width="12.28515625" style="1365" customWidth="1"/>
    <col min="2566" max="2566" width="27.85546875" style="1365" customWidth="1"/>
    <col min="2567" max="2567" width="4.42578125" style="1365" customWidth="1"/>
    <col min="2568" max="2568" width="40" style="1365" customWidth="1"/>
    <col min="2569" max="2569" width="11.7109375" style="1365" customWidth="1"/>
    <col min="2570" max="2572" width="9.140625" style="1365"/>
    <col min="2573" max="2575" width="9.7109375" style="1365" bestFit="1" customWidth="1"/>
    <col min="2576" max="2820" width="9.140625" style="1365"/>
    <col min="2821" max="2821" width="12.28515625" style="1365" customWidth="1"/>
    <col min="2822" max="2822" width="27.85546875" style="1365" customWidth="1"/>
    <col min="2823" max="2823" width="4.42578125" style="1365" customWidth="1"/>
    <col min="2824" max="2824" width="40" style="1365" customWidth="1"/>
    <col min="2825" max="2825" width="11.7109375" style="1365" customWidth="1"/>
    <col min="2826" max="2828" width="9.140625" style="1365"/>
    <col min="2829" max="2831" width="9.7109375" style="1365" bestFit="1" customWidth="1"/>
    <col min="2832" max="3076" width="9.140625" style="1365"/>
    <col min="3077" max="3077" width="12.28515625" style="1365" customWidth="1"/>
    <col min="3078" max="3078" width="27.85546875" style="1365" customWidth="1"/>
    <col min="3079" max="3079" width="4.42578125" style="1365" customWidth="1"/>
    <col min="3080" max="3080" width="40" style="1365" customWidth="1"/>
    <col min="3081" max="3081" width="11.7109375" style="1365" customWidth="1"/>
    <col min="3082" max="3084" width="9.140625" style="1365"/>
    <col min="3085" max="3087" width="9.7109375" style="1365" bestFit="1" customWidth="1"/>
    <col min="3088" max="3332" width="9.140625" style="1365"/>
    <col min="3333" max="3333" width="12.28515625" style="1365" customWidth="1"/>
    <col min="3334" max="3334" width="27.85546875" style="1365" customWidth="1"/>
    <col min="3335" max="3335" width="4.42578125" style="1365" customWidth="1"/>
    <col min="3336" max="3336" width="40" style="1365" customWidth="1"/>
    <col min="3337" max="3337" width="11.7109375" style="1365" customWidth="1"/>
    <col min="3338" max="3340" width="9.140625" style="1365"/>
    <col min="3341" max="3343" width="9.7109375" style="1365" bestFit="1" customWidth="1"/>
    <col min="3344" max="3588" width="9.140625" style="1365"/>
    <col min="3589" max="3589" width="12.28515625" style="1365" customWidth="1"/>
    <col min="3590" max="3590" width="27.85546875" style="1365" customWidth="1"/>
    <col min="3591" max="3591" width="4.42578125" style="1365" customWidth="1"/>
    <col min="3592" max="3592" width="40" style="1365" customWidth="1"/>
    <col min="3593" max="3593" width="11.7109375" style="1365" customWidth="1"/>
    <col min="3594" max="3596" width="9.140625" style="1365"/>
    <col min="3597" max="3599" width="9.7109375" style="1365" bestFit="1" customWidth="1"/>
    <col min="3600" max="3844" width="9.140625" style="1365"/>
    <col min="3845" max="3845" width="12.28515625" style="1365" customWidth="1"/>
    <col min="3846" max="3846" width="27.85546875" style="1365" customWidth="1"/>
    <col min="3847" max="3847" width="4.42578125" style="1365" customWidth="1"/>
    <col min="3848" max="3848" width="40" style="1365" customWidth="1"/>
    <col min="3849" max="3849" width="11.7109375" style="1365" customWidth="1"/>
    <col min="3850" max="3852" width="9.140625" style="1365"/>
    <col min="3853" max="3855" width="9.7109375" style="1365" bestFit="1" customWidth="1"/>
    <col min="3856" max="4100" width="9.140625" style="1365"/>
    <col min="4101" max="4101" width="12.28515625" style="1365" customWidth="1"/>
    <col min="4102" max="4102" width="27.85546875" style="1365" customWidth="1"/>
    <col min="4103" max="4103" width="4.42578125" style="1365" customWidth="1"/>
    <col min="4104" max="4104" width="40" style="1365" customWidth="1"/>
    <col min="4105" max="4105" width="11.7109375" style="1365" customWidth="1"/>
    <col min="4106" max="4108" width="9.140625" style="1365"/>
    <col min="4109" max="4111" width="9.7109375" style="1365" bestFit="1" customWidth="1"/>
    <col min="4112" max="4356" width="9.140625" style="1365"/>
    <col min="4357" max="4357" width="12.28515625" style="1365" customWidth="1"/>
    <col min="4358" max="4358" width="27.85546875" style="1365" customWidth="1"/>
    <col min="4359" max="4359" width="4.42578125" style="1365" customWidth="1"/>
    <col min="4360" max="4360" width="40" style="1365" customWidth="1"/>
    <col min="4361" max="4361" width="11.7109375" style="1365" customWidth="1"/>
    <col min="4362" max="4364" width="9.140625" style="1365"/>
    <col min="4365" max="4367" width="9.7109375" style="1365" bestFit="1" customWidth="1"/>
    <col min="4368" max="4612" width="9.140625" style="1365"/>
    <col min="4613" max="4613" width="12.28515625" style="1365" customWidth="1"/>
    <col min="4614" max="4614" width="27.85546875" style="1365" customWidth="1"/>
    <col min="4615" max="4615" width="4.42578125" style="1365" customWidth="1"/>
    <col min="4616" max="4616" width="40" style="1365" customWidth="1"/>
    <col min="4617" max="4617" width="11.7109375" style="1365" customWidth="1"/>
    <col min="4618" max="4620" width="9.140625" style="1365"/>
    <col min="4621" max="4623" width="9.7109375" style="1365" bestFit="1" customWidth="1"/>
    <col min="4624" max="4868" width="9.140625" style="1365"/>
    <col min="4869" max="4869" width="12.28515625" style="1365" customWidth="1"/>
    <col min="4870" max="4870" width="27.85546875" style="1365" customWidth="1"/>
    <col min="4871" max="4871" width="4.42578125" style="1365" customWidth="1"/>
    <col min="4872" max="4872" width="40" style="1365" customWidth="1"/>
    <col min="4873" max="4873" width="11.7109375" style="1365" customWidth="1"/>
    <col min="4874" max="4876" width="9.140625" style="1365"/>
    <col min="4877" max="4879" width="9.7109375" style="1365" bestFit="1" customWidth="1"/>
    <col min="4880" max="5124" width="9.140625" style="1365"/>
    <col min="5125" max="5125" width="12.28515625" style="1365" customWidth="1"/>
    <col min="5126" max="5126" width="27.85546875" style="1365" customWidth="1"/>
    <col min="5127" max="5127" width="4.42578125" style="1365" customWidth="1"/>
    <col min="5128" max="5128" width="40" style="1365" customWidth="1"/>
    <col min="5129" max="5129" width="11.7109375" style="1365" customWidth="1"/>
    <col min="5130" max="5132" width="9.140625" style="1365"/>
    <col min="5133" max="5135" width="9.7109375" style="1365" bestFit="1" customWidth="1"/>
    <col min="5136" max="5380" width="9.140625" style="1365"/>
    <col min="5381" max="5381" width="12.28515625" style="1365" customWidth="1"/>
    <col min="5382" max="5382" width="27.85546875" style="1365" customWidth="1"/>
    <col min="5383" max="5383" width="4.42578125" style="1365" customWidth="1"/>
    <col min="5384" max="5384" width="40" style="1365" customWidth="1"/>
    <col min="5385" max="5385" width="11.7109375" style="1365" customWidth="1"/>
    <col min="5386" max="5388" width="9.140625" style="1365"/>
    <col min="5389" max="5391" width="9.7109375" style="1365" bestFit="1" customWidth="1"/>
    <col min="5392" max="5636" width="9.140625" style="1365"/>
    <col min="5637" max="5637" width="12.28515625" style="1365" customWidth="1"/>
    <col min="5638" max="5638" width="27.85546875" style="1365" customWidth="1"/>
    <col min="5639" max="5639" width="4.42578125" style="1365" customWidth="1"/>
    <col min="5640" max="5640" width="40" style="1365" customWidth="1"/>
    <col min="5641" max="5641" width="11.7109375" style="1365" customWidth="1"/>
    <col min="5642" max="5644" width="9.140625" style="1365"/>
    <col min="5645" max="5647" width="9.7109375" style="1365" bestFit="1" customWidth="1"/>
    <col min="5648" max="5892" width="9.140625" style="1365"/>
    <col min="5893" max="5893" width="12.28515625" style="1365" customWidth="1"/>
    <col min="5894" max="5894" width="27.85546875" style="1365" customWidth="1"/>
    <col min="5895" max="5895" width="4.42578125" style="1365" customWidth="1"/>
    <col min="5896" max="5896" width="40" style="1365" customWidth="1"/>
    <col min="5897" max="5897" width="11.7109375" style="1365" customWidth="1"/>
    <col min="5898" max="5900" width="9.140625" style="1365"/>
    <col min="5901" max="5903" width="9.7109375" style="1365" bestFit="1" customWidth="1"/>
    <col min="5904" max="6148" width="9.140625" style="1365"/>
    <col min="6149" max="6149" width="12.28515625" style="1365" customWidth="1"/>
    <col min="6150" max="6150" width="27.85546875" style="1365" customWidth="1"/>
    <col min="6151" max="6151" width="4.42578125" style="1365" customWidth="1"/>
    <col min="6152" max="6152" width="40" style="1365" customWidth="1"/>
    <col min="6153" max="6153" width="11.7109375" style="1365" customWidth="1"/>
    <col min="6154" max="6156" width="9.140625" style="1365"/>
    <col min="6157" max="6159" width="9.7109375" style="1365" bestFit="1" customWidth="1"/>
    <col min="6160" max="6404" width="9.140625" style="1365"/>
    <col min="6405" max="6405" width="12.28515625" style="1365" customWidth="1"/>
    <col min="6406" max="6406" width="27.85546875" style="1365" customWidth="1"/>
    <col min="6407" max="6407" width="4.42578125" style="1365" customWidth="1"/>
    <col min="6408" max="6408" width="40" style="1365" customWidth="1"/>
    <col min="6409" max="6409" width="11.7109375" style="1365" customWidth="1"/>
    <col min="6410" max="6412" width="9.140625" style="1365"/>
    <col min="6413" max="6415" width="9.7109375" style="1365" bestFit="1" customWidth="1"/>
    <col min="6416" max="6660" width="9.140625" style="1365"/>
    <col min="6661" max="6661" width="12.28515625" style="1365" customWidth="1"/>
    <col min="6662" max="6662" width="27.85546875" style="1365" customWidth="1"/>
    <col min="6663" max="6663" width="4.42578125" style="1365" customWidth="1"/>
    <col min="6664" max="6664" width="40" style="1365" customWidth="1"/>
    <col min="6665" max="6665" width="11.7109375" style="1365" customWidth="1"/>
    <col min="6666" max="6668" width="9.140625" style="1365"/>
    <col min="6669" max="6671" width="9.7109375" style="1365" bestFit="1" customWidth="1"/>
    <col min="6672" max="6916" width="9.140625" style="1365"/>
    <col min="6917" max="6917" width="12.28515625" style="1365" customWidth="1"/>
    <col min="6918" max="6918" width="27.85546875" style="1365" customWidth="1"/>
    <col min="6919" max="6919" width="4.42578125" style="1365" customWidth="1"/>
    <col min="6920" max="6920" width="40" style="1365" customWidth="1"/>
    <col min="6921" max="6921" width="11.7109375" style="1365" customWidth="1"/>
    <col min="6922" max="6924" width="9.140625" style="1365"/>
    <col min="6925" max="6927" width="9.7109375" style="1365" bestFit="1" customWidth="1"/>
    <col min="6928" max="7172" width="9.140625" style="1365"/>
    <col min="7173" max="7173" width="12.28515625" style="1365" customWidth="1"/>
    <col min="7174" max="7174" width="27.85546875" style="1365" customWidth="1"/>
    <col min="7175" max="7175" width="4.42578125" style="1365" customWidth="1"/>
    <col min="7176" max="7176" width="40" style="1365" customWidth="1"/>
    <col min="7177" max="7177" width="11.7109375" style="1365" customWidth="1"/>
    <col min="7178" max="7180" width="9.140625" style="1365"/>
    <col min="7181" max="7183" width="9.7109375" style="1365" bestFit="1" customWidth="1"/>
    <col min="7184" max="7428" width="9.140625" style="1365"/>
    <col min="7429" max="7429" width="12.28515625" style="1365" customWidth="1"/>
    <col min="7430" max="7430" width="27.85546875" style="1365" customWidth="1"/>
    <col min="7431" max="7431" width="4.42578125" style="1365" customWidth="1"/>
    <col min="7432" max="7432" width="40" style="1365" customWidth="1"/>
    <col min="7433" max="7433" width="11.7109375" style="1365" customWidth="1"/>
    <col min="7434" max="7436" width="9.140625" style="1365"/>
    <col min="7437" max="7439" width="9.7109375" style="1365" bestFit="1" customWidth="1"/>
    <col min="7440" max="7684" width="9.140625" style="1365"/>
    <col min="7685" max="7685" width="12.28515625" style="1365" customWidth="1"/>
    <col min="7686" max="7686" width="27.85546875" style="1365" customWidth="1"/>
    <col min="7687" max="7687" width="4.42578125" style="1365" customWidth="1"/>
    <col min="7688" max="7688" width="40" style="1365" customWidth="1"/>
    <col min="7689" max="7689" width="11.7109375" style="1365" customWidth="1"/>
    <col min="7690" max="7692" width="9.140625" style="1365"/>
    <col min="7693" max="7695" width="9.7109375" style="1365" bestFit="1" customWidth="1"/>
    <col min="7696" max="7940" width="9.140625" style="1365"/>
    <col min="7941" max="7941" width="12.28515625" style="1365" customWidth="1"/>
    <col min="7942" max="7942" width="27.85546875" style="1365" customWidth="1"/>
    <col min="7943" max="7943" width="4.42578125" style="1365" customWidth="1"/>
    <col min="7944" max="7944" width="40" style="1365" customWidth="1"/>
    <col min="7945" max="7945" width="11.7109375" style="1365" customWidth="1"/>
    <col min="7946" max="7948" width="9.140625" style="1365"/>
    <col min="7949" max="7951" width="9.7109375" style="1365" bestFit="1" customWidth="1"/>
    <col min="7952" max="8196" width="9.140625" style="1365"/>
    <col min="8197" max="8197" width="12.28515625" style="1365" customWidth="1"/>
    <col min="8198" max="8198" width="27.85546875" style="1365" customWidth="1"/>
    <col min="8199" max="8199" width="4.42578125" style="1365" customWidth="1"/>
    <col min="8200" max="8200" width="40" style="1365" customWidth="1"/>
    <col min="8201" max="8201" width="11.7109375" style="1365" customWidth="1"/>
    <col min="8202" max="8204" width="9.140625" style="1365"/>
    <col min="8205" max="8207" width="9.7109375" style="1365" bestFit="1" customWidth="1"/>
    <col min="8208" max="8452" width="9.140625" style="1365"/>
    <col min="8453" max="8453" width="12.28515625" style="1365" customWidth="1"/>
    <col min="8454" max="8454" width="27.85546875" style="1365" customWidth="1"/>
    <col min="8455" max="8455" width="4.42578125" style="1365" customWidth="1"/>
    <col min="8456" max="8456" width="40" style="1365" customWidth="1"/>
    <col min="8457" max="8457" width="11.7109375" style="1365" customWidth="1"/>
    <col min="8458" max="8460" width="9.140625" style="1365"/>
    <col min="8461" max="8463" width="9.7109375" style="1365" bestFit="1" customWidth="1"/>
    <col min="8464" max="8708" width="9.140625" style="1365"/>
    <col min="8709" max="8709" width="12.28515625" style="1365" customWidth="1"/>
    <col min="8710" max="8710" width="27.85546875" style="1365" customWidth="1"/>
    <col min="8711" max="8711" width="4.42578125" style="1365" customWidth="1"/>
    <col min="8712" max="8712" width="40" style="1365" customWidth="1"/>
    <col min="8713" max="8713" width="11.7109375" style="1365" customWidth="1"/>
    <col min="8714" max="8716" width="9.140625" style="1365"/>
    <col min="8717" max="8719" width="9.7109375" style="1365" bestFit="1" customWidth="1"/>
    <col min="8720" max="8964" width="9.140625" style="1365"/>
    <col min="8965" max="8965" width="12.28515625" style="1365" customWidth="1"/>
    <col min="8966" max="8966" width="27.85546875" style="1365" customWidth="1"/>
    <col min="8967" max="8967" width="4.42578125" style="1365" customWidth="1"/>
    <col min="8968" max="8968" width="40" style="1365" customWidth="1"/>
    <col min="8969" max="8969" width="11.7109375" style="1365" customWidth="1"/>
    <col min="8970" max="8972" width="9.140625" style="1365"/>
    <col min="8973" max="8975" width="9.7109375" style="1365" bestFit="1" customWidth="1"/>
    <col min="8976" max="9220" width="9.140625" style="1365"/>
    <col min="9221" max="9221" width="12.28515625" style="1365" customWidth="1"/>
    <col min="9222" max="9222" width="27.85546875" style="1365" customWidth="1"/>
    <col min="9223" max="9223" width="4.42578125" style="1365" customWidth="1"/>
    <col min="9224" max="9224" width="40" style="1365" customWidth="1"/>
    <col min="9225" max="9225" width="11.7109375" style="1365" customWidth="1"/>
    <col min="9226" max="9228" width="9.140625" style="1365"/>
    <col min="9229" max="9231" width="9.7109375" style="1365" bestFit="1" customWidth="1"/>
    <col min="9232" max="9476" width="9.140625" style="1365"/>
    <col min="9477" max="9477" width="12.28515625" style="1365" customWidth="1"/>
    <col min="9478" max="9478" width="27.85546875" style="1365" customWidth="1"/>
    <col min="9479" max="9479" width="4.42578125" style="1365" customWidth="1"/>
    <col min="9480" max="9480" width="40" style="1365" customWidth="1"/>
    <col min="9481" max="9481" width="11.7109375" style="1365" customWidth="1"/>
    <col min="9482" max="9484" width="9.140625" style="1365"/>
    <col min="9485" max="9487" width="9.7109375" style="1365" bestFit="1" customWidth="1"/>
    <col min="9488" max="9732" width="9.140625" style="1365"/>
    <col min="9733" max="9733" width="12.28515625" style="1365" customWidth="1"/>
    <col min="9734" max="9734" width="27.85546875" style="1365" customWidth="1"/>
    <col min="9735" max="9735" width="4.42578125" style="1365" customWidth="1"/>
    <col min="9736" max="9736" width="40" style="1365" customWidth="1"/>
    <col min="9737" max="9737" width="11.7109375" style="1365" customWidth="1"/>
    <col min="9738" max="9740" width="9.140625" style="1365"/>
    <col min="9741" max="9743" width="9.7109375" style="1365" bestFit="1" customWidth="1"/>
    <col min="9744" max="9988" width="9.140625" style="1365"/>
    <col min="9989" max="9989" width="12.28515625" style="1365" customWidth="1"/>
    <col min="9990" max="9990" width="27.85546875" style="1365" customWidth="1"/>
    <col min="9991" max="9991" width="4.42578125" style="1365" customWidth="1"/>
    <col min="9992" max="9992" width="40" style="1365" customWidth="1"/>
    <col min="9993" max="9993" width="11.7109375" style="1365" customWidth="1"/>
    <col min="9994" max="9996" width="9.140625" style="1365"/>
    <col min="9997" max="9999" width="9.7109375" style="1365" bestFit="1" customWidth="1"/>
    <col min="10000" max="10244" width="9.140625" style="1365"/>
    <col min="10245" max="10245" width="12.28515625" style="1365" customWidth="1"/>
    <col min="10246" max="10246" width="27.85546875" style="1365" customWidth="1"/>
    <col min="10247" max="10247" width="4.42578125" style="1365" customWidth="1"/>
    <col min="10248" max="10248" width="40" style="1365" customWidth="1"/>
    <col min="10249" max="10249" width="11.7109375" style="1365" customWidth="1"/>
    <col min="10250" max="10252" width="9.140625" style="1365"/>
    <col min="10253" max="10255" width="9.7109375" style="1365" bestFit="1" customWidth="1"/>
    <col min="10256" max="10500" width="9.140625" style="1365"/>
    <col min="10501" max="10501" width="12.28515625" style="1365" customWidth="1"/>
    <col min="10502" max="10502" width="27.85546875" style="1365" customWidth="1"/>
    <col min="10503" max="10503" width="4.42578125" style="1365" customWidth="1"/>
    <col min="10504" max="10504" width="40" style="1365" customWidth="1"/>
    <col min="10505" max="10505" width="11.7109375" style="1365" customWidth="1"/>
    <col min="10506" max="10508" width="9.140625" style="1365"/>
    <col min="10509" max="10511" width="9.7109375" style="1365" bestFit="1" customWidth="1"/>
    <col min="10512" max="10756" width="9.140625" style="1365"/>
    <col min="10757" max="10757" width="12.28515625" style="1365" customWidth="1"/>
    <col min="10758" max="10758" width="27.85546875" style="1365" customWidth="1"/>
    <col min="10759" max="10759" width="4.42578125" style="1365" customWidth="1"/>
    <col min="10760" max="10760" width="40" style="1365" customWidth="1"/>
    <col min="10761" max="10761" width="11.7109375" style="1365" customWidth="1"/>
    <col min="10762" max="10764" width="9.140625" style="1365"/>
    <col min="10765" max="10767" width="9.7109375" style="1365" bestFit="1" customWidth="1"/>
    <col min="10768" max="11012" width="9.140625" style="1365"/>
    <col min="11013" max="11013" width="12.28515625" style="1365" customWidth="1"/>
    <col min="11014" max="11014" width="27.85546875" style="1365" customWidth="1"/>
    <col min="11015" max="11015" width="4.42578125" style="1365" customWidth="1"/>
    <col min="11016" max="11016" width="40" style="1365" customWidth="1"/>
    <col min="11017" max="11017" width="11.7109375" style="1365" customWidth="1"/>
    <col min="11018" max="11020" width="9.140625" style="1365"/>
    <col min="11021" max="11023" width="9.7109375" style="1365" bestFit="1" customWidth="1"/>
    <col min="11024" max="11268" width="9.140625" style="1365"/>
    <col min="11269" max="11269" width="12.28515625" style="1365" customWidth="1"/>
    <col min="11270" max="11270" width="27.85546875" style="1365" customWidth="1"/>
    <col min="11271" max="11271" width="4.42578125" style="1365" customWidth="1"/>
    <col min="11272" max="11272" width="40" style="1365" customWidth="1"/>
    <col min="11273" max="11273" width="11.7109375" style="1365" customWidth="1"/>
    <col min="11274" max="11276" width="9.140625" style="1365"/>
    <col min="11277" max="11279" width="9.7109375" style="1365" bestFit="1" customWidth="1"/>
    <col min="11280" max="11524" width="9.140625" style="1365"/>
    <col min="11525" max="11525" width="12.28515625" style="1365" customWidth="1"/>
    <col min="11526" max="11526" width="27.85546875" style="1365" customWidth="1"/>
    <col min="11527" max="11527" width="4.42578125" style="1365" customWidth="1"/>
    <col min="11528" max="11528" width="40" style="1365" customWidth="1"/>
    <col min="11529" max="11529" width="11.7109375" style="1365" customWidth="1"/>
    <col min="11530" max="11532" width="9.140625" style="1365"/>
    <col min="11533" max="11535" width="9.7109375" style="1365" bestFit="1" customWidth="1"/>
    <col min="11536" max="11780" width="9.140625" style="1365"/>
    <col min="11781" max="11781" width="12.28515625" style="1365" customWidth="1"/>
    <col min="11782" max="11782" width="27.85546875" style="1365" customWidth="1"/>
    <col min="11783" max="11783" width="4.42578125" style="1365" customWidth="1"/>
    <col min="11784" max="11784" width="40" style="1365" customWidth="1"/>
    <col min="11785" max="11785" width="11.7109375" style="1365" customWidth="1"/>
    <col min="11786" max="11788" width="9.140625" style="1365"/>
    <col min="11789" max="11791" width="9.7109375" style="1365" bestFit="1" customWidth="1"/>
    <col min="11792" max="12036" width="9.140625" style="1365"/>
    <col min="12037" max="12037" width="12.28515625" style="1365" customWidth="1"/>
    <col min="12038" max="12038" width="27.85546875" style="1365" customWidth="1"/>
    <col min="12039" max="12039" width="4.42578125" style="1365" customWidth="1"/>
    <col min="12040" max="12040" width="40" style="1365" customWidth="1"/>
    <col min="12041" max="12041" width="11.7109375" style="1365" customWidth="1"/>
    <col min="12042" max="12044" width="9.140625" style="1365"/>
    <col min="12045" max="12047" width="9.7109375" style="1365" bestFit="1" customWidth="1"/>
    <col min="12048" max="12292" width="9.140625" style="1365"/>
    <col min="12293" max="12293" width="12.28515625" style="1365" customWidth="1"/>
    <col min="12294" max="12294" width="27.85546875" style="1365" customWidth="1"/>
    <col min="12295" max="12295" width="4.42578125" style="1365" customWidth="1"/>
    <col min="12296" max="12296" width="40" style="1365" customWidth="1"/>
    <col min="12297" max="12297" width="11.7109375" style="1365" customWidth="1"/>
    <col min="12298" max="12300" width="9.140625" style="1365"/>
    <col min="12301" max="12303" width="9.7109375" style="1365" bestFit="1" customWidth="1"/>
    <col min="12304" max="12548" width="9.140625" style="1365"/>
    <col min="12549" max="12549" width="12.28515625" style="1365" customWidth="1"/>
    <col min="12550" max="12550" width="27.85546875" style="1365" customWidth="1"/>
    <col min="12551" max="12551" width="4.42578125" style="1365" customWidth="1"/>
    <col min="12552" max="12552" width="40" style="1365" customWidth="1"/>
    <col min="12553" max="12553" width="11.7109375" style="1365" customWidth="1"/>
    <col min="12554" max="12556" width="9.140625" style="1365"/>
    <col min="12557" max="12559" width="9.7109375" style="1365" bestFit="1" customWidth="1"/>
    <col min="12560" max="12804" width="9.140625" style="1365"/>
    <col min="12805" max="12805" width="12.28515625" style="1365" customWidth="1"/>
    <col min="12806" max="12806" width="27.85546875" style="1365" customWidth="1"/>
    <col min="12807" max="12807" width="4.42578125" style="1365" customWidth="1"/>
    <col min="12808" max="12808" width="40" style="1365" customWidth="1"/>
    <col min="12809" max="12809" width="11.7109375" style="1365" customWidth="1"/>
    <col min="12810" max="12812" width="9.140625" style="1365"/>
    <col min="12813" max="12815" width="9.7109375" style="1365" bestFit="1" customWidth="1"/>
    <col min="12816" max="13060" width="9.140625" style="1365"/>
    <col min="13061" max="13061" width="12.28515625" style="1365" customWidth="1"/>
    <col min="13062" max="13062" width="27.85546875" style="1365" customWidth="1"/>
    <col min="13063" max="13063" width="4.42578125" style="1365" customWidth="1"/>
    <col min="13064" max="13064" width="40" style="1365" customWidth="1"/>
    <col min="13065" max="13065" width="11.7109375" style="1365" customWidth="1"/>
    <col min="13066" max="13068" width="9.140625" style="1365"/>
    <col min="13069" max="13071" width="9.7109375" style="1365" bestFit="1" customWidth="1"/>
    <col min="13072" max="13316" width="9.140625" style="1365"/>
    <col min="13317" max="13317" width="12.28515625" style="1365" customWidth="1"/>
    <col min="13318" max="13318" width="27.85546875" style="1365" customWidth="1"/>
    <col min="13319" max="13319" width="4.42578125" style="1365" customWidth="1"/>
    <col min="13320" max="13320" width="40" style="1365" customWidth="1"/>
    <col min="13321" max="13321" width="11.7109375" style="1365" customWidth="1"/>
    <col min="13322" max="13324" width="9.140625" style="1365"/>
    <col min="13325" max="13327" width="9.7109375" style="1365" bestFit="1" customWidth="1"/>
    <col min="13328" max="13572" width="9.140625" style="1365"/>
    <col min="13573" max="13573" width="12.28515625" style="1365" customWidth="1"/>
    <col min="13574" max="13574" width="27.85546875" style="1365" customWidth="1"/>
    <col min="13575" max="13575" width="4.42578125" style="1365" customWidth="1"/>
    <col min="13576" max="13576" width="40" style="1365" customWidth="1"/>
    <col min="13577" max="13577" width="11.7109375" style="1365" customWidth="1"/>
    <col min="13578" max="13580" width="9.140625" style="1365"/>
    <col min="13581" max="13583" width="9.7109375" style="1365" bestFit="1" customWidth="1"/>
    <col min="13584" max="13828" width="9.140625" style="1365"/>
    <col min="13829" max="13829" width="12.28515625" style="1365" customWidth="1"/>
    <col min="13830" max="13830" width="27.85546875" style="1365" customWidth="1"/>
    <col min="13831" max="13831" width="4.42578125" style="1365" customWidth="1"/>
    <col min="13832" max="13832" width="40" style="1365" customWidth="1"/>
    <col min="13833" max="13833" width="11.7109375" style="1365" customWidth="1"/>
    <col min="13834" max="13836" width="9.140625" style="1365"/>
    <col min="13837" max="13839" width="9.7109375" style="1365" bestFit="1" customWidth="1"/>
    <col min="13840" max="14084" width="9.140625" style="1365"/>
    <col min="14085" max="14085" width="12.28515625" style="1365" customWidth="1"/>
    <col min="14086" max="14086" width="27.85546875" style="1365" customWidth="1"/>
    <col min="14087" max="14087" width="4.42578125" style="1365" customWidth="1"/>
    <col min="14088" max="14088" width="40" style="1365" customWidth="1"/>
    <col min="14089" max="14089" width="11.7109375" style="1365" customWidth="1"/>
    <col min="14090" max="14092" width="9.140625" style="1365"/>
    <col min="14093" max="14095" width="9.7109375" style="1365" bestFit="1" customWidth="1"/>
    <col min="14096" max="14340" width="9.140625" style="1365"/>
    <col min="14341" max="14341" width="12.28515625" style="1365" customWidth="1"/>
    <col min="14342" max="14342" width="27.85546875" style="1365" customWidth="1"/>
    <col min="14343" max="14343" width="4.42578125" style="1365" customWidth="1"/>
    <col min="14344" max="14344" width="40" style="1365" customWidth="1"/>
    <col min="14345" max="14345" width="11.7109375" style="1365" customWidth="1"/>
    <col min="14346" max="14348" width="9.140625" style="1365"/>
    <col min="14349" max="14351" width="9.7109375" style="1365" bestFit="1" customWidth="1"/>
    <col min="14352" max="14596" width="9.140625" style="1365"/>
    <col min="14597" max="14597" width="12.28515625" style="1365" customWidth="1"/>
    <col min="14598" max="14598" width="27.85546875" style="1365" customWidth="1"/>
    <col min="14599" max="14599" width="4.42578125" style="1365" customWidth="1"/>
    <col min="14600" max="14600" width="40" style="1365" customWidth="1"/>
    <col min="14601" max="14601" width="11.7109375" style="1365" customWidth="1"/>
    <col min="14602" max="14604" width="9.140625" style="1365"/>
    <col min="14605" max="14607" width="9.7109375" style="1365" bestFit="1" customWidth="1"/>
    <col min="14608" max="14852" width="9.140625" style="1365"/>
    <col min="14853" max="14853" width="12.28515625" style="1365" customWidth="1"/>
    <col min="14854" max="14854" width="27.85546875" style="1365" customWidth="1"/>
    <col min="14855" max="14855" width="4.42578125" style="1365" customWidth="1"/>
    <col min="14856" max="14856" width="40" style="1365" customWidth="1"/>
    <col min="14857" max="14857" width="11.7109375" style="1365" customWidth="1"/>
    <col min="14858" max="14860" width="9.140625" style="1365"/>
    <col min="14861" max="14863" width="9.7109375" style="1365" bestFit="1" customWidth="1"/>
    <col min="14864" max="15108" width="9.140625" style="1365"/>
    <col min="15109" max="15109" width="12.28515625" style="1365" customWidth="1"/>
    <col min="15110" max="15110" width="27.85546875" style="1365" customWidth="1"/>
    <col min="15111" max="15111" width="4.42578125" style="1365" customWidth="1"/>
    <col min="15112" max="15112" width="40" style="1365" customWidth="1"/>
    <col min="15113" max="15113" width="11.7109375" style="1365" customWidth="1"/>
    <col min="15114" max="15116" width="9.140625" style="1365"/>
    <col min="15117" max="15119" width="9.7109375" style="1365" bestFit="1" customWidth="1"/>
    <col min="15120" max="15364" width="9.140625" style="1365"/>
    <col min="15365" max="15365" width="12.28515625" style="1365" customWidth="1"/>
    <col min="15366" max="15366" width="27.85546875" style="1365" customWidth="1"/>
    <col min="15367" max="15367" width="4.42578125" style="1365" customWidth="1"/>
    <col min="15368" max="15368" width="40" style="1365" customWidth="1"/>
    <col min="15369" max="15369" width="11.7109375" style="1365" customWidth="1"/>
    <col min="15370" max="15372" width="9.140625" style="1365"/>
    <col min="15373" max="15375" width="9.7109375" style="1365" bestFit="1" customWidth="1"/>
    <col min="15376" max="15620" width="9.140625" style="1365"/>
    <col min="15621" max="15621" width="12.28515625" style="1365" customWidth="1"/>
    <col min="15622" max="15622" width="27.85546875" style="1365" customWidth="1"/>
    <col min="15623" max="15623" width="4.42578125" style="1365" customWidth="1"/>
    <col min="15624" max="15624" width="40" style="1365" customWidth="1"/>
    <col min="15625" max="15625" width="11.7109375" style="1365" customWidth="1"/>
    <col min="15626" max="15628" width="9.140625" style="1365"/>
    <col min="15629" max="15631" width="9.7109375" style="1365" bestFit="1" customWidth="1"/>
    <col min="15632" max="15876" width="9.140625" style="1365"/>
    <col min="15877" max="15877" width="12.28515625" style="1365" customWidth="1"/>
    <col min="15878" max="15878" width="27.85546875" style="1365" customWidth="1"/>
    <col min="15879" max="15879" width="4.42578125" style="1365" customWidth="1"/>
    <col min="15880" max="15880" width="40" style="1365" customWidth="1"/>
    <col min="15881" max="15881" width="11.7109375" style="1365" customWidth="1"/>
    <col min="15882" max="15884" width="9.140625" style="1365"/>
    <col min="15885" max="15887" width="9.7109375" style="1365" bestFit="1" customWidth="1"/>
    <col min="15888" max="16132" width="9.140625" style="1365"/>
    <col min="16133" max="16133" width="12.28515625" style="1365" customWidth="1"/>
    <col min="16134" max="16134" width="27.85546875" style="1365" customWidth="1"/>
    <col min="16135" max="16135" width="4.42578125" style="1365" customWidth="1"/>
    <col min="16136" max="16136" width="40" style="1365" customWidth="1"/>
    <col min="16137" max="16137" width="11.7109375" style="1365" customWidth="1"/>
    <col min="16138" max="16140" width="9.140625" style="1365"/>
    <col min="16141" max="16143" width="9.7109375" style="1365" bestFit="1" customWidth="1"/>
    <col min="16144" max="16384" width="9.140625" style="1365"/>
  </cols>
  <sheetData>
    <row r="1" spans="1:35" ht="28.5" customHeight="1" x14ac:dyDescent="0.2">
      <c r="A1" s="2222" t="s">
        <v>606</v>
      </c>
      <c r="B1" s="2222"/>
      <c r="C1" s="2222"/>
      <c r="D1" s="2222"/>
      <c r="E1" s="2222"/>
      <c r="F1" s="2222"/>
      <c r="G1" s="2222"/>
      <c r="H1" s="2222"/>
      <c r="I1" s="2222"/>
      <c r="J1" s="2222"/>
      <c r="K1" s="2222"/>
      <c r="L1" s="2222"/>
      <c r="M1" s="2222"/>
      <c r="N1" s="2222"/>
      <c r="O1" s="2222"/>
      <c r="P1" s="2222"/>
      <c r="Q1" s="2222"/>
      <c r="R1" s="1364"/>
      <c r="S1" s="1479"/>
      <c r="T1" s="1479"/>
      <c r="U1" s="1479"/>
      <c r="V1" s="1479"/>
      <c r="W1" s="1479"/>
      <c r="X1" s="1479"/>
      <c r="Y1" s="1479"/>
      <c r="Z1" s="1479"/>
      <c r="AA1" s="1479"/>
      <c r="AB1" s="1479"/>
      <c r="AC1" s="1479"/>
      <c r="AD1" s="1479"/>
      <c r="AE1" s="1479"/>
      <c r="AF1" s="1479"/>
      <c r="AG1" s="1479"/>
      <c r="AH1" s="1479"/>
      <c r="AI1" s="1479"/>
    </row>
    <row r="2" spans="1:35" ht="12.75" customHeight="1" x14ac:dyDescent="0.2">
      <c r="A2" s="2223"/>
      <c r="B2" s="2223"/>
      <c r="C2" s="2223"/>
      <c r="D2" s="2223"/>
      <c r="E2" s="2223"/>
      <c r="F2" s="2223"/>
      <c r="G2" s="2223"/>
      <c r="H2" s="2223"/>
      <c r="I2" s="2223"/>
      <c r="J2" s="2223"/>
      <c r="K2" s="2223"/>
      <c r="L2" s="2223"/>
      <c r="M2" s="1366"/>
      <c r="N2" s="1367"/>
      <c r="O2" s="1367"/>
      <c r="P2" s="1367"/>
      <c r="Q2" s="1364"/>
      <c r="R2" s="1364"/>
      <c r="S2" s="1479"/>
      <c r="T2" s="1479"/>
      <c r="U2" s="1479"/>
    </row>
    <row r="3" spans="1:35" ht="24.75" customHeight="1" x14ac:dyDescent="0.2">
      <c r="A3" s="2224" t="s">
        <v>607</v>
      </c>
      <c r="B3" s="2224"/>
      <c r="C3" s="2224"/>
      <c r="D3" s="2224"/>
      <c r="E3" s="2224"/>
      <c r="F3" s="2224"/>
      <c r="G3" s="2224"/>
      <c r="H3" s="2224"/>
      <c r="I3" s="2224"/>
      <c r="J3" s="2224"/>
      <c r="K3" s="2224"/>
      <c r="L3" s="2224"/>
      <c r="M3" s="2224"/>
      <c r="N3" s="2224"/>
      <c r="O3" s="2224"/>
      <c r="P3" s="2224"/>
      <c r="Q3" s="2224"/>
      <c r="R3" s="1364"/>
      <c r="S3" s="1479"/>
      <c r="T3" s="1479"/>
      <c r="U3" s="1479"/>
      <c r="V3" s="1479"/>
      <c r="W3" s="1479"/>
      <c r="X3" s="1479"/>
      <c r="Y3" s="1479"/>
      <c r="Z3" s="1479"/>
      <c r="AA3" s="1479"/>
      <c r="AB3" s="1479"/>
      <c r="AC3" s="1479"/>
      <c r="AD3" s="1479"/>
      <c r="AE3" s="1479"/>
      <c r="AF3" s="1479"/>
      <c r="AG3" s="1479"/>
      <c r="AH3" s="1479"/>
      <c r="AI3" s="1479"/>
    </row>
    <row r="4" spans="1:35" x14ac:dyDescent="0.2">
      <c r="A4" s="2225" t="s">
        <v>608</v>
      </c>
      <c r="B4" s="1368"/>
      <c r="C4" s="1368"/>
      <c r="D4" s="1368"/>
      <c r="E4" s="2226" t="s">
        <v>609</v>
      </c>
      <c r="F4" s="1369" t="s">
        <v>610</v>
      </c>
      <c r="G4" s="2228" t="s">
        <v>402</v>
      </c>
      <c r="H4" s="2228" t="s">
        <v>611</v>
      </c>
      <c r="I4" s="2228" t="s">
        <v>612</v>
      </c>
      <c r="J4" s="2228"/>
      <c r="K4" s="2228"/>
      <c r="L4" s="2228"/>
      <c r="M4" s="2229" t="s">
        <v>611</v>
      </c>
      <c r="N4" s="2230" t="s">
        <v>613</v>
      </c>
      <c r="O4" s="2230"/>
      <c r="P4" s="2230"/>
      <c r="Q4" s="2230"/>
      <c r="R4" s="2230"/>
    </row>
    <row r="5" spans="1:35" x14ac:dyDescent="0.2">
      <c r="A5" s="2225"/>
      <c r="B5" s="1368"/>
      <c r="C5" s="1368"/>
      <c r="D5" s="1368"/>
      <c r="E5" s="2227"/>
      <c r="F5" s="1369" t="s">
        <v>450</v>
      </c>
      <c r="G5" s="2228"/>
      <c r="H5" s="2228"/>
      <c r="I5" s="1369" t="s">
        <v>614</v>
      </c>
      <c r="J5" s="1369" t="s">
        <v>615</v>
      </c>
      <c r="K5" s="1369" t="s">
        <v>616</v>
      </c>
      <c r="L5" s="1369" t="s">
        <v>617</v>
      </c>
      <c r="M5" s="2229"/>
      <c r="N5" s="1370" t="s">
        <v>614</v>
      </c>
      <c r="O5" s="1370" t="s">
        <v>615</v>
      </c>
      <c r="P5" s="1370" t="s">
        <v>616</v>
      </c>
      <c r="Q5" s="1370" t="s">
        <v>617</v>
      </c>
      <c r="R5" s="1370"/>
    </row>
    <row r="6" spans="1:35" ht="12" customHeight="1" x14ac:dyDescent="0.2">
      <c r="A6" s="2216" t="s">
        <v>618</v>
      </c>
      <c r="B6" s="1371"/>
      <c r="C6" s="1371"/>
      <c r="D6" s="1371"/>
      <c r="E6" s="2217" t="s">
        <v>619</v>
      </c>
      <c r="F6" s="2217"/>
      <c r="G6" s="2217"/>
      <c r="H6" s="2217"/>
      <c r="I6" s="2217"/>
      <c r="J6" s="2217"/>
      <c r="K6" s="2217"/>
      <c r="L6" s="2217"/>
      <c r="M6" s="2217"/>
      <c r="N6" s="2217"/>
      <c r="O6" s="2217"/>
      <c r="P6" s="2217"/>
      <c r="Q6" s="2217"/>
      <c r="R6" s="2217"/>
    </row>
    <row r="7" spans="1:35" ht="2.25" customHeight="1" x14ac:dyDescent="0.2">
      <c r="A7" s="2216"/>
      <c r="B7" s="1371"/>
      <c r="C7" s="1371"/>
      <c r="D7" s="1371"/>
      <c r="E7" s="2217"/>
      <c r="F7" s="2217"/>
      <c r="G7" s="2217"/>
      <c r="H7" s="2217"/>
      <c r="I7" s="2217"/>
      <c r="J7" s="2217"/>
      <c r="K7" s="2217"/>
      <c r="L7" s="2217"/>
      <c r="M7" s="2217"/>
      <c r="N7" s="2217"/>
      <c r="O7" s="2217"/>
      <c r="P7" s="2217"/>
      <c r="Q7" s="2217"/>
      <c r="R7" s="2217"/>
    </row>
    <row r="8" spans="1:35" ht="12.75" customHeight="1" x14ac:dyDescent="0.2">
      <c r="A8" s="2218" t="s">
        <v>167</v>
      </c>
      <c r="B8" s="1372"/>
      <c r="C8" s="1372"/>
      <c r="D8" s="1372"/>
      <c r="E8" s="2220" t="s">
        <v>620</v>
      </c>
      <c r="F8" s="1373">
        <v>1</v>
      </c>
      <c r="G8" s="1373" t="s">
        <v>621</v>
      </c>
      <c r="H8" s="1373"/>
      <c r="I8" s="1373"/>
      <c r="J8" s="1373"/>
      <c r="K8" s="1373"/>
      <c r="L8" s="1373"/>
      <c r="M8" s="1374">
        <v>32100</v>
      </c>
      <c r="N8" s="1373"/>
      <c r="O8" s="1373"/>
      <c r="P8" s="1373"/>
      <c r="Q8" s="1373"/>
      <c r="R8" s="1373"/>
    </row>
    <row r="9" spans="1:35" ht="12.75" customHeight="1" x14ac:dyDescent="0.2">
      <c r="A9" s="2219"/>
      <c r="B9" s="1372"/>
      <c r="C9" s="1372"/>
      <c r="D9" s="1372"/>
      <c r="E9" s="2221"/>
      <c r="F9" s="1373">
        <v>2</v>
      </c>
      <c r="G9" s="1373" t="s">
        <v>622</v>
      </c>
      <c r="H9" s="1373"/>
      <c r="I9" s="1373"/>
      <c r="J9" s="1373"/>
      <c r="K9" s="1373"/>
      <c r="L9" s="1373"/>
      <c r="M9" s="1374">
        <v>20000</v>
      </c>
      <c r="N9" s="1373"/>
      <c r="O9" s="1373"/>
      <c r="P9" s="1373"/>
      <c r="Q9" s="1373"/>
      <c r="R9" s="1373"/>
    </row>
    <row r="10" spans="1:35" ht="12.75" customHeight="1" x14ac:dyDescent="0.2">
      <c r="A10" s="2219"/>
      <c r="B10" s="1475"/>
      <c r="C10" s="1475"/>
      <c r="D10" s="1475"/>
      <c r="E10" s="2221"/>
      <c r="F10" s="1477">
        <v>3</v>
      </c>
      <c r="G10" s="1477" t="s">
        <v>623</v>
      </c>
      <c r="H10" s="1477"/>
      <c r="I10" s="1477"/>
      <c r="J10" s="1477"/>
      <c r="K10" s="1477"/>
      <c r="L10" s="1477"/>
      <c r="M10" s="1375">
        <v>2000</v>
      </c>
      <c r="N10" s="1477"/>
      <c r="O10" s="1477"/>
      <c r="P10" s="1477"/>
      <c r="Q10" s="1477"/>
      <c r="R10" s="1373"/>
    </row>
    <row r="11" spans="1:35" ht="35.25" customHeight="1" x14ac:dyDescent="0.2">
      <c r="A11" s="1476"/>
      <c r="B11" s="1475"/>
      <c r="C11" s="1475"/>
      <c r="D11" s="1475"/>
      <c r="E11" s="1478"/>
      <c r="F11" s="1477">
        <v>4</v>
      </c>
      <c r="G11" s="1477" t="s">
        <v>624</v>
      </c>
      <c r="H11" s="1477"/>
      <c r="I11" s="1477"/>
      <c r="J11" s="1477"/>
      <c r="K11" s="1477"/>
      <c r="L11" s="1477"/>
      <c r="M11" s="1375">
        <v>2000</v>
      </c>
      <c r="N11" s="1477"/>
      <c r="O11" s="1477"/>
      <c r="P11" s="1477"/>
      <c r="Q11" s="1477"/>
      <c r="R11" s="1373"/>
    </row>
    <row r="12" spans="1:35" ht="13.5" customHeight="1" x14ac:dyDescent="0.2">
      <c r="A12" s="2231" t="s">
        <v>625</v>
      </c>
      <c r="B12" s="2231"/>
      <c r="C12" s="2231"/>
      <c r="D12" s="2231"/>
      <c r="E12" s="2231"/>
      <c r="F12" s="2231"/>
      <c r="G12" s="2231"/>
      <c r="H12" s="1376"/>
      <c r="I12" s="1376"/>
      <c r="J12" s="1376"/>
      <c r="K12" s="1376"/>
      <c r="L12" s="1376"/>
      <c r="M12" s="1377">
        <v>56100</v>
      </c>
      <c r="N12" s="1376"/>
      <c r="O12" s="1376"/>
      <c r="P12" s="1376"/>
      <c r="Q12" s="1378"/>
      <c r="R12" s="1373"/>
    </row>
    <row r="13" spans="1:35" x14ac:dyDescent="0.2">
      <c r="A13" s="2233" t="s">
        <v>29</v>
      </c>
      <c r="B13" s="1379"/>
      <c r="C13" s="1379"/>
      <c r="D13" s="1379"/>
      <c r="E13" s="2234" t="s">
        <v>626</v>
      </c>
      <c r="F13" s="1380" t="s">
        <v>376</v>
      </c>
      <c r="G13" s="1380" t="s">
        <v>627</v>
      </c>
      <c r="H13" s="1381">
        <v>1700</v>
      </c>
      <c r="I13" s="1381"/>
      <c r="J13" s="1381"/>
      <c r="K13" s="1381"/>
      <c r="L13" s="1381"/>
      <c r="M13" s="1382">
        <v>600</v>
      </c>
      <c r="N13" s="1383"/>
      <c r="O13" s="1383"/>
      <c r="P13" s="1383"/>
      <c r="Q13" s="1383"/>
      <c r="R13" s="1383"/>
    </row>
    <row r="14" spans="1:35" x14ac:dyDescent="0.2">
      <c r="A14" s="2233"/>
      <c r="B14" s="1379"/>
      <c r="C14" s="1379"/>
      <c r="D14" s="1379"/>
      <c r="E14" s="2234"/>
      <c r="F14" s="1380" t="s">
        <v>383</v>
      </c>
      <c r="G14" s="1380" t="s">
        <v>380</v>
      </c>
      <c r="H14" s="1381">
        <v>2750</v>
      </c>
      <c r="I14" s="1381"/>
      <c r="J14" s="1381"/>
      <c r="K14" s="1381"/>
      <c r="L14" s="1381"/>
      <c r="M14" s="1382">
        <v>1100</v>
      </c>
      <c r="N14" s="1383"/>
      <c r="O14" s="1383"/>
      <c r="P14" s="1383"/>
      <c r="Q14" s="1383"/>
      <c r="R14" s="1383"/>
    </row>
    <row r="15" spans="1:35" x14ac:dyDescent="0.2">
      <c r="A15" s="2233"/>
      <c r="B15" s="1379"/>
      <c r="C15" s="1379"/>
      <c r="D15" s="1379"/>
      <c r="E15" s="2234"/>
      <c r="F15" s="1380" t="s">
        <v>389</v>
      </c>
      <c r="G15" s="1380" t="s">
        <v>628</v>
      </c>
      <c r="H15" s="1381">
        <v>2000</v>
      </c>
      <c r="I15" s="1381"/>
      <c r="J15" s="1381"/>
      <c r="K15" s="1381"/>
      <c r="L15" s="1381"/>
      <c r="M15" s="1382">
        <v>300</v>
      </c>
      <c r="N15" s="1383"/>
      <c r="O15" s="1383"/>
      <c r="P15" s="1383"/>
      <c r="Q15" s="1383"/>
      <c r="R15" s="1383"/>
    </row>
    <row r="16" spans="1:35" x14ac:dyDescent="0.2">
      <c r="A16" s="2233"/>
      <c r="B16" s="1379"/>
      <c r="C16" s="1379"/>
      <c r="D16" s="1379"/>
      <c r="E16" s="2234"/>
      <c r="F16" s="1380" t="s">
        <v>396</v>
      </c>
      <c r="G16" s="1380" t="s">
        <v>623</v>
      </c>
      <c r="H16" s="1381">
        <v>1500</v>
      </c>
      <c r="I16" s="1381"/>
      <c r="J16" s="1381"/>
      <c r="K16" s="1381"/>
      <c r="L16" s="1381"/>
      <c r="M16" s="1382">
        <v>400</v>
      </c>
      <c r="N16" s="1383"/>
      <c r="O16" s="1383"/>
      <c r="P16" s="1383"/>
      <c r="Q16" s="1383"/>
      <c r="R16" s="1383"/>
    </row>
    <row r="17" spans="1:18" x14ac:dyDescent="0.2">
      <c r="A17" s="2233"/>
      <c r="B17" s="1379"/>
      <c r="C17" s="1379"/>
      <c r="D17" s="1379"/>
      <c r="E17" s="2234"/>
      <c r="F17" s="1380" t="s">
        <v>399</v>
      </c>
      <c r="G17" s="1380" t="s">
        <v>629</v>
      </c>
      <c r="H17" s="1381">
        <v>10500</v>
      </c>
      <c r="I17" s="1381"/>
      <c r="J17" s="1381"/>
      <c r="K17" s="1381"/>
      <c r="L17" s="1381"/>
      <c r="M17" s="1382">
        <v>6300</v>
      </c>
      <c r="N17" s="1383"/>
      <c r="O17" s="1383"/>
      <c r="P17" s="1383"/>
      <c r="Q17" s="1383"/>
      <c r="R17" s="1383"/>
    </row>
    <row r="18" spans="1:18" x14ac:dyDescent="0.2">
      <c r="A18" s="2233"/>
      <c r="B18" s="1379"/>
      <c r="C18" s="1379"/>
      <c r="D18" s="1379"/>
      <c r="E18" s="2234"/>
      <c r="F18" s="1380" t="s">
        <v>485</v>
      </c>
      <c r="G18" s="1380" t="s">
        <v>630</v>
      </c>
      <c r="H18" s="1381">
        <v>12000</v>
      </c>
      <c r="I18" s="1381"/>
      <c r="J18" s="1381"/>
      <c r="K18" s="1381"/>
      <c r="L18" s="1381"/>
      <c r="M18" s="1382">
        <v>3000</v>
      </c>
      <c r="N18" s="1383"/>
      <c r="O18" s="1383"/>
      <c r="P18" s="1383"/>
      <c r="Q18" s="1383"/>
      <c r="R18" s="1383"/>
    </row>
    <row r="19" spans="1:18" x14ac:dyDescent="0.2">
      <c r="A19" s="2233"/>
      <c r="B19" s="1379"/>
      <c r="C19" s="1379"/>
      <c r="D19" s="1379"/>
      <c r="E19" s="2234"/>
      <c r="F19" s="1380" t="s">
        <v>511</v>
      </c>
      <c r="G19" s="1380" t="s">
        <v>631</v>
      </c>
      <c r="H19" s="1381">
        <v>400</v>
      </c>
      <c r="I19" s="1381"/>
      <c r="J19" s="1381"/>
      <c r="K19" s="1381"/>
      <c r="L19" s="1381"/>
      <c r="M19" s="1382">
        <v>5000</v>
      </c>
      <c r="N19" s="1383"/>
      <c r="O19" s="1383"/>
      <c r="P19" s="1383"/>
      <c r="Q19" s="1383"/>
      <c r="R19" s="1383"/>
    </row>
    <row r="20" spans="1:18" x14ac:dyDescent="0.2">
      <c r="A20" s="2233"/>
      <c r="B20" s="1379"/>
      <c r="C20" s="1379"/>
      <c r="D20" s="1379"/>
      <c r="E20" s="2234"/>
      <c r="F20" s="1380">
        <v>8</v>
      </c>
      <c r="G20" s="1380" t="s">
        <v>632</v>
      </c>
      <c r="H20" s="1381"/>
      <c r="I20" s="1381"/>
      <c r="J20" s="1381"/>
      <c r="K20" s="1381"/>
      <c r="L20" s="1381"/>
      <c r="M20" s="1382">
        <v>2000</v>
      </c>
      <c r="N20" s="1383"/>
      <c r="O20" s="1383"/>
      <c r="P20" s="1383"/>
      <c r="Q20" s="1383"/>
      <c r="R20" s="1383"/>
    </row>
    <row r="21" spans="1:18" x14ac:dyDescent="0.2">
      <c r="A21" s="2233"/>
      <c r="B21" s="1379"/>
      <c r="C21" s="1379"/>
      <c r="D21" s="1379"/>
      <c r="E21" s="2234"/>
      <c r="F21" s="1380">
        <v>9</v>
      </c>
      <c r="G21" s="1380" t="s">
        <v>633</v>
      </c>
      <c r="H21" s="1381">
        <v>13150</v>
      </c>
      <c r="I21" s="1381"/>
      <c r="J21" s="1381"/>
      <c r="K21" s="1381"/>
      <c r="L21" s="1381"/>
      <c r="M21" s="1382">
        <v>8300</v>
      </c>
      <c r="N21" s="1383"/>
      <c r="O21" s="1383"/>
      <c r="P21" s="1383"/>
      <c r="Q21" s="1383"/>
      <c r="R21" s="1383"/>
    </row>
    <row r="22" spans="1:18" ht="12" customHeight="1" x14ac:dyDescent="0.2">
      <c r="A22" s="2232" t="s">
        <v>625</v>
      </c>
      <c r="B22" s="2232"/>
      <c r="C22" s="2232"/>
      <c r="D22" s="2232"/>
      <c r="E22" s="2232"/>
      <c r="F22" s="2232"/>
      <c r="G22" s="2232"/>
      <c r="H22" s="1384">
        <v>44000</v>
      </c>
      <c r="I22" s="1384"/>
      <c r="J22" s="1384">
        <v>5000</v>
      </c>
      <c r="K22" s="1384">
        <v>39000</v>
      </c>
      <c r="L22" s="1384"/>
      <c r="M22" s="1385">
        <v>27000</v>
      </c>
      <c r="N22" s="1386"/>
      <c r="O22" s="1386"/>
      <c r="P22" s="1386"/>
      <c r="Q22" s="1386"/>
      <c r="R22" s="1383"/>
    </row>
    <row r="23" spans="1:18" x14ac:dyDescent="0.2">
      <c r="A23" s="2233" t="s">
        <v>634</v>
      </c>
      <c r="B23" s="1379"/>
      <c r="C23" s="1379"/>
      <c r="D23" s="1379"/>
      <c r="E23" s="2234" t="s">
        <v>635</v>
      </c>
      <c r="F23" s="1380" t="s">
        <v>376</v>
      </c>
      <c r="G23" s="1380" t="s">
        <v>636</v>
      </c>
      <c r="H23" s="1381">
        <v>1500</v>
      </c>
      <c r="I23" s="1381"/>
      <c r="J23" s="1381"/>
      <c r="K23" s="1381"/>
      <c r="L23" s="1381"/>
      <c r="M23" s="1382">
        <v>1700</v>
      </c>
      <c r="N23" s="1383"/>
      <c r="O23" s="1383"/>
      <c r="P23" s="1383"/>
      <c r="Q23" s="1383"/>
      <c r="R23" s="1383"/>
    </row>
    <row r="24" spans="1:18" x14ac:dyDescent="0.2">
      <c r="A24" s="2233"/>
      <c r="B24" s="1379"/>
      <c r="C24" s="1379"/>
      <c r="D24" s="1379"/>
      <c r="E24" s="2234"/>
      <c r="F24" s="1380" t="s">
        <v>383</v>
      </c>
      <c r="G24" s="1380" t="s">
        <v>637</v>
      </c>
      <c r="H24" s="1381">
        <v>300</v>
      </c>
      <c r="I24" s="1381"/>
      <c r="J24" s="1381"/>
      <c r="K24" s="1381"/>
      <c r="L24" s="1381"/>
      <c r="M24" s="1382">
        <v>500</v>
      </c>
      <c r="N24" s="1383"/>
      <c r="O24" s="1383"/>
      <c r="P24" s="1383"/>
      <c r="Q24" s="1383"/>
      <c r="R24" s="1383"/>
    </row>
    <row r="25" spans="1:18" ht="12" customHeight="1" x14ac:dyDescent="0.2">
      <c r="A25" s="2232" t="s">
        <v>625</v>
      </c>
      <c r="B25" s="2232"/>
      <c r="C25" s="2232"/>
      <c r="D25" s="2232"/>
      <c r="E25" s="2232"/>
      <c r="F25" s="2232"/>
      <c r="G25" s="2232"/>
      <c r="H25" s="1384">
        <f>SUM(H23,H24)</f>
        <v>1800</v>
      </c>
      <c r="I25" s="1384"/>
      <c r="J25" s="1384">
        <v>1800</v>
      </c>
      <c r="K25" s="1384"/>
      <c r="L25" s="1384"/>
      <c r="M25" s="1385">
        <v>2200</v>
      </c>
      <c r="N25" s="1386"/>
      <c r="O25" s="1386"/>
      <c r="P25" s="1386"/>
      <c r="Q25" s="1386"/>
      <c r="R25" s="1383"/>
    </row>
    <row r="26" spans="1:18" ht="15.75" customHeight="1" x14ac:dyDescent="0.2">
      <c r="A26" s="2233" t="s">
        <v>76</v>
      </c>
      <c r="B26" s="1379"/>
      <c r="C26" s="1379"/>
      <c r="D26" s="1379"/>
      <c r="E26" s="2234" t="s">
        <v>638</v>
      </c>
      <c r="F26" s="1380" t="s">
        <v>376</v>
      </c>
      <c r="G26" s="1380" t="s">
        <v>639</v>
      </c>
      <c r="H26" s="1381">
        <v>400</v>
      </c>
      <c r="I26" s="1381"/>
      <c r="J26" s="1381"/>
      <c r="K26" s="1381"/>
      <c r="L26" s="1381"/>
      <c r="M26" s="1382">
        <v>200</v>
      </c>
      <c r="N26" s="1383"/>
      <c r="O26" s="1383"/>
      <c r="P26" s="1383"/>
      <c r="Q26" s="1383"/>
      <c r="R26" s="1383"/>
    </row>
    <row r="27" spans="1:18" x14ac:dyDescent="0.2">
      <c r="A27" s="2233"/>
      <c r="B27" s="1379"/>
      <c r="C27" s="1379"/>
      <c r="D27" s="1379"/>
      <c r="E27" s="2234"/>
      <c r="F27" s="1380" t="s">
        <v>383</v>
      </c>
      <c r="G27" s="1380" t="s">
        <v>640</v>
      </c>
      <c r="H27" s="1381">
        <v>200</v>
      </c>
      <c r="I27" s="1381"/>
      <c r="J27" s="1381"/>
      <c r="K27" s="1381"/>
      <c r="L27" s="1381"/>
      <c r="M27" s="1382">
        <v>100</v>
      </c>
      <c r="N27" s="1383"/>
      <c r="O27" s="1383"/>
      <c r="P27" s="1383"/>
      <c r="Q27" s="1383"/>
      <c r="R27" s="1383"/>
    </row>
    <row r="28" spans="1:18" x14ac:dyDescent="0.2">
      <c r="A28" s="2233"/>
      <c r="B28" s="1379"/>
      <c r="C28" s="1379"/>
      <c r="D28" s="1379"/>
      <c r="E28" s="2234"/>
      <c r="F28" s="1380" t="s">
        <v>389</v>
      </c>
      <c r="G28" s="1380" t="s">
        <v>623</v>
      </c>
      <c r="H28" s="1381">
        <v>100</v>
      </c>
      <c r="I28" s="1381"/>
      <c r="J28" s="1381"/>
      <c r="K28" s="1381"/>
      <c r="L28" s="1381"/>
      <c r="M28" s="1382">
        <v>150</v>
      </c>
      <c r="N28" s="1383"/>
      <c r="O28" s="1383"/>
      <c r="P28" s="1383"/>
      <c r="Q28" s="1383"/>
      <c r="R28" s="1383"/>
    </row>
    <row r="29" spans="1:18" x14ac:dyDescent="0.2">
      <c r="A29" s="2233"/>
      <c r="B29" s="1379"/>
      <c r="C29" s="1379"/>
      <c r="D29" s="1379"/>
      <c r="E29" s="2234"/>
      <c r="F29" s="1380" t="s">
        <v>396</v>
      </c>
      <c r="G29" s="1380" t="s">
        <v>641</v>
      </c>
      <c r="H29" s="1381">
        <v>100</v>
      </c>
      <c r="I29" s="1381"/>
      <c r="J29" s="1381"/>
      <c r="K29" s="1381"/>
      <c r="L29" s="1381"/>
      <c r="M29" s="1382">
        <v>100</v>
      </c>
      <c r="N29" s="1383"/>
      <c r="O29" s="1383"/>
      <c r="P29" s="1383"/>
      <c r="Q29" s="1383"/>
      <c r="R29" s="1383"/>
    </row>
    <row r="30" spans="1:18" x14ac:dyDescent="0.2">
      <c r="A30" s="2233"/>
      <c r="B30" s="1379"/>
      <c r="C30" s="1379"/>
      <c r="D30" s="1379"/>
      <c r="E30" s="2234"/>
      <c r="F30" s="1380" t="s">
        <v>399</v>
      </c>
      <c r="G30" s="1380" t="s">
        <v>642</v>
      </c>
      <c r="H30" s="1381">
        <v>200</v>
      </c>
      <c r="I30" s="1381"/>
      <c r="J30" s="1381"/>
      <c r="K30" s="1381"/>
      <c r="L30" s="1381"/>
      <c r="M30" s="1382">
        <v>100</v>
      </c>
      <c r="N30" s="1383"/>
      <c r="O30" s="1383"/>
      <c r="P30" s="1383"/>
      <c r="Q30" s="1383"/>
      <c r="R30" s="1383"/>
    </row>
    <row r="31" spans="1:18" x14ac:dyDescent="0.2">
      <c r="A31" s="2233"/>
      <c r="B31" s="1379"/>
      <c r="C31" s="1379"/>
      <c r="D31" s="1379"/>
      <c r="E31" s="2234"/>
      <c r="F31" s="1380" t="s">
        <v>485</v>
      </c>
      <c r="G31" s="1380" t="s">
        <v>643</v>
      </c>
      <c r="H31" s="1381">
        <v>8000</v>
      </c>
      <c r="I31" s="1381"/>
      <c r="J31" s="1381"/>
      <c r="K31" s="1381"/>
      <c r="L31" s="1381"/>
      <c r="M31" s="1382">
        <v>2350</v>
      </c>
      <c r="N31" s="1383"/>
      <c r="O31" s="1383"/>
      <c r="P31" s="1383"/>
      <c r="Q31" s="1383"/>
      <c r="R31" s="1383"/>
    </row>
    <row r="32" spans="1:18" ht="12" customHeight="1" x14ac:dyDescent="0.2">
      <c r="A32" s="2232" t="s">
        <v>625</v>
      </c>
      <c r="B32" s="2232"/>
      <c r="C32" s="2232"/>
      <c r="D32" s="2232"/>
      <c r="E32" s="2232"/>
      <c r="F32" s="2232"/>
      <c r="G32" s="2232"/>
      <c r="H32" s="1384">
        <v>9000</v>
      </c>
      <c r="I32" s="1384">
        <v>4830</v>
      </c>
      <c r="J32" s="1384">
        <v>1000</v>
      </c>
      <c r="K32" s="1384">
        <v>1170</v>
      </c>
      <c r="L32" s="1384">
        <v>2000</v>
      </c>
      <c r="M32" s="1385">
        <v>3000</v>
      </c>
      <c r="N32" s="1386"/>
      <c r="O32" s="1386"/>
      <c r="P32" s="1386"/>
      <c r="Q32" s="1386"/>
      <c r="R32" s="1383"/>
    </row>
    <row r="33" spans="1:18" ht="12.75" customHeight="1" x14ac:dyDescent="0.2">
      <c r="A33" s="2233" t="s">
        <v>644</v>
      </c>
      <c r="B33" s="1379"/>
      <c r="C33" s="1379"/>
      <c r="D33" s="1379"/>
      <c r="E33" s="2234" t="s">
        <v>645</v>
      </c>
      <c r="F33" s="1380" t="s">
        <v>376</v>
      </c>
      <c r="G33" s="1380" t="s">
        <v>380</v>
      </c>
      <c r="H33" s="1381">
        <v>300</v>
      </c>
      <c r="I33" s="1381"/>
      <c r="J33" s="1381"/>
      <c r="K33" s="1381"/>
      <c r="L33" s="1381"/>
      <c r="M33" s="1382">
        <v>460</v>
      </c>
      <c r="N33" s="1383"/>
      <c r="O33" s="1383"/>
      <c r="P33" s="1383"/>
      <c r="Q33" s="1383"/>
      <c r="R33" s="1383"/>
    </row>
    <row r="34" spans="1:18" x14ac:dyDescent="0.2">
      <c r="A34" s="2233"/>
      <c r="B34" s="1379"/>
      <c r="C34" s="1379"/>
      <c r="D34" s="1379"/>
      <c r="E34" s="2234"/>
      <c r="F34" s="1380" t="s">
        <v>383</v>
      </c>
      <c r="G34" s="1380" t="s">
        <v>646</v>
      </c>
      <c r="H34" s="1381">
        <v>500</v>
      </c>
      <c r="I34" s="1381"/>
      <c r="J34" s="1381"/>
      <c r="K34" s="1381"/>
      <c r="L34" s="1381"/>
      <c r="M34" s="1382">
        <v>150</v>
      </c>
      <c r="N34" s="1383"/>
      <c r="O34" s="1383"/>
      <c r="P34" s="1383"/>
      <c r="Q34" s="1383"/>
      <c r="R34" s="1383"/>
    </row>
    <row r="35" spans="1:18" x14ac:dyDescent="0.2">
      <c r="A35" s="2233"/>
      <c r="B35" s="1379"/>
      <c r="C35" s="1379"/>
      <c r="D35" s="1379"/>
      <c r="E35" s="2234"/>
      <c r="F35" s="1380" t="s">
        <v>389</v>
      </c>
      <c r="G35" s="1380" t="s">
        <v>623</v>
      </c>
      <c r="H35" s="1381">
        <v>100</v>
      </c>
      <c r="I35" s="1381"/>
      <c r="J35" s="1381"/>
      <c r="K35" s="1381"/>
      <c r="L35" s="1381"/>
      <c r="M35" s="1382">
        <v>330</v>
      </c>
      <c r="N35" s="1383"/>
      <c r="O35" s="1383"/>
      <c r="P35" s="1383"/>
      <c r="Q35" s="1383"/>
      <c r="R35" s="1383"/>
    </row>
    <row r="36" spans="1:18" x14ac:dyDescent="0.2">
      <c r="A36" s="2233"/>
      <c r="B36" s="1379"/>
      <c r="C36" s="1379"/>
      <c r="D36" s="1379"/>
      <c r="E36" s="2234"/>
      <c r="F36" s="1380" t="s">
        <v>396</v>
      </c>
      <c r="G36" s="1380" t="s">
        <v>642</v>
      </c>
      <c r="H36" s="1381">
        <v>200</v>
      </c>
      <c r="I36" s="1381"/>
      <c r="J36" s="1381"/>
      <c r="K36" s="1381"/>
      <c r="L36" s="1381"/>
      <c r="M36" s="1382">
        <v>160</v>
      </c>
      <c r="N36" s="1383"/>
      <c r="O36" s="1383"/>
      <c r="P36" s="1383"/>
      <c r="Q36" s="1383"/>
      <c r="R36" s="1383"/>
    </row>
    <row r="37" spans="1:18" x14ac:dyDescent="0.2">
      <c r="A37" s="2233"/>
      <c r="B37" s="1379"/>
      <c r="C37" s="1379"/>
      <c r="D37" s="1379"/>
      <c r="E37" s="2234"/>
      <c r="F37" s="1380" t="s">
        <v>399</v>
      </c>
      <c r="G37" s="1380" t="s">
        <v>647</v>
      </c>
      <c r="H37" s="1381">
        <v>700</v>
      </c>
      <c r="I37" s="1381"/>
      <c r="J37" s="1381"/>
      <c r="K37" s="1381"/>
      <c r="L37" s="1381"/>
      <c r="M37" s="1382">
        <v>400</v>
      </c>
      <c r="N37" s="1383"/>
      <c r="O37" s="1383"/>
      <c r="P37" s="1383"/>
      <c r="Q37" s="1383"/>
      <c r="R37" s="1383"/>
    </row>
    <row r="38" spans="1:18" x14ac:dyDescent="0.2">
      <c r="A38" s="2233"/>
      <c r="B38" s="1379"/>
      <c r="C38" s="1379"/>
      <c r="D38" s="1379"/>
      <c r="E38" s="2234"/>
      <c r="F38" s="1380" t="s">
        <v>485</v>
      </c>
      <c r="G38" s="1380" t="s">
        <v>643</v>
      </c>
      <c r="H38" s="1381">
        <v>7200</v>
      </c>
      <c r="I38" s="1381"/>
      <c r="J38" s="1381"/>
      <c r="K38" s="1381"/>
      <c r="L38" s="1381"/>
      <c r="M38" s="1382">
        <v>1500</v>
      </c>
      <c r="N38" s="1383"/>
      <c r="O38" s="1383"/>
      <c r="P38" s="1383"/>
      <c r="Q38" s="1383"/>
      <c r="R38" s="1383"/>
    </row>
    <row r="39" spans="1:18" ht="21" customHeight="1" x14ac:dyDescent="0.2">
      <c r="A39" s="2232" t="s">
        <v>625</v>
      </c>
      <c r="B39" s="2232"/>
      <c r="C39" s="2232"/>
      <c r="D39" s="2232"/>
      <c r="E39" s="2232"/>
      <c r="F39" s="2232"/>
      <c r="G39" s="2232"/>
      <c r="H39" s="1384">
        <v>9000</v>
      </c>
      <c r="I39" s="1384"/>
      <c r="J39" s="1384"/>
      <c r="K39" s="1384">
        <v>1000</v>
      </c>
      <c r="L39" s="1384">
        <v>8000</v>
      </c>
      <c r="M39" s="1385">
        <v>3000</v>
      </c>
      <c r="N39" s="1386"/>
      <c r="O39" s="1386"/>
      <c r="P39" s="1386"/>
      <c r="Q39" s="1386"/>
      <c r="R39" s="1383"/>
    </row>
    <row r="40" spans="1:18" x14ac:dyDescent="0.2">
      <c r="A40" s="2233" t="s">
        <v>648</v>
      </c>
      <c r="B40" s="1379"/>
      <c r="C40" s="1379"/>
      <c r="D40" s="1379"/>
      <c r="E40" s="2234" t="s">
        <v>649</v>
      </c>
      <c r="F40" s="1380">
        <v>1</v>
      </c>
      <c r="G40" s="1380" t="s">
        <v>650</v>
      </c>
      <c r="H40" s="1381"/>
      <c r="I40" s="1387"/>
      <c r="J40" s="1387"/>
      <c r="K40" s="1387"/>
      <c r="L40" s="1387"/>
      <c r="M40" s="1382">
        <v>1000</v>
      </c>
      <c r="N40" s="1383"/>
      <c r="O40" s="1383"/>
      <c r="P40" s="1383"/>
      <c r="Q40" s="1383"/>
      <c r="R40" s="1383"/>
    </row>
    <row r="41" spans="1:18" x14ac:dyDescent="0.2">
      <c r="A41" s="2235"/>
      <c r="B41" s="1388"/>
      <c r="C41" s="1388"/>
      <c r="D41" s="1388"/>
      <c r="E41" s="2236"/>
      <c r="F41" s="1380">
        <v>2</v>
      </c>
      <c r="G41" s="1380" t="s">
        <v>623</v>
      </c>
      <c r="H41" s="1381">
        <v>300</v>
      </c>
      <c r="I41" s="1387"/>
      <c r="J41" s="1387"/>
      <c r="K41" s="1387"/>
      <c r="L41" s="1387"/>
      <c r="M41" s="1382">
        <v>300</v>
      </c>
      <c r="N41" s="1383"/>
      <c r="O41" s="1383"/>
      <c r="P41" s="1383"/>
      <c r="Q41" s="1383"/>
      <c r="R41" s="1383"/>
    </row>
    <row r="42" spans="1:18" x14ac:dyDescent="0.2">
      <c r="A42" s="2235"/>
      <c r="B42" s="1388"/>
      <c r="C42" s="1388"/>
      <c r="D42" s="1388"/>
      <c r="E42" s="2236"/>
      <c r="F42" s="1380">
        <v>3</v>
      </c>
      <c r="G42" s="1380" t="s">
        <v>643</v>
      </c>
      <c r="H42" s="1381">
        <v>807</v>
      </c>
      <c r="I42" s="1387"/>
      <c r="J42" s="1387"/>
      <c r="K42" s="1387"/>
      <c r="L42" s="1387"/>
      <c r="M42" s="1382">
        <v>700</v>
      </c>
      <c r="N42" s="1383"/>
      <c r="O42" s="1383"/>
      <c r="P42" s="1383"/>
      <c r="Q42" s="1383"/>
      <c r="R42" s="1383"/>
    </row>
    <row r="43" spans="1:18" x14ac:dyDescent="0.2">
      <c r="A43" s="2235"/>
      <c r="B43" s="1388"/>
      <c r="C43" s="1388"/>
      <c r="D43" s="1388"/>
      <c r="E43" s="2236"/>
      <c r="F43" s="1380">
        <v>4</v>
      </c>
      <c r="G43" s="1380" t="s">
        <v>651</v>
      </c>
      <c r="H43" s="1381">
        <v>80</v>
      </c>
      <c r="I43" s="1387"/>
      <c r="J43" s="1387"/>
      <c r="K43" s="1387"/>
      <c r="L43" s="1387"/>
      <c r="M43" s="1382">
        <v>700</v>
      </c>
      <c r="N43" s="1383"/>
      <c r="O43" s="1383"/>
      <c r="P43" s="1383"/>
      <c r="Q43" s="1383"/>
      <c r="R43" s="1383"/>
    </row>
    <row r="44" spans="1:18" x14ac:dyDescent="0.2">
      <c r="A44" s="2235"/>
      <c r="B44" s="1388"/>
      <c r="C44" s="1388"/>
      <c r="D44" s="1388"/>
      <c r="E44" s="2236"/>
      <c r="F44" s="1380">
        <v>5</v>
      </c>
      <c r="G44" s="1380" t="s">
        <v>652</v>
      </c>
      <c r="H44" s="1381">
        <v>400</v>
      </c>
      <c r="I44" s="1387"/>
      <c r="J44" s="1387"/>
      <c r="K44" s="1387"/>
      <c r="L44" s="1387"/>
      <c r="M44" s="1382">
        <v>300</v>
      </c>
      <c r="N44" s="1383"/>
      <c r="O44" s="1383"/>
      <c r="P44" s="1383"/>
      <c r="Q44" s="1383"/>
      <c r="R44" s="1383"/>
    </row>
    <row r="45" spans="1:18" x14ac:dyDescent="0.2">
      <c r="A45" s="2232" t="s">
        <v>625</v>
      </c>
      <c r="B45" s="2232"/>
      <c r="C45" s="2232"/>
      <c r="D45" s="2232"/>
      <c r="E45" s="2232"/>
      <c r="F45" s="2232"/>
      <c r="G45" s="2232"/>
      <c r="H45" s="1384">
        <v>1587</v>
      </c>
      <c r="I45" s="1384">
        <v>1587</v>
      </c>
      <c r="J45" s="1389"/>
      <c r="K45" s="1389"/>
      <c r="L45" s="1389"/>
      <c r="M45" s="1385">
        <v>3000</v>
      </c>
      <c r="N45" s="1386"/>
      <c r="O45" s="1386"/>
      <c r="P45" s="1386"/>
      <c r="Q45" s="1386"/>
      <c r="R45" s="1383"/>
    </row>
    <row r="46" spans="1:18" x14ac:dyDescent="0.2">
      <c r="A46" s="2233" t="s">
        <v>653</v>
      </c>
      <c r="B46" s="1379"/>
      <c r="C46" s="1379"/>
      <c r="D46" s="1379"/>
      <c r="E46" s="2234" t="s">
        <v>654</v>
      </c>
      <c r="F46" s="1388">
        <v>1</v>
      </c>
      <c r="G46" s="1380" t="s">
        <v>621</v>
      </c>
      <c r="H46" s="1381">
        <v>650</v>
      </c>
      <c r="I46" s="1387"/>
      <c r="J46" s="1387"/>
      <c r="K46" s="1387"/>
      <c r="L46" s="1387"/>
      <c r="M46" s="1382">
        <v>36300</v>
      </c>
      <c r="N46" s="1383"/>
      <c r="O46" s="1383"/>
      <c r="P46" s="1383"/>
      <c r="Q46" s="1383"/>
      <c r="R46" s="1383"/>
    </row>
    <row r="47" spans="1:18" x14ac:dyDescent="0.2">
      <c r="A47" s="2233"/>
      <c r="B47" s="1379"/>
      <c r="C47" s="1379"/>
      <c r="D47" s="1379"/>
      <c r="E47" s="2234"/>
      <c r="F47" s="1388">
        <v>2</v>
      </c>
      <c r="G47" s="1380" t="s">
        <v>655</v>
      </c>
      <c r="H47" s="1381"/>
      <c r="I47" s="1387"/>
      <c r="J47" s="1387"/>
      <c r="K47" s="1387"/>
      <c r="L47" s="1387"/>
      <c r="M47" s="1382">
        <v>1900</v>
      </c>
      <c r="N47" s="1383"/>
      <c r="O47" s="1383"/>
      <c r="P47" s="1383"/>
      <c r="Q47" s="1383"/>
      <c r="R47" s="1383"/>
    </row>
    <row r="48" spans="1:18" x14ac:dyDescent="0.2">
      <c r="A48" s="2233"/>
      <c r="B48" s="1379"/>
      <c r="C48" s="1379"/>
      <c r="D48" s="1379"/>
      <c r="E48" s="2234"/>
      <c r="F48" s="1388">
        <v>3</v>
      </c>
      <c r="G48" s="1380" t="s">
        <v>647</v>
      </c>
      <c r="H48" s="1381"/>
      <c r="I48" s="1387"/>
      <c r="J48" s="1387"/>
      <c r="K48" s="1387"/>
      <c r="L48" s="1387"/>
      <c r="M48" s="1382">
        <v>4000</v>
      </c>
      <c r="N48" s="1383"/>
      <c r="O48" s="1383"/>
      <c r="P48" s="1383"/>
      <c r="Q48" s="1383"/>
      <c r="R48" s="1383"/>
    </row>
    <row r="49" spans="1:22" x14ac:dyDescent="0.2">
      <c r="A49" s="2233"/>
      <c r="B49" s="1379"/>
      <c r="C49" s="1379"/>
      <c r="D49" s="1379"/>
      <c r="E49" s="2234"/>
      <c r="F49" s="1388">
        <v>4</v>
      </c>
      <c r="G49" s="1380" t="s">
        <v>656</v>
      </c>
      <c r="H49" s="1381"/>
      <c r="I49" s="1387"/>
      <c r="J49" s="1387"/>
      <c r="K49" s="1387"/>
      <c r="L49" s="1387"/>
      <c r="M49" s="1382">
        <v>1500</v>
      </c>
      <c r="N49" s="1383"/>
      <c r="O49" s="1383"/>
      <c r="P49" s="1383"/>
      <c r="Q49" s="1383"/>
      <c r="R49" s="1383"/>
    </row>
    <row r="50" spans="1:22" x14ac:dyDescent="0.2">
      <c r="A50" s="2233"/>
      <c r="B50" s="1379"/>
      <c r="C50" s="1379"/>
      <c r="D50" s="1379"/>
      <c r="E50" s="2234"/>
      <c r="F50" s="1388">
        <v>5</v>
      </c>
      <c r="G50" s="1380" t="s">
        <v>657</v>
      </c>
      <c r="H50" s="1381"/>
      <c r="I50" s="1387"/>
      <c r="J50" s="1387"/>
      <c r="K50" s="1387"/>
      <c r="L50" s="1387"/>
      <c r="M50" s="1382">
        <v>800</v>
      </c>
      <c r="N50" s="1383"/>
      <c r="O50" s="1383"/>
      <c r="P50" s="1383"/>
      <c r="Q50" s="1383"/>
      <c r="R50" s="1383"/>
    </row>
    <row r="51" spans="1:22" x14ac:dyDescent="0.2">
      <c r="A51" s="2233"/>
      <c r="B51" s="1379"/>
      <c r="C51" s="1379"/>
      <c r="D51" s="1379"/>
      <c r="E51" s="2234"/>
      <c r="F51" s="1388">
        <v>6</v>
      </c>
      <c r="G51" s="1380" t="s">
        <v>652</v>
      </c>
      <c r="H51" s="1381"/>
      <c r="I51" s="1387"/>
      <c r="J51" s="1387"/>
      <c r="K51" s="1387"/>
      <c r="L51" s="1387"/>
      <c r="M51" s="1382">
        <v>500</v>
      </c>
      <c r="N51" s="1383"/>
      <c r="O51" s="1383"/>
      <c r="P51" s="1383"/>
      <c r="Q51" s="1383"/>
      <c r="R51" s="1383"/>
    </row>
    <row r="52" spans="1:22" x14ac:dyDescent="0.2">
      <c r="A52" s="2233"/>
      <c r="B52" s="1379"/>
      <c r="C52" s="1379"/>
      <c r="D52" s="1379"/>
      <c r="E52" s="2234"/>
      <c r="F52" s="1388">
        <v>7</v>
      </c>
      <c r="G52" s="1380" t="s">
        <v>658</v>
      </c>
      <c r="H52" s="1381"/>
      <c r="I52" s="1387"/>
      <c r="J52" s="1387"/>
      <c r="K52" s="1387"/>
      <c r="L52" s="1387"/>
      <c r="M52" s="1382">
        <v>2000</v>
      </c>
      <c r="N52" s="1383"/>
      <c r="O52" s="1383"/>
      <c r="P52" s="1383"/>
      <c r="Q52" s="1383"/>
      <c r="R52" s="1383"/>
    </row>
    <row r="53" spans="1:22" x14ac:dyDescent="0.2">
      <c r="A53" s="2233"/>
      <c r="B53" s="1379"/>
      <c r="C53" s="1379"/>
      <c r="D53" s="1379"/>
      <c r="E53" s="2234"/>
      <c r="F53" s="1388">
        <v>8</v>
      </c>
      <c r="G53" s="1380" t="s">
        <v>659</v>
      </c>
      <c r="H53" s="1381"/>
      <c r="I53" s="1387"/>
      <c r="J53" s="1387"/>
      <c r="K53" s="1387"/>
      <c r="L53" s="1387"/>
      <c r="M53" s="1382">
        <v>1200</v>
      </c>
      <c r="N53" s="1383"/>
      <c r="O53" s="1383"/>
      <c r="P53" s="1383"/>
      <c r="Q53" s="1383"/>
      <c r="R53" s="1383"/>
    </row>
    <row r="54" spans="1:22" x14ac:dyDescent="0.2">
      <c r="A54" s="2233"/>
      <c r="B54" s="1379"/>
      <c r="C54" s="1379"/>
      <c r="D54" s="1379"/>
      <c r="E54" s="2234"/>
      <c r="F54" s="1388">
        <v>9</v>
      </c>
      <c r="G54" s="1380" t="s">
        <v>660</v>
      </c>
      <c r="H54" s="1381"/>
      <c r="I54" s="1387"/>
      <c r="J54" s="1387"/>
      <c r="K54" s="1387"/>
      <c r="L54" s="1387"/>
      <c r="M54" s="1382">
        <v>800</v>
      </c>
      <c r="N54" s="1383"/>
      <c r="O54" s="1383"/>
      <c r="P54" s="1383"/>
      <c r="Q54" s="1383"/>
      <c r="R54" s="1383"/>
    </row>
    <row r="55" spans="1:22" x14ac:dyDescent="0.2">
      <c r="A55" s="2235"/>
      <c r="B55" s="1388"/>
      <c r="C55" s="1388"/>
      <c r="D55" s="1388"/>
      <c r="E55" s="2236"/>
      <c r="F55" s="1380">
        <v>10</v>
      </c>
      <c r="G55" s="1380" t="s">
        <v>623</v>
      </c>
      <c r="H55" s="1381">
        <v>26450</v>
      </c>
      <c r="I55" s="1387"/>
      <c r="J55" s="1387"/>
      <c r="K55" s="1387"/>
      <c r="L55" s="1387"/>
      <c r="M55" s="1382">
        <v>1000</v>
      </c>
      <c r="N55" s="1383"/>
      <c r="O55" s="1383"/>
      <c r="P55" s="1383"/>
      <c r="Q55" s="1383"/>
      <c r="R55" s="1383"/>
    </row>
    <row r="56" spans="1:22" x14ac:dyDescent="0.2">
      <c r="A56" s="2235"/>
      <c r="B56" s="1388"/>
      <c r="C56" s="1388"/>
      <c r="D56" s="1388"/>
      <c r="E56" s="2236"/>
      <c r="F56" s="1380">
        <v>11</v>
      </c>
      <c r="G56" s="1380" t="s">
        <v>380</v>
      </c>
      <c r="H56" s="1381">
        <v>14500</v>
      </c>
      <c r="I56" s="1387"/>
      <c r="J56" s="1387"/>
      <c r="K56" s="1387"/>
      <c r="L56" s="1387"/>
      <c r="M56" s="1382">
        <v>1500</v>
      </c>
      <c r="N56" s="1383"/>
      <c r="O56" s="1383"/>
      <c r="P56" s="1383"/>
      <c r="Q56" s="1383"/>
      <c r="R56" s="1383"/>
    </row>
    <row r="57" spans="1:22" x14ac:dyDescent="0.2">
      <c r="A57" s="2232" t="s">
        <v>625</v>
      </c>
      <c r="B57" s="2232"/>
      <c r="C57" s="2232"/>
      <c r="D57" s="2232"/>
      <c r="E57" s="2232"/>
      <c r="F57" s="2232"/>
      <c r="G57" s="2232"/>
      <c r="H57" s="1384">
        <v>42182</v>
      </c>
      <c r="I57" s="1384">
        <v>42182</v>
      </c>
      <c r="J57" s="1389"/>
      <c r="K57" s="1389"/>
      <c r="L57" s="1389"/>
      <c r="M57" s="1385">
        <v>51500</v>
      </c>
      <c r="N57" s="1386"/>
      <c r="O57" s="1386"/>
      <c r="P57" s="1386"/>
      <c r="Q57" s="1386"/>
      <c r="R57" s="1383"/>
    </row>
    <row r="58" spans="1:22" x14ac:dyDescent="0.2">
      <c r="A58" s="2233" t="s">
        <v>661</v>
      </c>
      <c r="B58" s="1379"/>
      <c r="C58" s="1379"/>
      <c r="D58" s="1379"/>
      <c r="E58" s="2234" t="s">
        <v>662</v>
      </c>
      <c r="F58" s="1388">
        <v>1</v>
      </c>
      <c r="G58" s="1380" t="s">
        <v>623</v>
      </c>
      <c r="H58" s="1381">
        <v>500</v>
      </c>
      <c r="I58" s="1387"/>
      <c r="J58" s="1387"/>
      <c r="K58" s="1387"/>
      <c r="L58" s="1387"/>
      <c r="M58" s="1382">
        <v>300</v>
      </c>
      <c r="N58" s="1383"/>
      <c r="O58" s="1383"/>
      <c r="P58" s="1383"/>
      <c r="Q58" s="1383"/>
      <c r="R58" s="1383"/>
    </row>
    <row r="59" spans="1:22" x14ac:dyDescent="0.2">
      <c r="A59" s="2235"/>
      <c r="B59" s="1388"/>
      <c r="C59" s="1388"/>
      <c r="D59" s="1388"/>
      <c r="E59" s="2234"/>
      <c r="F59" s="1380">
        <v>2</v>
      </c>
      <c r="G59" s="1380" t="s">
        <v>663</v>
      </c>
      <c r="H59" s="1381">
        <v>200</v>
      </c>
      <c r="I59" s="1387"/>
      <c r="J59" s="1387"/>
      <c r="K59" s="1387"/>
      <c r="L59" s="1387"/>
      <c r="M59" s="1382">
        <v>700</v>
      </c>
      <c r="N59" s="1383"/>
      <c r="O59" s="1383"/>
      <c r="P59" s="1383"/>
      <c r="Q59" s="1383"/>
      <c r="R59" s="1383"/>
    </row>
    <row r="60" spans="1:22" x14ac:dyDescent="0.2">
      <c r="A60" s="2235"/>
      <c r="B60" s="1388"/>
      <c r="C60" s="1388"/>
      <c r="D60" s="1388"/>
      <c r="E60" s="2234"/>
      <c r="F60" s="1380">
        <v>3</v>
      </c>
      <c r="G60" s="1380" t="s">
        <v>621</v>
      </c>
      <c r="H60" s="1381">
        <v>100</v>
      </c>
      <c r="I60" s="1387"/>
      <c r="J60" s="1387"/>
      <c r="K60" s="1387"/>
      <c r="L60" s="1387"/>
      <c r="M60" s="1382">
        <v>5000</v>
      </c>
      <c r="N60" s="1383"/>
      <c r="O60" s="1383"/>
      <c r="P60" s="1383"/>
      <c r="Q60" s="1383"/>
      <c r="R60" s="1383"/>
    </row>
    <row r="61" spans="1:22" ht="15" customHeight="1" x14ac:dyDescent="0.2">
      <c r="A61" s="1390"/>
      <c r="B61" s="1390"/>
      <c r="C61" s="1390"/>
      <c r="D61" s="1390"/>
      <c r="E61" s="1391"/>
      <c r="F61" s="1392"/>
      <c r="G61" s="1392" t="s">
        <v>625</v>
      </c>
      <c r="H61" s="1384">
        <v>800</v>
      </c>
      <c r="I61" s="1384">
        <v>800</v>
      </c>
      <c r="J61" s="1389"/>
      <c r="K61" s="1389"/>
      <c r="L61" s="1389"/>
      <c r="M61" s="1385">
        <v>6000</v>
      </c>
      <c r="N61" s="1386"/>
      <c r="O61" s="1386"/>
      <c r="P61" s="1386"/>
      <c r="Q61" s="1386"/>
      <c r="R61" s="1383"/>
    </row>
    <row r="62" spans="1:22" ht="33.75" customHeight="1" x14ac:dyDescent="0.2">
      <c r="A62" s="1380">
        <v>9</v>
      </c>
      <c r="B62" s="1393"/>
      <c r="C62" s="1393"/>
      <c r="D62" s="1393"/>
      <c r="E62" s="1394" t="s">
        <v>664</v>
      </c>
      <c r="F62" s="1380">
        <v>1</v>
      </c>
      <c r="G62" s="1380" t="s">
        <v>665</v>
      </c>
      <c r="H62" s="1381" t="e">
        <f>I62+J62+K62+L62</f>
        <v>#REF!</v>
      </c>
      <c r="I62" s="1381" t="e">
        <f>I61+I57+I45+#REF!+I39+I32+I25+I22</f>
        <v>#REF!</v>
      </c>
      <c r="J62" s="1381" t="e">
        <f>J61+J57+J45+#REF!+J39+J32+J25+J22</f>
        <v>#REF!</v>
      </c>
      <c r="K62" s="1381" t="e">
        <f>K61+K57+K45+#REF!+K39+K32+K25+K22</f>
        <v>#REF!</v>
      </c>
      <c r="L62" s="1381" t="e">
        <f>L61+L57+L45+#REF!+L39+L32+L25+L22</f>
        <v>#REF!</v>
      </c>
      <c r="M62" s="1382">
        <v>300</v>
      </c>
      <c r="N62" s="1383"/>
      <c r="O62" s="1383"/>
      <c r="P62" s="1383"/>
      <c r="Q62" s="1383"/>
      <c r="R62" s="1383"/>
      <c r="S62" s="1395"/>
      <c r="T62" s="1396"/>
      <c r="U62" s="1396"/>
      <c r="V62" s="1396"/>
    </row>
    <row r="63" spans="1:22" ht="16.5" customHeight="1" x14ac:dyDescent="0.2">
      <c r="A63" s="1397"/>
      <c r="B63" s="1397"/>
      <c r="C63" s="1397"/>
      <c r="D63" s="1397"/>
      <c r="E63" s="1398"/>
      <c r="F63" s="1376"/>
      <c r="G63" s="1399" t="s">
        <v>625</v>
      </c>
      <c r="H63" s="1400"/>
      <c r="I63" s="1400"/>
      <c r="J63" s="1400"/>
      <c r="K63" s="1400"/>
      <c r="L63" s="1400"/>
      <c r="M63" s="1401">
        <v>300</v>
      </c>
      <c r="N63" s="1376"/>
      <c r="O63" s="1376"/>
      <c r="P63" s="1376"/>
      <c r="Q63" s="1376"/>
      <c r="R63" s="1402"/>
    </row>
    <row r="64" spans="1:22" x14ac:dyDescent="0.2">
      <c r="A64" s="1403"/>
      <c r="B64" s="1404"/>
      <c r="C64" s="1404"/>
      <c r="D64" s="1404"/>
      <c r="E64" s="1393"/>
      <c r="F64" s="1380"/>
      <c r="G64" s="1405" t="s">
        <v>666</v>
      </c>
      <c r="H64" s="1406">
        <v>17000</v>
      </c>
      <c r="I64" s="1405"/>
      <c r="J64" s="1405"/>
      <c r="K64" s="1405"/>
      <c r="L64" s="1405"/>
      <c r="M64" s="1407">
        <v>152100</v>
      </c>
      <c r="N64" s="1383"/>
      <c r="O64" s="1383"/>
      <c r="P64" s="1383"/>
      <c r="Q64" s="1383"/>
      <c r="R64" s="1383"/>
    </row>
    <row r="65" spans="1:20" ht="20.25" customHeight="1" x14ac:dyDescent="0.2">
      <c r="A65" s="1408" t="s">
        <v>667</v>
      </c>
      <c r="B65" s="1409"/>
      <c r="C65" s="1409"/>
      <c r="D65" s="1409"/>
      <c r="E65" s="2240" t="s">
        <v>668</v>
      </c>
      <c r="F65" s="2240"/>
      <c r="G65" s="2240"/>
      <c r="H65" s="2240"/>
      <c r="I65" s="2240"/>
      <c r="J65" s="2240"/>
      <c r="K65" s="2240"/>
      <c r="L65" s="2240"/>
      <c r="M65" s="2240"/>
      <c r="N65" s="2240"/>
      <c r="O65" s="2240"/>
      <c r="P65" s="2240"/>
      <c r="Q65" s="2240"/>
      <c r="R65" s="1383"/>
    </row>
    <row r="66" spans="1:20" x14ac:dyDescent="0.2">
      <c r="A66" s="2241" t="s">
        <v>96</v>
      </c>
      <c r="B66" s="1404"/>
      <c r="C66" s="1404"/>
      <c r="D66" s="1404"/>
      <c r="E66" s="2234" t="s">
        <v>669</v>
      </c>
      <c r="F66" s="1380">
        <v>1</v>
      </c>
      <c r="G66" s="1380" t="s">
        <v>670</v>
      </c>
      <c r="H66" s="1381">
        <v>1200</v>
      </c>
      <c r="I66" s="1381"/>
      <c r="J66" s="1381"/>
      <c r="K66" s="1381"/>
      <c r="L66" s="1380"/>
      <c r="M66" s="1382">
        <v>8400</v>
      </c>
      <c r="N66" s="1383"/>
      <c r="O66" s="1383"/>
      <c r="P66" s="1383"/>
      <c r="Q66" s="1383"/>
      <c r="R66" s="1383"/>
    </row>
    <row r="67" spans="1:20" x14ac:dyDescent="0.2">
      <c r="A67" s="2242"/>
      <c r="B67" s="1404"/>
      <c r="C67" s="1404"/>
      <c r="D67" s="1404"/>
      <c r="E67" s="2234"/>
      <c r="F67" s="1380">
        <v>2</v>
      </c>
      <c r="G67" s="1380" t="s">
        <v>621</v>
      </c>
      <c r="H67" s="1381">
        <v>900</v>
      </c>
      <c r="I67" s="1381"/>
      <c r="J67" s="1381"/>
      <c r="K67" s="1381"/>
      <c r="L67" s="1380"/>
      <c r="M67" s="1382">
        <v>500</v>
      </c>
      <c r="N67" s="1383"/>
      <c r="O67" s="1383"/>
      <c r="P67" s="1383"/>
      <c r="Q67" s="1383"/>
      <c r="R67" s="1383"/>
    </row>
    <row r="68" spans="1:20" x14ac:dyDescent="0.2">
      <c r="A68" s="2242"/>
      <c r="B68" s="1410"/>
      <c r="C68" s="1410"/>
      <c r="D68" s="1410"/>
      <c r="E68" s="2234"/>
      <c r="F68" s="1380">
        <v>3</v>
      </c>
      <c r="G68" s="1380" t="s">
        <v>623</v>
      </c>
      <c r="H68" s="1381">
        <v>1400</v>
      </c>
      <c r="I68" s="1381"/>
      <c r="J68" s="1381"/>
      <c r="K68" s="1381"/>
      <c r="L68" s="1380"/>
      <c r="M68" s="1382">
        <v>400</v>
      </c>
      <c r="N68" s="1383"/>
      <c r="O68" s="1383"/>
      <c r="P68" s="1383"/>
      <c r="Q68" s="1383"/>
      <c r="R68" s="1383"/>
    </row>
    <row r="69" spans="1:20" ht="12.75" customHeight="1" x14ac:dyDescent="0.2">
      <c r="A69" s="2242"/>
      <c r="B69" s="1393"/>
      <c r="C69" s="1393"/>
      <c r="D69" s="1393"/>
      <c r="E69" s="2234"/>
      <c r="F69" s="1380">
        <v>4</v>
      </c>
      <c r="G69" s="1380" t="s">
        <v>641</v>
      </c>
      <c r="H69" s="1381">
        <v>25000</v>
      </c>
      <c r="I69" s="1381">
        <v>20000</v>
      </c>
      <c r="J69" s="1381"/>
      <c r="K69" s="1381"/>
      <c r="L69" s="1381">
        <v>5000</v>
      </c>
      <c r="M69" s="1382">
        <v>200</v>
      </c>
      <c r="N69" s="1383"/>
      <c r="O69" s="1383"/>
      <c r="P69" s="1383"/>
      <c r="Q69" s="1383"/>
      <c r="R69" s="1383"/>
    </row>
    <row r="70" spans="1:20" x14ac:dyDescent="0.2">
      <c r="A70" s="2242"/>
      <c r="B70" s="1404"/>
      <c r="C70" s="1404"/>
      <c r="D70" s="1404"/>
      <c r="E70" s="2234"/>
      <c r="F70" s="1380">
        <v>5</v>
      </c>
      <c r="G70" s="1380" t="s">
        <v>628</v>
      </c>
      <c r="H70" s="1381">
        <v>650</v>
      </c>
      <c r="I70" s="1381"/>
      <c r="J70" s="1381"/>
      <c r="K70" s="1381"/>
      <c r="L70" s="1380"/>
      <c r="M70" s="1382">
        <v>300</v>
      </c>
      <c r="N70" s="1383"/>
      <c r="O70" s="1383"/>
      <c r="P70" s="1383"/>
      <c r="Q70" s="1383"/>
      <c r="R70" s="1383"/>
    </row>
    <row r="71" spans="1:20" x14ac:dyDescent="0.2">
      <c r="A71" s="2243"/>
      <c r="B71" s="1404"/>
      <c r="C71" s="1404"/>
      <c r="D71" s="1404"/>
      <c r="E71" s="2236"/>
      <c r="F71" s="1380">
        <v>6</v>
      </c>
      <c r="G71" s="1380" t="s">
        <v>671</v>
      </c>
      <c r="H71" s="1381">
        <v>150</v>
      </c>
      <c r="I71" s="1381"/>
      <c r="J71" s="1381"/>
      <c r="K71" s="1381"/>
      <c r="L71" s="1380"/>
      <c r="M71" s="1382">
        <v>200</v>
      </c>
      <c r="N71" s="1383"/>
      <c r="O71" s="1383"/>
      <c r="P71" s="1383"/>
      <c r="Q71" s="1383"/>
      <c r="R71" s="1383"/>
    </row>
    <row r="72" spans="1:20" x14ac:dyDescent="0.2">
      <c r="A72" s="2244" t="s">
        <v>625</v>
      </c>
      <c r="B72" s="2245"/>
      <c r="C72" s="2245"/>
      <c r="D72" s="2245"/>
      <c r="E72" s="2245"/>
      <c r="F72" s="2245"/>
      <c r="G72" s="2246"/>
      <c r="H72" s="1384">
        <v>100</v>
      </c>
      <c r="I72" s="1384"/>
      <c r="J72" s="1384"/>
      <c r="K72" s="1384"/>
      <c r="L72" s="1392"/>
      <c r="M72" s="1385" t="s">
        <v>672</v>
      </c>
      <c r="N72" s="1386"/>
      <c r="O72" s="1386"/>
      <c r="P72" s="1386"/>
      <c r="Q72" s="1386"/>
      <c r="R72" s="1383"/>
    </row>
    <row r="73" spans="1:20" x14ac:dyDescent="0.2">
      <c r="A73" s="2247">
        <v>11</v>
      </c>
      <c r="B73" s="1410"/>
      <c r="C73" s="1410"/>
      <c r="D73" s="1410"/>
      <c r="E73" s="2234" t="s">
        <v>673</v>
      </c>
      <c r="F73" s="1380">
        <v>1</v>
      </c>
      <c r="G73" s="1411" t="s">
        <v>623</v>
      </c>
      <c r="H73" s="1381">
        <v>100</v>
      </c>
      <c r="I73" s="1381"/>
      <c r="J73" s="1381"/>
      <c r="K73" s="1381"/>
      <c r="L73" s="1380"/>
      <c r="M73" s="1382">
        <v>300</v>
      </c>
      <c r="N73" s="1383"/>
      <c r="O73" s="1383"/>
      <c r="P73" s="1383"/>
      <c r="Q73" s="1383"/>
      <c r="R73" s="1383"/>
    </row>
    <row r="74" spans="1:20" ht="13.5" customHeight="1" x14ac:dyDescent="0.2">
      <c r="A74" s="2248"/>
      <c r="B74" s="1393"/>
      <c r="C74" s="1393"/>
      <c r="D74" s="1393"/>
      <c r="E74" s="2234"/>
      <c r="F74" s="1380">
        <v>2</v>
      </c>
      <c r="G74" s="1411" t="s">
        <v>674</v>
      </c>
      <c r="H74" s="1381">
        <v>1000</v>
      </c>
      <c r="I74" s="1381"/>
      <c r="J74" s="1381"/>
      <c r="K74" s="1381"/>
      <c r="L74" s="1381">
        <v>1000</v>
      </c>
      <c r="M74" s="1382">
        <v>200</v>
      </c>
      <c r="N74" s="1383"/>
      <c r="O74" s="1383"/>
      <c r="P74" s="1383"/>
      <c r="Q74" s="1383"/>
      <c r="R74" s="1383"/>
    </row>
    <row r="75" spans="1:20" ht="13.5" customHeight="1" x14ac:dyDescent="0.2">
      <c r="A75" s="2248"/>
      <c r="B75" s="1393"/>
      <c r="C75" s="1393"/>
      <c r="D75" s="1393"/>
      <c r="E75" s="2234"/>
      <c r="F75" s="1380">
        <v>3</v>
      </c>
      <c r="G75" s="1380" t="s">
        <v>675</v>
      </c>
      <c r="H75" s="1381"/>
      <c r="I75" s="1381"/>
      <c r="J75" s="1381"/>
      <c r="K75" s="1381"/>
      <c r="L75" s="1381"/>
      <c r="M75" s="1382">
        <v>4000</v>
      </c>
      <c r="N75" s="1383"/>
      <c r="O75" s="1383"/>
      <c r="P75" s="1383"/>
      <c r="Q75" s="1383"/>
      <c r="R75" s="1383"/>
    </row>
    <row r="76" spans="1:20" ht="13.5" customHeight="1" x14ac:dyDescent="0.2">
      <c r="A76" s="2249"/>
      <c r="B76" s="1393"/>
      <c r="C76" s="1393"/>
      <c r="D76" s="1393"/>
      <c r="E76" s="2236"/>
      <c r="F76" s="1380">
        <v>4</v>
      </c>
      <c r="G76" s="1380" t="s">
        <v>676</v>
      </c>
      <c r="H76" s="1381"/>
      <c r="I76" s="1381"/>
      <c r="J76" s="1381"/>
      <c r="K76" s="1381"/>
      <c r="L76" s="1381"/>
      <c r="M76" s="1382">
        <v>1500</v>
      </c>
      <c r="N76" s="1383"/>
      <c r="O76" s="1383"/>
      <c r="P76" s="1383"/>
      <c r="Q76" s="1383"/>
      <c r="R76" s="1383"/>
    </row>
    <row r="77" spans="1:20" ht="15" customHeight="1" x14ac:dyDescent="0.2">
      <c r="A77" s="2244" t="s">
        <v>625</v>
      </c>
      <c r="B77" s="2245"/>
      <c r="C77" s="2245"/>
      <c r="D77" s="2245"/>
      <c r="E77" s="2245"/>
      <c r="F77" s="2245"/>
      <c r="G77" s="2246"/>
      <c r="H77" s="1384">
        <v>32000</v>
      </c>
      <c r="I77" s="1384"/>
      <c r="J77" s="1384"/>
      <c r="K77" s="1384"/>
      <c r="L77" s="1392"/>
      <c r="M77" s="1385" t="s">
        <v>677</v>
      </c>
      <c r="N77" s="1386"/>
      <c r="O77" s="1386"/>
      <c r="P77" s="1386"/>
      <c r="Q77" s="1386"/>
      <c r="R77" s="1383"/>
    </row>
    <row r="78" spans="1:20" ht="15" customHeight="1" x14ac:dyDescent="0.2">
      <c r="A78" s="2250">
        <v>12</v>
      </c>
      <c r="B78" s="1388"/>
      <c r="C78" s="1388"/>
      <c r="D78" s="1388"/>
      <c r="E78" s="2253" t="s">
        <v>678</v>
      </c>
      <c r="F78" s="1380">
        <v>1</v>
      </c>
      <c r="G78" s="1411" t="s">
        <v>679</v>
      </c>
      <c r="H78" s="1381"/>
      <c r="I78" s="1381"/>
      <c r="J78" s="1381"/>
      <c r="K78" s="1381"/>
      <c r="L78" s="1380"/>
      <c r="M78" s="1382">
        <v>62000</v>
      </c>
      <c r="N78" s="1383"/>
      <c r="O78" s="1383"/>
      <c r="P78" s="1383"/>
      <c r="Q78" s="1383"/>
      <c r="R78" s="1383"/>
    </row>
    <row r="79" spans="1:20" ht="13.5" customHeight="1" x14ac:dyDescent="0.2">
      <c r="A79" s="2251"/>
      <c r="B79" s="1393"/>
      <c r="C79" s="1393"/>
      <c r="D79" s="1393"/>
      <c r="E79" s="2254"/>
      <c r="F79" s="1380">
        <v>2</v>
      </c>
      <c r="G79" s="1411" t="s">
        <v>680</v>
      </c>
      <c r="H79" s="1381">
        <v>70000</v>
      </c>
      <c r="I79" s="1381">
        <v>20000</v>
      </c>
      <c r="J79" s="1381">
        <v>50000</v>
      </c>
      <c r="K79" s="1381"/>
      <c r="L79" s="1381"/>
      <c r="M79" s="1382">
        <v>10000</v>
      </c>
      <c r="N79" s="1383"/>
      <c r="O79" s="1383"/>
      <c r="P79" s="1383"/>
      <c r="Q79" s="1383"/>
      <c r="R79" s="1383"/>
    </row>
    <row r="80" spans="1:20" ht="15.75" customHeight="1" x14ac:dyDescent="0.2">
      <c r="A80" s="2251"/>
      <c r="B80" s="1393"/>
      <c r="C80" s="1393"/>
      <c r="D80" s="1393"/>
      <c r="E80" s="2254"/>
      <c r="F80" s="1380">
        <v>3</v>
      </c>
      <c r="G80" s="1380" t="s">
        <v>681</v>
      </c>
      <c r="H80" s="1381">
        <f>I80+J80+K80+L80</f>
        <v>93000</v>
      </c>
      <c r="I80" s="1381">
        <f>I79+I69</f>
        <v>40000</v>
      </c>
      <c r="J80" s="1381">
        <f>J79+J69</f>
        <v>50000</v>
      </c>
      <c r="K80" s="1381">
        <f>K79+K69</f>
        <v>0</v>
      </c>
      <c r="L80" s="1381">
        <v>3000</v>
      </c>
      <c r="M80" s="1382">
        <v>20000</v>
      </c>
      <c r="N80" s="1383"/>
      <c r="O80" s="1383"/>
      <c r="P80" s="1383"/>
      <c r="Q80" s="1383"/>
      <c r="R80" s="1383"/>
      <c r="S80" s="1395"/>
      <c r="T80" s="1396"/>
    </row>
    <row r="81" spans="1:18" ht="16.5" customHeight="1" x14ac:dyDescent="0.2">
      <c r="A81" s="2252"/>
      <c r="B81" s="1412"/>
      <c r="C81" s="1412"/>
      <c r="D81" s="1412"/>
      <c r="E81" s="2255"/>
      <c r="F81" s="1373">
        <v>4</v>
      </c>
      <c r="G81" s="1380" t="s">
        <v>631</v>
      </c>
      <c r="H81" s="1402"/>
      <c r="I81" s="1402"/>
      <c r="J81" s="1402"/>
      <c r="K81" s="1402"/>
      <c r="L81" s="1402"/>
      <c r="M81" s="1382">
        <v>4000</v>
      </c>
      <c r="N81" s="1373"/>
      <c r="O81" s="1373"/>
      <c r="P81" s="1373"/>
      <c r="Q81" s="1373"/>
      <c r="R81" s="1402"/>
    </row>
    <row r="82" spans="1:18" x14ac:dyDescent="0.2">
      <c r="A82" s="2256" t="s">
        <v>625</v>
      </c>
      <c r="B82" s="2257"/>
      <c r="C82" s="2257"/>
      <c r="D82" s="2257"/>
      <c r="E82" s="2257"/>
      <c r="F82" s="2257"/>
      <c r="G82" s="2258"/>
      <c r="H82" s="1413">
        <v>3500</v>
      </c>
      <c r="I82" s="1399"/>
      <c r="J82" s="1399"/>
      <c r="K82" s="1399"/>
      <c r="L82" s="1399"/>
      <c r="M82" s="1401">
        <v>96000</v>
      </c>
      <c r="N82" s="1386"/>
      <c r="O82" s="1386"/>
      <c r="P82" s="1386"/>
      <c r="Q82" s="1386"/>
      <c r="R82" s="1383"/>
    </row>
    <row r="83" spans="1:18" x14ac:dyDescent="0.2">
      <c r="A83" s="2259" t="s">
        <v>666</v>
      </c>
      <c r="B83" s="2260"/>
      <c r="C83" s="2260"/>
      <c r="D83" s="2260"/>
      <c r="E83" s="2260"/>
      <c r="F83" s="2260"/>
      <c r="G83" s="2261"/>
      <c r="H83" s="1413">
        <v>600</v>
      </c>
      <c r="I83" s="1413"/>
      <c r="J83" s="1413"/>
      <c r="K83" s="1413"/>
      <c r="L83" s="1413"/>
      <c r="M83" s="1401">
        <v>112000</v>
      </c>
      <c r="N83" s="1386"/>
      <c r="O83" s="1386"/>
      <c r="P83" s="1386"/>
      <c r="Q83" s="1386"/>
      <c r="R83" s="1383"/>
    </row>
    <row r="84" spans="1:18" ht="24" customHeight="1" x14ac:dyDescent="0.2">
      <c r="A84" s="1414" t="s">
        <v>682</v>
      </c>
      <c r="B84" s="1404"/>
      <c r="C84" s="1404"/>
      <c r="D84" s="1404"/>
      <c r="E84" s="2237" t="s">
        <v>683</v>
      </c>
      <c r="F84" s="2238"/>
      <c r="G84" s="2238"/>
      <c r="H84" s="2238"/>
      <c r="I84" s="2238"/>
      <c r="J84" s="2238"/>
      <c r="K84" s="2238"/>
      <c r="L84" s="2238"/>
      <c r="M84" s="2238"/>
      <c r="N84" s="2238"/>
      <c r="O84" s="2238"/>
      <c r="P84" s="2238"/>
      <c r="Q84" s="2239"/>
      <c r="R84" s="1383"/>
    </row>
    <row r="85" spans="1:18" ht="12" customHeight="1" x14ac:dyDescent="0.2">
      <c r="A85" s="2262">
        <v>13</v>
      </c>
      <c r="B85" s="1393"/>
      <c r="C85" s="1393"/>
      <c r="D85" s="1393"/>
      <c r="E85" s="2234" t="s">
        <v>684</v>
      </c>
      <c r="F85" s="1380">
        <v>1</v>
      </c>
      <c r="G85" s="1380" t="s">
        <v>685</v>
      </c>
      <c r="H85" s="1381">
        <v>4200</v>
      </c>
      <c r="I85" s="1381"/>
      <c r="J85" s="1381">
        <v>2500</v>
      </c>
      <c r="K85" s="1381">
        <v>1700</v>
      </c>
      <c r="L85" s="1381"/>
      <c r="M85" s="1382">
        <v>300</v>
      </c>
      <c r="N85" s="1383"/>
      <c r="O85" s="1383"/>
      <c r="P85" s="1383"/>
      <c r="Q85" s="1383"/>
      <c r="R85" s="1383"/>
    </row>
    <row r="86" spans="1:18" x14ac:dyDescent="0.2">
      <c r="A86" s="2263"/>
      <c r="B86" s="1404"/>
      <c r="C86" s="1404"/>
      <c r="D86" s="1404"/>
      <c r="E86" s="2234"/>
      <c r="F86" s="1380">
        <v>2</v>
      </c>
      <c r="G86" s="1380" t="s">
        <v>686</v>
      </c>
      <c r="H86" s="1381">
        <v>2700</v>
      </c>
      <c r="I86" s="1381"/>
      <c r="J86" s="1381"/>
      <c r="K86" s="1381"/>
      <c r="L86" s="1381"/>
      <c r="M86" s="1382">
        <v>2000</v>
      </c>
      <c r="N86" s="1383"/>
      <c r="O86" s="1383"/>
      <c r="P86" s="1383"/>
      <c r="Q86" s="1383"/>
      <c r="R86" s="1383"/>
    </row>
    <row r="87" spans="1:18" ht="27" customHeight="1" x14ac:dyDescent="0.2">
      <c r="A87" s="2264"/>
      <c r="B87" s="1404"/>
      <c r="C87" s="1404"/>
      <c r="D87" s="1404"/>
      <c r="E87" s="2234"/>
      <c r="F87" s="1380">
        <v>3</v>
      </c>
      <c r="G87" s="1380" t="s">
        <v>687</v>
      </c>
      <c r="H87" s="1415">
        <v>1100</v>
      </c>
      <c r="I87" s="1381"/>
      <c r="J87" s="1381"/>
      <c r="K87" s="1381"/>
      <c r="L87" s="1381"/>
      <c r="M87" s="1382">
        <v>2000</v>
      </c>
      <c r="N87" s="1383"/>
      <c r="O87" s="1383"/>
      <c r="P87" s="1383"/>
      <c r="Q87" s="1383"/>
      <c r="R87" s="1383"/>
    </row>
    <row r="88" spans="1:18" ht="15.75" customHeight="1" x14ac:dyDescent="0.2">
      <c r="A88" s="2244" t="s">
        <v>625</v>
      </c>
      <c r="B88" s="2245"/>
      <c r="C88" s="2245"/>
      <c r="D88" s="2245"/>
      <c r="E88" s="2245"/>
      <c r="F88" s="2245"/>
      <c r="G88" s="2246"/>
      <c r="H88" s="1384">
        <v>3800</v>
      </c>
      <c r="I88" s="1384">
        <v>1000</v>
      </c>
      <c r="J88" s="1384">
        <v>1100</v>
      </c>
      <c r="K88" s="1384"/>
      <c r="L88" s="1384">
        <v>1700</v>
      </c>
      <c r="M88" s="1385" t="s">
        <v>688</v>
      </c>
      <c r="N88" s="1386"/>
      <c r="O88" s="1386"/>
      <c r="P88" s="1386"/>
      <c r="Q88" s="1386"/>
      <c r="R88" s="1383"/>
    </row>
    <row r="89" spans="1:18" ht="11.25" customHeight="1" x14ac:dyDescent="0.2">
      <c r="A89" s="2241" t="s">
        <v>689</v>
      </c>
      <c r="B89" s="1404"/>
      <c r="C89" s="1404"/>
      <c r="D89" s="1404"/>
      <c r="E89" s="2234" t="s">
        <v>690</v>
      </c>
      <c r="F89" s="1380" t="s">
        <v>376</v>
      </c>
      <c r="G89" s="1380" t="s">
        <v>691</v>
      </c>
      <c r="H89" s="1381">
        <v>500</v>
      </c>
      <c r="I89" s="1381"/>
      <c r="J89" s="1381"/>
      <c r="K89" s="1381"/>
      <c r="L89" s="1381"/>
      <c r="M89" s="1382">
        <v>2300</v>
      </c>
      <c r="N89" s="1383"/>
      <c r="O89" s="1383"/>
      <c r="P89" s="1383"/>
      <c r="Q89" s="1383"/>
      <c r="R89" s="1383"/>
    </row>
    <row r="90" spans="1:18" ht="48" customHeight="1" x14ac:dyDescent="0.2">
      <c r="A90" s="2243"/>
      <c r="B90" s="1404"/>
      <c r="C90" s="1404"/>
      <c r="D90" s="1404"/>
      <c r="E90" s="2234"/>
      <c r="F90" s="1380" t="s">
        <v>383</v>
      </c>
      <c r="G90" s="1380" t="s">
        <v>692</v>
      </c>
      <c r="H90" s="1381">
        <v>1500</v>
      </c>
      <c r="I90" s="1381"/>
      <c r="J90" s="1381"/>
      <c r="K90" s="1381"/>
      <c r="L90" s="1381"/>
      <c r="M90" s="1382">
        <v>700</v>
      </c>
      <c r="N90" s="1383"/>
      <c r="O90" s="1383"/>
      <c r="P90" s="1383"/>
      <c r="Q90" s="1383"/>
      <c r="R90" s="1383"/>
    </row>
    <row r="91" spans="1:18" ht="12.75" customHeight="1" x14ac:dyDescent="0.2">
      <c r="A91" s="2244" t="s">
        <v>625</v>
      </c>
      <c r="B91" s="2245"/>
      <c r="C91" s="2245"/>
      <c r="D91" s="2245"/>
      <c r="E91" s="2245"/>
      <c r="F91" s="2245"/>
      <c r="G91" s="2246"/>
      <c r="H91" s="1384">
        <v>2000</v>
      </c>
      <c r="I91" s="1384"/>
      <c r="J91" s="1384">
        <v>1500</v>
      </c>
      <c r="K91" s="1384">
        <v>500</v>
      </c>
      <c r="L91" s="1384"/>
      <c r="M91" s="1385" t="s">
        <v>693</v>
      </c>
      <c r="N91" s="1386"/>
      <c r="O91" s="1386"/>
      <c r="P91" s="1386"/>
      <c r="Q91" s="1386"/>
      <c r="R91" s="1383"/>
    </row>
    <row r="92" spans="1:18" ht="13.5" hidden="1" customHeight="1" x14ac:dyDescent="0.2">
      <c r="A92" s="1403"/>
      <c r="B92" s="1380"/>
      <c r="C92" s="1380"/>
      <c r="D92" s="1380"/>
      <c r="E92" s="1411"/>
      <c r="F92" s="1380"/>
      <c r="G92" s="1380"/>
      <c r="H92" s="1381"/>
      <c r="I92" s="1381"/>
      <c r="J92" s="1381"/>
      <c r="K92" s="1381"/>
      <c r="L92" s="1381"/>
      <c r="M92" s="1382">
        <v>200</v>
      </c>
      <c r="N92" s="1383"/>
      <c r="O92" s="1383"/>
      <c r="P92" s="1383"/>
      <c r="Q92" s="1383"/>
      <c r="R92" s="1383"/>
    </row>
    <row r="93" spans="1:18" ht="13.5" hidden="1" customHeight="1" x14ac:dyDescent="0.2">
      <c r="A93" s="1403"/>
      <c r="B93" s="1388"/>
      <c r="C93" s="1388"/>
      <c r="D93" s="1388"/>
      <c r="E93" s="1393"/>
      <c r="F93" s="1380"/>
      <c r="G93" s="1380" t="s">
        <v>694</v>
      </c>
      <c r="H93" s="1381">
        <f>I93+J93+K93+L93</f>
        <v>3500</v>
      </c>
      <c r="I93" s="1381">
        <v>1000</v>
      </c>
      <c r="J93" s="1381">
        <v>1000</v>
      </c>
      <c r="K93" s="1381"/>
      <c r="L93" s="1381">
        <v>1500</v>
      </c>
      <c r="M93" s="1382">
        <v>500</v>
      </c>
      <c r="N93" s="1383"/>
      <c r="O93" s="1383"/>
      <c r="P93" s="1383"/>
      <c r="Q93" s="1383"/>
      <c r="R93" s="1383"/>
    </row>
    <row r="94" spans="1:18" ht="13.5" hidden="1" customHeight="1" x14ac:dyDescent="0.2">
      <c r="A94" s="1403"/>
      <c r="B94" s="1388"/>
      <c r="C94" s="1388"/>
      <c r="D94" s="1388"/>
      <c r="E94" s="1380"/>
      <c r="F94" s="1380">
        <v>1</v>
      </c>
      <c r="G94" s="1380"/>
      <c r="H94" s="1381">
        <v>2500</v>
      </c>
      <c r="I94" s="1381"/>
      <c r="J94" s="1381"/>
      <c r="K94" s="1381"/>
      <c r="L94" s="1381"/>
      <c r="M94" s="1382">
        <f>H92/3.4528</f>
        <v>0</v>
      </c>
      <c r="N94" s="1383"/>
      <c r="O94" s="1383"/>
      <c r="P94" s="1383"/>
      <c r="Q94" s="1383"/>
      <c r="R94" s="1383"/>
    </row>
    <row r="95" spans="1:18" ht="13.5" hidden="1" customHeight="1" x14ac:dyDescent="0.2">
      <c r="A95" s="1403"/>
      <c r="B95" s="1388"/>
      <c r="C95" s="1388"/>
      <c r="D95" s="1388"/>
      <c r="E95" s="2234" t="s">
        <v>695</v>
      </c>
      <c r="F95" s="1380">
        <v>2</v>
      </c>
      <c r="G95" s="1380" t="s">
        <v>691</v>
      </c>
      <c r="H95" s="1415">
        <v>1000</v>
      </c>
      <c r="I95" s="1381"/>
      <c r="J95" s="1381"/>
      <c r="K95" s="1381"/>
      <c r="L95" s="1381"/>
      <c r="M95" s="1382">
        <v>100</v>
      </c>
      <c r="N95" s="1383"/>
      <c r="O95" s="1383"/>
      <c r="P95" s="1383"/>
      <c r="Q95" s="1383"/>
      <c r="R95" s="1383"/>
    </row>
    <row r="96" spans="1:18" ht="13.5" hidden="1" customHeight="1" x14ac:dyDescent="0.2">
      <c r="A96" s="1403"/>
      <c r="B96" s="1388"/>
      <c r="C96" s="1388"/>
      <c r="D96" s="1388"/>
      <c r="E96" s="2235"/>
      <c r="F96" s="1380"/>
      <c r="G96" s="1380" t="s">
        <v>696</v>
      </c>
      <c r="H96" s="1381">
        <f>I96+J96+K96+L96</f>
        <v>3500</v>
      </c>
      <c r="I96" s="1381">
        <v>1000</v>
      </c>
      <c r="J96" s="1381">
        <v>1000</v>
      </c>
      <c r="K96" s="1381"/>
      <c r="L96" s="1381">
        <v>1500</v>
      </c>
      <c r="M96" s="1382">
        <f t="shared" ref="M96" si="0">H93/3.4528</f>
        <v>1013.6700648748842</v>
      </c>
      <c r="N96" s="1383"/>
      <c r="O96" s="1383"/>
      <c r="P96" s="1383"/>
      <c r="Q96" s="1383"/>
      <c r="R96" s="1383"/>
    </row>
    <row r="97" spans="1:18" ht="47.25" customHeight="1" x14ac:dyDescent="0.2">
      <c r="A97" s="2241" t="s">
        <v>697</v>
      </c>
      <c r="B97" s="1388"/>
      <c r="C97" s="1388"/>
      <c r="D97" s="1388"/>
      <c r="E97" s="2235"/>
      <c r="F97" s="1380">
        <v>1</v>
      </c>
      <c r="G97" s="1380" t="s">
        <v>621</v>
      </c>
      <c r="H97" s="1381">
        <v>2000</v>
      </c>
      <c r="I97" s="1381"/>
      <c r="J97" s="1381"/>
      <c r="K97" s="1381"/>
      <c r="L97" s="1381"/>
      <c r="M97" s="1382">
        <v>900</v>
      </c>
      <c r="N97" s="1383"/>
      <c r="O97" s="1383"/>
      <c r="P97" s="1383"/>
      <c r="Q97" s="1383"/>
      <c r="R97" s="1383"/>
    </row>
    <row r="98" spans="1:18" ht="13.5" customHeight="1" x14ac:dyDescent="0.2">
      <c r="A98" s="2242"/>
      <c r="B98" s="1393"/>
      <c r="C98" s="1393"/>
      <c r="D98" s="1393"/>
      <c r="E98" s="2235"/>
      <c r="F98" s="1380">
        <v>2</v>
      </c>
      <c r="G98" s="1380" t="s">
        <v>687</v>
      </c>
      <c r="H98" s="1381">
        <v>3500</v>
      </c>
      <c r="I98" s="1381"/>
      <c r="J98" s="1381">
        <v>2000</v>
      </c>
      <c r="K98" s="1381"/>
      <c r="L98" s="1381">
        <v>1500</v>
      </c>
      <c r="M98" s="1382">
        <v>600</v>
      </c>
      <c r="N98" s="1383"/>
      <c r="O98" s="1383"/>
      <c r="P98" s="1383"/>
      <c r="Q98" s="1383"/>
      <c r="R98" s="1383"/>
    </row>
    <row r="99" spans="1:18" ht="11.25" customHeight="1" x14ac:dyDescent="0.2">
      <c r="A99" s="2242"/>
      <c r="B99" s="1380"/>
      <c r="C99" s="1380"/>
      <c r="D99" s="1380"/>
      <c r="E99" s="2235"/>
      <c r="F99" s="1380">
        <v>3</v>
      </c>
      <c r="G99" s="1380" t="s">
        <v>623</v>
      </c>
      <c r="H99" s="1416">
        <v>1000</v>
      </c>
      <c r="I99" s="1381"/>
      <c r="J99" s="1381"/>
      <c r="K99" s="1381"/>
      <c r="L99" s="1381"/>
      <c r="M99" s="1382">
        <v>100</v>
      </c>
      <c r="N99" s="1383"/>
      <c r="O99" s="1383"/>
      <c r="P99" s="1383"/>
      <c r="Q99" s="1383"/>
      <c r="R99" s="1383"/>
    </row>
    <row r="100" spans="1:18" ht="11.25" customHeight="1" x14ac:dyDescent="0.2">
      <c r="A100" s="2243"/>
      <c r="B100" s="1380"/>
      <c r="C100" s="1380"/>
      <c r="D100" s="1380"/>
      <c r="E100" s="2235"/>
      <c r="F100" s="1380">
        <v>4</v>
      </c>
      <c r="G100" s="1380" t="s">
        <v>698</v>
      </c>
      <c r="H100" s="1416">
        <v>3500</v>
      </c>
      <c r="I100" s="1381"/>
      <c r="J100" s="1381"/>
      <c r="K100" s="1381"/>
      <c r="L100" s="1381"/>
      <c r="M100" s="1382">
        <v>400</v>
      </c>
      <c r="N100" s="1383"/>
      <c r="O100" s="1383"/>
      <c r="P100" s="1383"/>
      <c r="Q100" s="1383"/>
      <c r="R100" s="1383"/>
    </row>
    <row r="101" spans="1:18" ht="12" customHeight="1" x14ac:dyDescent="0.2">
      <c r="A101" s="2244" t="s">
        <v>625</v>
      </c>
      <c r="B101" s="2245"/>
      <c r="C101" s="2245"/>
      <c r="D101" s="2245"/>
      <c r="E101" s="2245"/>
      <c r="F101" s="2245"/>
      <c r="G101" s="2246"/>
      <c r="H101" s="1417">
        <v>2500</v>
      </c>
      <c r="I101" s="1384"/>
      <c r="J101" s="1384"/>
      <c r="K101" s="1384"/>
      <c r="L101" s="1384"/>
      <c r="M101" s="1385" t="s">
        <v>699</v>
      </c>
      <c r="N101" s="1386"/>
      <c r="O101" s="1386"/>
      <c r="P101" s="1386"/>
      <c r="Q101" s="1386"/>
      <c r="R101" s="1383"/>
    </row>
    <row r="102" spans="1:18" ht="10.5" customHeight="1" x14ac:dyDescent="0.2">
      <c r="A102" s="2265">
        <v>16</v>
      </c>
      <c r="B102" s="1380"/>
      <c r="C102" s="1380"/>
      <c r="D102" s="1380"/>
      <c r="E102" s="2234" t="s">
        <v>700</v>
      </c>
      <c r="F102" s="1380">
        <v>1</v>
      </c>
      <c r="G102" s="1380" t="s">
        <v>701</v>
      </c>
      <c r="H102" s="1416">
        <v>2000</v>
      </c>
      <c r="I102" s="1381"/>
      <c r="J102" s="1381"/>
      <c r="K102" s="1381"/>
      <c r="L102" s="1381"/>
      <c r="M102" s="1382">
        <v>500</v>
      </c>
      <c r="N102" s="1383"/>
      <c r="O102" s="1383"/>
      <c r="P102" s="1383"/>
      <c r="Q102" s="1383"/>
      <c r="R102" s="1383"/>
    </row>
    <row r="103" spans="1:18" ht="11.25" customHeight="1" x14ac:dyDescent="0.2">
      <c r="A103" s="2266"/>
      <c r="B103" s="1380"/>
      <c r="C103" s="1380"/>
      <c r="D103" s="1380"/>
      <c r="E103" s="2234"/>
      <c r="F103" s="1380">
        <v>2</v>
      </c>
      <c r="G103" s="1380" t="s">
        <v>702</v>
      </c>
      <c r="H103" s="1416">
        <v>1500</v>
      </c>
      <c r="I103" s="1381"/>
      <c r="J103" s="1381"/>
      <c r="K103" s="1381"/>
      <c r="L103" s="1381"/>
      <c r="M103" s="1382">
        <v>1300</v>
      </c>
      <c r="N103" s="1383"/>
      <c r="O103" s="1383"/>
      <c r="P103" s="1383"/>
      <c r="Q103" s="1383"/>
      <c r="R103" s="1383"/>
    </row>
    <row r="104" spans="1:18" ht="12" customHeight="1" x14ac:dyDescent="0.2">
      <c r="A104" s="2266"/>
      <c r="B104" s="1380"/>
      <c r="C104" s="1380"/>
      <c r="D104" s="1380"/>
      <c r="E104" s="2234"/>
      <c r="F104" s="1380">
        <v>3</v>
      </c>
      <c r="G104" s="1380" t="s">
        <v>703</v>
      </c>
      <c r="H104" s="1416">
        <v>1500</v>
      </c>
      <c r="I104" s="1381"/>
      <c r="J104" s="1381"/>
      <c r="K104" s="1381"/>
      <c r="L104" s="1381"/>
      <c r="M104" s="1382">
        <v>600</v>
      </c>
      <c r="N104" s="1383"/>
      <c r="O104" s="1383"/>
      <c r="P104" s="1383"/>
      <c r="Q104" s="1383"/>
      <c r="R104" s="1383"/>
    </row>
    <row r="105" spans="1:18" ht="11.25" customHeight="1" x14ac:dyDescent="0.2">
      <c r="A105" s="2266"/>
      <c r="B105" s="1380"/>
      <c r="C105" s="1380"/>
      <c r="D105" s="1380"/>
      <c r="E105" s="2234"/>
      <c r="F105" s="1380">
        <v>4</v>
      </c>
      <c r="G105" s="1380" t="s">
        <v>704</v>
      </c>
      <c r="H105" s="1416">
        <v>1300</v>
      </c>
      <c r="I105" s="1381"/>
      <c r="J105" s="1381"/>
      <c r="K105" s="1381"/>
      <c r="L105" s="1381"/>
      <c r="M105" s="1382">
        <v>400</v>
      </c>
      <c r="N105" s="1383"/>
      <c r="O105" s="1383"/>
      <c r="P105" s="1383"/>
      <c r="Q105" s="1383"/>
      <c r="R105" s="1383"/>
    </row>
    <row r="106" spans="1:18" ht="11.25" customHeight="1" x14ac:dyDescent="0.2">
      <c r="A106" s="2266"/>
      <c r="B106" s="1380"/>
      <c r="C106" s="1380"/>
      <c r="D106" s="1380"/>
      <c r="E106" s="2234"/>
      <c r="F106" s="1380">
        <v>5</v>
      </c>
      <c r="G106" s="1380" t="s">
        <v>705</v>
      </c>
      <c r="H106" s="1416">
        <v>1600</v>
      </c>
      <c r="I106" s="1381"/>
      <c r="J106" s="1381"/>
      <c r="K106" s="1381"/>
      <c r="L106" s="1381"/>
      <c r="M106" s="1382">
        <v>3200</v>
      </c>
      <c r="N106" s="1383"/>
      <c r="O106" s="1383"/>
      <c r="P106" s="1383"/>
      <c r="Q106" s="1383"/>
      <c r="R106" s="1383"/>
    </row>
    <row r="107" spans="1:18" ht="13.5" customHeight="1" x14ac:dyDescent="0.2">
      <c r="A107" s="2266"/>
      <c r="B107" s="1393"/>
      <c r="C107" s="1393"/>
      <c r="D107" s="1393"/>
      <c r="E107" s="2234"/>
      <c r="F107" s="1380">
        <v>6</v>
      </c>
      <c r="G107" s="1380" t="s">
        <v>706</v>
      </c>
      <c r="H107" s="1415">
        <f>SUM(H99,H100,H101,H102,H103,H104,H105,H106)</f>
        <v>14900</v>
      </c>
      <c r="I107" s="1381"/>
      <c r="J107" s="1415">
        <v>6000</v>
      </c>
      <c r="K107" s="1381">
        <v>8900</v>
      </c>
      <c r="L107" s="1415"/>
      <c r="M107" s="1382">
        <v>1200</v>
      </c>
      <c r="N107" s="1383"/>
      <c r="O107" s="1383"/>
      <c r="P107" s="1383"/>
      <c r="Q107" s="1383"/>
      <c r="R107" s="1383"/>
    </row>
    <row r="108" spans="1:18" ht="11.25" customHeight="1" x14ac:dyDescent="0.2">
      <c r="A108" s="2266"/>
      <c r="B108" s="1380"/>
      <c r="C108" s="1380"/>
      <c r="D108" s="1380"/>
      <c r="E108" s="2234"/>
      <c r="F108" s="1380">
        <v>7</v>
      </c>
      <c r="G108" s="1380" t="s">
        <v>707</v>
      </c>
      <c r="H108" s="1416">
        <v>1700</v>
      </c>
      <c r="I108" s="1381"/>
      <c r="J108" s="1381"/>
      <c r="K108" s="1381"/>
      <c r="L108" s="1381"/>
      <c r="M108" s="1382">
        <v>200</v>
      </c>
      <c r="N108" s="1383"/>
      <c r="O108" s="1383"/>
      <c r="P108" s="1383"/>
      <c r="Q108" s="1383"/>
      <c r="R108" s="1383"/>
    </row>
    <row r="109" spans="1:18" ht="11.25" customHeight="1" x14ac:dyDescent="0.2">
      <c r="A109" s="2267"/>
      <c r="B109" s="1380"/>
      <c r="C109" s="1380"/>
      <c r="D109" s="1380"/>
      <c r="E109" s="2234"/>
      <c r="F109" s="1380">
        <v>8</v>
      </c>
      <c r="G109" s="1380" t="s">
        <v>708</v>
      </c>
      <c r="H109" s="1416">
        <v>1200</v>
      </c>
      <c r="I109" s="1381"/>
      <c r="J109" s="1381"/>
      <c r="K109" s="1381"/>
      <c r="L109" s="1381"/>
      <c r="M109" s="1382">
        <v>1100</v>
      </c>
      <c r="N109" s="1383"/>
      <c r="O109" s="1383"/>
      <c r="P109" s="1383"/>
      <c r="Q109" s="1383"/>
      <c r="R109" s="1383"/>
    </row>
    <row r="110" spans="1:18" ht="12" customHeight="1" x14ac:dyDescent="0.2">
      <c r="A110" s="2244" t="s">
        <v>625</v>
      </c>
      <c r="B110" s="2245"/>
      <c r="C110" s="2245"/>
      <c r="D110" s="2245"/>
      <c r="E110" s="2245"/>
      <c r="F110" s="2245"/>
      <c r="G110" s="2246"/>
      <c r="H110" s="1417">
        <v>2700</v>
      </c>
      <c r="I110" s="1384"/>
      <c r="J110" s="1384"/>
      <c r="K110" s="1384"/>
      <c r="L110" s="1384"/>
      <c r="M110" s="1385" t="s">
        <v>709</v>
      </c>
      <c r="N110" s="1386"/>
      <c r="O110" s="1386"/>
      <c r="P110" s="1386"/>
      <c r="Q110" s="1386"/>
      <c r="R110" s="1383"/>
    </row>
    <row r="111" spans="1:18" ht="10.5" customHeight="1" x14ac:dyDescent="0.2">
      <c r="A111" s="2265">
        <v>17</v>
      </c>
      <c r="B111" s="1380"/>
      <c r="C111" s="1380"/>
      <c r="D111" s="1380"/>
      <c r="E111" s="2234" t="s">
        <v>710</v>
      </c>
      <c r="F111" s="1380">
        <v>1</v>
      </c>
      <c r="G111" s="1380" t="s">
        <v>711</v>
      </c>
      <c r="H111" s="1416">
        <v>50</v>
      </c>
      <c r="I111" s="1381"/>
      <c r="J111" s="1381"/>
      <c r="K111" s="1381"/>
      <c r="L111" s="1381"/>
      <c r="M111" s="1382">
        <v>750</v>
      </c>
      <c r="N111" s="1383"/>
      <c r="O111" s="1383"/>
      <c r="P111" s="1383"/>
      <c r="Q111" s="1383"/>
      <c r="R111" s="1383"/>
    </row>
    <row r="112" spans="1:18" ht="11.25" customHeight="1" x14ac:dyDescent="0.2">
      <c r="A112" s="2266"/>
      <c r="B112" s="1380"/>
      <c r="C112" s="1380"/>
      <c r="D112" s="1380"/>
      <c r="E112" s="2234"/>
      <c r="F112" s="1380">
        <v>2</v>
      </c>
      <c r="G112" s="1380" t="s">
        <v>641</v>
      </c>
      <c r="H112" s="1416">
        <v>1600</v>
      </c>
      <c r="I112" s="1381"/>
      <c r="J112" s="1381"/>
      <c r="K112" s="1381"/>
      <c r="L112" s="1381"/>
      <c r="M112" s="1382">
        <v>450</v>
      </c>
      <c r="N112" s="1383"/>
      <c r="O112" s="1383"/>
      <c r="P112" s="1383"/>
      <c r="Q112" s="1383"/>
      <c r="R112" s="1383"/>
    </row>
    <row r="113" spans="1:18" ht="12" customHeight="1" x14ac:dyDescent="0.2">
      <c r="A113" s="2266"/>
      <c r="B113" s="1380"/>
      <c r="C113" s="1380"/>
      <c r="D113" s="1380"/>
      <c r="E113" s="2234"/>
      <c r="F113" s="1380">
        <v>3</v>
      </c>
      <c r="G113" s="1380" t="s">
        <v>712</v>
      </c>
      <c r="H113" s="1416">
        <v>800</v>
      </c>
      <c r="I113" s="1381"/>
      <c r="J113" s="1381"/>
      <c r="K113" s="1381"/>
      <c r="L113" s="1381"/>
      <c r="M113" s="1382">
        <v>650</v>
      </c>
      <c r="N113" s="1383"/>
      <c r="O113" s="1383"/>
      <c r="P113" s="1383"/>
      <c r="Q113" s="1383"/>
      <c r="R113" s="1383"/>
    </row>
    <row r="114" spans="1:18" ht="11.25" customHeight="1" x14ac:dyDescent="0.2">
      <c r="A114" s="2266"/>
      <c r="B114" s="1380"/>
      <c r="C114" s="1380"/>
      <c r="D114" s="1380"/>
      <c r="E114" s="2234"/>
      <c r="F114" s="1380">
        <v>4</v>
      </c>
      <c r="G114" s="1380" t="s">
        <v>628</v>
      </c>
      <c r="H114" s="1416">
        <v>50</v>
      </c>
      <c r="I114" s="1381"/>
      <c r="J114" s="1381"/>
      <c r="K114" s="1381"/>
      <c r="L114" s="1381"/>
      <c r="M114" s="1382">
        <v>500</v>
      </c>
      <c r="N114" s="1383"/>
      <c r="O114" s="1383"/>
      <c r="P114" s="1383"/>
      <c r="Q114" s="1383"/>
      <c r="R114" s="1383"/>
    </row>
    <row r="115" spans="1:18" ht="11.25" customHeight="1" x14ac:dyDescent="0.2">
      <c r="A115" s="2266"/>
      <c r="B115" s="1380"/>
      <c r="C115" s="1380"/>
      <c r="D115" s="1380"/>
      <c r="E115" s="2234"/>
      <c r="F115" s="1380">
        <v>5</v>
      </c>
      <c r="G115" s="1380" t="s">
        <v>708</v>
      </c>
      <c r="H115" s="1416">
        <v>2000</v>
      </c>
      <c r="I115" s="1381"/>
      <c r="J115" s="1381"/>
      <c r="K115" s="1381"/>
      <c r="L115" s="1381"/>
      <c r="M115" s="1382">
        <v>500</v>
      </c>
      <c r="N115" s="1383"/>
      <c r="O115" s="1383"/>
      <c r="P115" s="1383"/>
      <c r="Q115" s="1383"/>
      <c r="R115" s="1383"/>
    </row>
    <row r="116" spans="1:18" ht="13.5" customHeight="1" x14ac:dyDescent="0.2">
      <c r="A116" s="2266"/>
      <c r="B116" s="1388"/>
      <c r="C116" s="1388"/>
      <c r="D116" s="1388"/>
      <c r="E116" s="2234"/>
      <c r="F116" s="1380">
        <v>6</v>
      </c>
      <c r="G116" s="1380" t="s">
        <v>713</v>
      </c>
      <c r="H116" s="1381">
        <v>800</v>
      </c>
      <c r="I116" s="1381"/>
      <c r="J116" s="1381"/>
      <c r="K116" s="1381"/>
      <c r="L116" s="1381"/>
      <c r="M116" s="1382">
        <v>250</v>
      </c>
      <c r="N116" s="1383"/>
      <c r="O116" s="1383"/>
      <c r="P116" s="1383"/>
      <c r="Q116" s="1383"/>
      <c r="R116" s="1383"/>
    </row>
    <row r="117" spans="1:18" x14ac:dyDescent="0.2">
      <c r="A117" s="2266"/>
      <c r="B117" s="1393"/>
      <c r="C117" s="1393"/>
      <c r="D117" s="1393"/>
      <c r="E117" s="2234"/>
      <c r="F117" s="1380">
        <v>7</v>
      </c>
      <c r="G117" s="1380" t="s">
        <v>623</v>
      </c>
      <c r="H117" s="1381">
        <f>SUM(H108,H109,H110,H111,H112,H113,H114,H115,H116)</f>
        <v>10900</v>
      </c>
      <c r="I117" s="1381">
        <v>1600</v>
      </c>
      <c r="J117" s="1381">
        <v>6300</v>
      </c>
      <c r="K117" s="1381"/>
      <c r="L117" s="1381">
        <v>3000</v>
      </c>
      <c r="M117" s="1382">
        <v>50</v>
      </c>
      <c r="N117" s="1383"/>
      <c r="O117" s="1383"/>
      <c r="P117" s="1383"/>
      <c r="Q117" s="1383"/>
      <c r="R117" s="1383"/>
    </row>
    <row r="118" spans="1:18" ht="13.5" customHeight="1" x14ac:dyDescent="0.2">
      <c r="A118" s="2266"/>
      <c r="B118" s="1411"/>
      <c r="C118" s="1411"/>
      <c r="D118" s="1411"/>
      <c r="E118" s="2234"/>
      <c r="F118" s="1380">
        <v>8</v>
      </c>
      <c r="G118" s="1380" t="s">
        <v>714</v>
      </c>
      <c r="H118" s="1381">
        <v>500</v>
      </c>
      <c r="I118" s="1381"/>
      <c r="J118" s="1381"/>
      <c r="K118" s="1381"/>
      <c r="L118" s="1381"/>
      <c r="M118" s="1382">
        <v>1600</v>
      </c>
      <c r="N118" s="1383"/>
      <c r="O118" s="1383"/>
      <c r="P118" s="1383"/>
      <c r="Q118" s="1383"/>
      <c r="R118" s="1383"/>
    </row>
    <row r="119" spans="1:18" ht="13.5" customHeight="1" x14ac:dyDescent="0.2">
      <c r="A119" s="2267"/>
      <c r="B119" s="1411"/>
      <c r="C119" s="1411"/>
      <c r="D119" s="1411"/>
      <c r="E119" s="2235"/>
      <c r="F119" s="1380">
        <v>9</v>
      </c>
      <c r="G119" s="1380" t="s">
        <v>715</v>
      </c>
      <c r="H119" s="1381">
        <v>1000</v>
      </c>
      <c r="I119" s="1381"/>
      <c r="J119" s="1381"/>
      <c r="K119" s="1381"/>
      <c r="L119" s="1381"/>
      <c r="M119" s="1382">
        <v>250</v>
      </c>
      <c r="N119" s="1383"/>
      <c r="O119" s="1383"/>
      <c r="P119" s="1383"/>
      <c r="Q119" s="1383"/>
      <c r="R119" s="1383"/>
    </row>
    <row r="120" spans="1:18" ht="13.5" customHeight="1" x14ac:dyDescent="0.2">
      <c r="A120" s="2244" t="s">
        <v>625</v>
      </c>
      <c r="B120" s="2245"/>
      <c r="C120" s="2245"/>
      <c r="D120" s="2245"/>
      <c r="E120" s="2245"/>
      <c r="F120" s="2245"/>
      <c r="G120" s="2246"/>
      <c r="H120" s="1384">
        <v>1500</v>
      </c>
      <c r="I120" s="1384"/>
      <c r="J120" s="1384"/>
      <c r="K120" s="1384"/>
      <c r="L120" s="1384"/>
      <c r="M120" s="1385">
        <v>5000</v>
      </c>
      <c r="N120" s="1386"/>
      <c r="O120" s="1386"/>
      <c r="P120" s="1386"/>
      <c r="Q120" s="1386"/>
      <c r="R120" s="1383"/>
    </row>
    <row r="121" spans="1:18" ht="13.5" customHeight="1" x14ac:dyDescent="0.2">
      <c r="A121" s="2265">
        <v>18</v>
      </c>
      <c r="B121" s="1411"/>
      <c r="C121" s="1411"/>
      <c r="D121" s="1411"/>
      <c r="E121" s="2234" t="s">
        <v>716</v>
      </c>
      <c r="F121" s="1380">
        <v>1</v>
      </c>
      <c r="G121" s="1380" t="s">
        <v>717</v>
      </c>
      <c r="H121" s="1381">
        <v>1000</v>
      </c>
      <c r="I121" s="1381"/>
      <c r="J121" s="1381"/>
      <c r="K121" s="1381"/>
      <c r="L121" s="1381"/>
      <c r="M121" s="1382">
        <v>500</v>
      </c>
      <c r="N121" s="1383"/>
      <c r="O121" s="1383"/>
      <c r="P121" s="1383"/>
      <c r="Q121" s="1383"/>
      <c r="R121" s="1383"/>
    </row>
    <row r="122" spans="1:18" ht="13.5" customHeight="1" x14ac:dyDescent="0.2">
      <c r="A122" s="2266"/>
      <c r="B122" s="1411"/>
      <c r="C122" s="1411"/>
      <c r="D122" s="1411"/>
      <c r="E122" s="2234"/>
      <c r="F122" s="1380">
        <v>2</v>
      </c>
      <c r="G122" s="1380" t="s">
        <v>628</v>
      </c>
      <c r="H122" s="1381">
        <v>1000</v>
      </c>
      <c r="I122" s="1381"/>
      <c r="J122" s="1381"/>
      <c r="K122" s="1381"/>
      <c r="L122" s="1381"/>
      <c r="M122" s="1382">
        <v>1500</v>
      </c>
      <c r="N122" s="1383"/>
      <c r="O122" s="1383"/>
      <c r="P122" s="1383"/>
      <c r="Q122" s="1383"/>
      <c r="R122" s="1383"/>
    </row>
    <row r="123" spans="1:18" ht="13.5" customHeight="1" x14ac:dyDescent="0.2">
      <c r="A123" s="2266"/>
      <c r="B123" s="1393"/>
      <c r="C123" s="1393"/>
      <c r="D123" s="1393"/>
      <c r="E123" s="2234"/>
      <c r="F123" s="1380">
        <v>3</v>
      </c>
      <c r="G123" s="1380" t="s">
        <v>643</v>
      </c>
      <c r="H123" s="1381">
        <f>SUM(H118,H119,H120,H121,H122)</f>
        <v>5000</v>
      </c>
      <c r="I123" s="1381">
        <v>1000</v>
      </c>
      <c r="J123" s="1381">
        <v>2500</v>
      </c>
      <c r="K123" s="1381">
        <v>1500</v>
      </c>
      <c r="L123" s="1381"/>
      <c r="M123" s="1382">
        <v>1200</v>
      </c>
      <c r="N123" s="1383"/>
      <c r="O123" s="1383"/>
      <c r="P123" s="1383"/>
      <c r="Q123" s="1383"/>
      <c r="R123" s="1383"/>
    </row>
    <row r="124" spans="1:18" ht="13.5" customHeight="1" x14ac:dyDescent="0.2">
      <c r="A124" s="2266"/>
      <c r="B124" s="1411"/>
      <c r="C124" s="1411"/>
      <c r="D124" s="1411"/>
      <c r="E124" s="2234"/>
      <c r="F124" s="1380">
        <v>4</v>
      </c>
      <c r="G124" s="1380" t="s">
        <v>718</v>
      </c>
      <c r="H124" s="1381">
        <v>1200</v>
      </c>
      <c r="I124" s="1381"/>
      <c r="J124" s="1381"/>
      <c r="K124" s="1381"/>
      <c r="L124" s="1381"/>
      <c r="M124" s="1382">
        <v>1000</v>
      </c>
      <c r="N124" s="1383"/>
      <c r="O124" s="1383"/>
      <c r="P124" s="1383"/>
      <c r="Q124" s="1383"/>
      <c r="R124" s="1383"/>
    </row>
    <row r="125" spans="1:18" ht="13.5" customHeight="1" x14ac:dyDescent="0.2">
      <c r="A125" s="2267"/>
      <c r="B125" s="1411"/>
      <c r="C125" s="1411"/>
      <c r="D125" s="1411"/>
      <c r="E125" s="2234"/>
      <c r="F125" s="1380">
        <v>5</v>
      </c>
      <c r="G125" s="1380" t="s">
        <v>719</v>
      </c>
      <c r="H125" s="1381">
        <v>620</v>
      </c>
      <c r="I125" s="1381"/>
      <c r="J125" s="1381"/>
      <c r="K125" s="1381"/>
      <c r="L125" s="1381"/>
      <c r="M125" s="1382">
        <v>800</v>
      </c>
      <c r="N125" s="1383"/>
      <c r="O125" s="1383"/>
      <c r="P125" s="1383"/>
      <c r="Q125" s="1383"/>
      <c r="R125" s="1383"/>
    </row>
    <row r="126" spans="1:18" ht="13.5" customHeight="1" x14ac:dyDescent="0.2">
      <c r="A126" s="2244" t="s">
        <v>625</v>
      </c>
      <c r="B126" s="2245"/>
      <c r="C126" s="2245"/>
      <c r="D126" s="2245"/>
      <c r="E126" s="2245"/>
      <c r="F126" s="2245"/>
      <c r="G126" s="2246"/>
      <c r="H126" s="1384">
        <v>500</v>
      </c>
      <c r="I126" s="1384"/>
      <c r="J126" s="1384"/>
      <c r="K126" s="1384"/>
      <c r="L126" s="1384"/>
      <c r="M126" s="1385" t="s">
        <v>720</v>
      </c>
      <c r="N126" s="1386"/>
      <c r="O126" s="1386"/>
      <c r="P126" s="1386"/>
      <c r="Q126" s="1386"/>
      <c r="R126" s="1383"/>
    </row>
    <row r="127" spans="1:18" ht="13.5" customHeight="1" x14ac:dyDescent="0.2">
      <c r="A127" s="2265">
        <v>19</v>
      </c>
      <c r="B127" s="1411"/>
      <c r="C127" s="1411"/>
      <c r="D127" s="1411"/>
      <c r="E127" s="2234" t="s">
        <v>721</v>
      </c>
      <c r="F127" s="1380">
        <v>1</v>
      </c>
      <c r="G127" s="1380" t="s">
        <v>628</v>
      </c>
      <c r="H127" s="1381">
        <v>500</v>
      </c>
      <c r="I127" s="1381"/>
      <c r="J127" s="1381"/>
      <c r="K127" s="1381"/>
      <c r="L127" s="1381"/>
      <c r="M127" s="1382">
        <v>200</v>
      </c>
      <c r="N127" s="1383"/>
      <c r="O127" s="1383"/>
      <c r="P127" s="1383"/>
      <c r="Q127" s="1383"/>
      <c r="R127" s="1383"/>
    </row>
    <row r="128" spans="1:18" ht="13.5" customHeight="1" x14ac:dyDescent="0.2">
      <c r="A128" s="2266"/>
      <c r="B128" s="1411"/>
      <c r="C128" s="1411"/>
      <c r="D128" s="1411"/>
      <c r="E128" s="2234"/>
      <c r="F128" s="1380">
        <v>2</v>
      </c>
      <c r="G128" s="1380" t="s">
        <v>722</v>
      </c>
      <c r="H128" s="1381">
        <v>100</v>
      </c>
      <c r="I128" s="1381"/>
      <c r="J128" s="1381"/>
      <c r="K128" s="1381"/>
      <c r="L128" s="1381"/>
      <c r="M128" s="1382">
        <v>600</v>
      </c>
      <c r="N128" s="1383"/>
      <c r="O128" s="1383"/>
      <c r="P128" s="1383"/>
      <c r="Q128" s="1383"/>
      <c r="R128" s="1383"/>
    </row>
    <row r="129" spans="1:19" ht="13.5" customHeight="1" x14ac:dyDescent="0.2">
      <c r="A129" s="2266"/>
      <c r="B129" s="1393"/>
      <c r="C129" s="1393"/>
      <c r="D129" s="1393"/>
      <c r="E129" s="2234"/>
      <c r="F129" s="1380">
        <v>3</v>
      </c>
      <c r="G129" s="1380" t="s">
        <v>723</v>
      </c>
      <c r="H129" s="1381">
        <f>SUM(H124,H125,H126,H127,H128)</f>
        <v>2920</v>
      </c>
      <c r="I129" s="1381"/>
      <c r="J129" s="1381"/>
      <c r="K129" s="1381">
        <v>1000</v>
      </c>
      <c r="L129" s="1381">
        <v>1920</v>
      </c>
      <c r="M129" s="1382">
        <v>150</v>
      </c>
      <c r="N129" s="1383"/>
      <c r="O129" s="1383"/>
      <c r="P129" s="1383"/>
      <c r="Q129" s="1383"/>
      <c r="R129" s="1383"/>
    </row>
    <row r="130" spans="1:19" ht="11.25" customHeight="1" x14ac:dyDescent="0.2">
      <c r="A130" s="2266"/>
      <c r="B130" s="1380"/>
      <c r="C130" s="1380"/>
      <c r="D130" s="1380"/>
      <c r="E130" s="2234"/>
      <c r="F130" s="1380">
        <v>4</v>
      </c>
      <c r="G130" s="1380" t="s">
        <v>724</v>
      </c>
      <c r="H130" s="1416"/>
      <c r="I130" s="1381"/>
      <c r="J130" s="1381"/>
      <c r="K130" s="1381"/>
      <c r="L130" s="1381"/>
      <c r="M130" s="1382">
        <v>250</v>
      </c>
      <c r="N130" s="1383"/>
      <c r="O130" s="1383"/>
      <c r="P130" s="1383"/>
      <c r="Q130" s="1383"/>
      <c r="R130" s="1383"/>
    </row>
    <row r="131" spans="1:19" ht="16.5" customHeight="1" x14ac:dyDescent="0.2">
      <c r="A131" s="2267"/>
      <c r="B131" s="1380"/>
      <c r="C131" s="1380"/>
      <c r="D131" s="1380"/>
      <c r="E131" s="2234"/>
      <c r="F131" s="1380">
        <v>5</v>
      </c>
      <c r="G131" s="1380" t="s">
        <v>725</v>
      </c>
      <c r="H131" s="1416"/>
      <c r="I131" s="1381"/>
      <c r="J131" s="1381"/>
      <c r="K131" s="1381"/>
      <c r="L131" s="1381"/>
      <c r="M131" s="1382">
        <v>1800</v>
      </c>
      <c r="N131" s="1383"/>
      <c r="O131" s="1383"/>
      <c r="P131" s="1383"/>
      <c r="Q131" s="1383"/>
      <c r="R131" s="1383"/>
    </row>
    <row r="132" spans="1:19" ht="13.5" customHeight="1" x14ac:dyDescent="0.2">
      <c r="A132" s="2244" t="s">
        <v>625</v>
      </c>
      <c r="B132" s="2245"/>
      <c r="C132" s="2245"/>
      <c r="D132" s="2245"/>
      <c r="E132" s="2245"/>
      <c r="F132" s="2245"/>
      <c r="G132" s="2246"/>
      <c r="H132" s="1384"/>
      <c r="I132" s="1384"/>
      <c r="J132" s="1384"/>
      <c r="K132" s="1384"/>
      <c r="L132" s="1384"/>
      <c r="M132" s="1385">
        <v>3000</v>
      </c>
      <c r="N132" s="1386"/>
      <c r="O132" s="1386"/>
      <c r="P132" s="1386"/>
      <c r="Q132" s="1386"/>
      <c r="R132" s="1383"/>
    </row>
    <row r="133" spans="1:19" ht="28.5" customHeight="1" x14ac:dyDescent="0.2">
      <c r="A133" s="2271">
        <v>20</v>
      </c>
      <c r="B133" s="1373"/>
      <c r="C133" s="1373"/>
      <c r="D133" s="1373"/>
      <c r="E133" s="2271" t="s">
        <v>726</v>
      </c>
      <c r="F133" s="1418" t="s">
        <v>376</v>
      </c>
      <c r="G133" s="1419" t="s">
        <v>727</v>
      </c>
      <c r="H133" s="1420">
        <v>500</v>
      </c>
      <c r="I133" s="1420"/>
      <c r="J133" s="1421"/>
      <c r="K133" s="1420"/>
      <c r="L133" s="1421"/>
      <c r="M133" s="1422">
        <v>300</v>
      </c>
      <c r="N133" s="1423"/>
      <c r="O133" s="1423"/>
      <c r="P133" s="1423"/>
      <c r="Q133" s="1423"/>
      <c r="R133" s="1383"/>
    </row>
    <row r="134" spans="1:19" ht="40.5" customHeight="1" x14ac:dyDescent="0.2">
      <c r="A134" s="2271"/>
      <c r="B134" s="1424"/>
      <c r="C134" s="1424"/>
      <c r="D134" s="1424"/>
      <c r="E134" s="2271"/>
      <c r="F134" s="1418" t="s">
        <v>383</v>
      </c>
      <c r="G134" s="1418" t="s">
        <v>728</v>
      </c>
      <c r="H134" s="1420">
        <v>100</v>
      </c>
      <c r="I134" s="1420"/>
      <c r="J134" s="1421"/>
      <c r="K134" s="1420"/>
      <c r="L134" s="1421"/>
      <c r="M134" s="1422">
        <v>300</v>
      </c>
      <c r="N134" s="1423"/>
      <c r="O134" s="1423"/>
      <c r="P134" s="1423"/>
      <c r="Q134" s="1423"/>
      <c r="R134" s="1383"/>
    </row>
    <row r="135" spans="1:19" ht="14.25" customHeight="1" x14ac:dyDescent="0.2">
      <c r="A135" s="2268" t="s">
        <v>625</v>
      </c>
      <c r="B135" s="2269"/>
      <c r="C135" s="2269"/>
      <c r="D135" s="2269"/>
      <c r="E135" s="2269"/>
      <c r="F135" s="2269"/>
      <c r="G135" s="2270"/>
      <c r="H135" s="1384">
        <v>700</v>
      </c>
      <c r="I135" s="1384"/>
      <c r="J135" s="1425"/>
      <c r="K135" s="1384"/>
      <c r="L135" s="1425"/>
      <c r="M135" s="1385">
        <v>600</v>
      </c>
      <c r="N135" s="1386"/>
      <c r="O135" s="1386"/>
      <c r="P135" s="1386"/>
      <c r="Q135" s="1386"/>
      <c r="R135" s="1383"/>
    </row>
    <row r="136" spans="1:19" ht="16.5" customHeight="1" x14ac:dyDescent="0.2">
      <c r="A136" s="2271">
        <v>21</v>
      </c>
      <c r="B136" s="1424"/>
      <c r="C136" s="1424"/>
      <c r="D136" s="1424"/>
      <c r="E136" s="2271" t="s">
        <v>729</v>
      </c>
      <c r="F136" s="1418" t="s">
        <v>167</v>
      </c>
      <c r="G136" s="1418" t="s">
        <v>621</v>
      </c>
      <c r="H136" s="1420">
        <v>800</v>
      </c>
      <c r="I136" s="1420"/>
      <c r="J136" s="1421"/>
      <c r="K136" s="1420"/>
      <c r="L136" s="1421"/>
      <c r="M136" s="1422">
        <v>1000</v>
      </c>
      <c r="N136" s="1423"/>
      <c r="O136" s="1423"/>
      <c r="P136" s="1423"/>
      <c r="Q136" s="1423"/>
      <c r="R136" s="1383"/>
    </row>
    <row r="137" spans="1:19" ht="16.5" customHeight="1" x14ac:dyDescent="0.2">
      <c r="A137" s="2271"/>
      <c r="B137" s="1424"/>
      <c r="C137" s="1424"/>
      <c r="D137" s="1424"/>
      <c r="E137" s="2271"/>
      <c r="F137" s="1418" t="s">
        <v>29</v>
      </c>
      <c r="G137" s="1418" t="s">
        <v>623</v>
      </c>
      <c r="H137" s="1420"/>
      <c r="I137" s="1420"/>
      <c r="J137" s="1421"/>
      <c r="K137" s="1420"/>
      <c r="L137" s="1421"/>
      <c r="M137" s="1422">
        <v>200</v>
      </c>
      <c r="N137" s="1423"/>
      <c r="O137" s="1423"/>
      <c r="P137" s="1423"/>
      <c r="Q137" s="1423"/>
      <c r="R137" s="1383"/>
    </row>
    <row r="138" spans="1:19" x14ac:dyDescent="0.2">
      <c r="A138" s="2271"/>
      <c r="B138" s="1426"/>
      <c r="C138" s="1426"/>
      <c r="D138" s="1426"/>
      <c r="E138" s="2271"/>
      <c r="F138" s="1419">
        <v>3</v>
      </c>
      <c r="G138" s="1418" t="s">
        <v>730</v>
      </c>
      <c r="H138" s="1420">
        <f>I138+J138+K138+L138</f>
        <v>49320</v>
      </c>
      <c r="I138" s="1420">
        <v>6200</v>
      </c>
      <c r="J138" s="1420">
        <v>16400</v>
      </c>
      <c r="K138" s="1420">
        <v>18100</v>
      </c>
      <c r="L138" s="1420">
        <v>8620</v>
      </c>
      <c r="M138" s="1422">
        <v>300</v>
      </c>
      <c r="N138" s="1423"/>
      <c r="O138" s="1423"/>
      <c r="P138" s="1423"/>
      <c r="Q138" s="1423"/>
      <c r="R138" s="1383"/>
      <c r="S138" s="1427"/>
    </row>
    <row r="139" spans="1:19" ht="14.25" customHeight="1" x14ac:dyDescent="0.2">
      <c r="A139" s="2271"/>
      <c r="B139" s="1418"/>
      <c r="C139" s="1418"/>
      <c r="D139" s="1418"/>
      <c r="E139" s="2271"/>
      <c r="F139" s="1373">
        <v>4</v>
      </c>
      <c r="G139" s="1419" t="s">
        <v>641</v>
      </c>
      <c r="H139" s="1373"/>
      <c r="I139" s="1373"/>
      <c r="J139" s="1373"/>
      <c r="K139" s="1373"/>
      <c r="L139" s="1373"/>
      <c r="M139" s="1422">
        <v>100</v>
      </c>
      <c r="N139" s="1373"/>
      <c r="O139" s="1373"/>
      <c r="P139" s="1373"/>
      <c r="Q139" s="1373"/>
      <c r="R139" s="1402"/>
      <c r="S139" s="1427"/>
    </row>
    <row r="140" spans="1:19" x14ac:dyDescent="0.2">
      <c r="A140" s="2273" t="s">
        <v>625</v>
      </c>
      <c r="B140" s="2274"/>
      <c r="C140" s="2274"/>
      <c r="D140" s="2274"/>
      <c r="E140" s="2274"/>
      <c r="F140" s="2274"/>
      <c r="G140" s="2275"/>
      <c r="H140" s="1384"/>
      <c r="I140" s="1384"/>
      <c r="J140" s="1384"/>
      <c r="K140" s="1384"/>
      <c r="L140" s="1384"/>
      <c r="M140" s="1385" t="s">
        <v>731</v>
      </c>
      <c r="N140" s="1386"/>
      <c r="O140" s="1386"/>
      <c r="P140" s="1386"/>
      <c r="Q140" s="1386"/>
      <c r="R140" s="1383"/>
    </row>
    <row r="141" spans="1:19" ht="15.75" customHeight="1" x14ac:dyDescent="0.2">
      <c r="A141" s="2276">
        <v>22</v>
      </c>
      <c r="B141" s="1380"/>
      <c r="C141" s="1380"/>
      <c r="D141" s="1380"/>
      <c r="E141" s="2253" t="s">
        <v>732</v>
      </c>
      <c r="F141" s="1380">
        <v>1</v>
      </c>
      <c r="G141" s="1380" t="s">
        <v>733</v>
      </c>
      <c r="H141" s="1381"/>
      <c r="I141" s="1381"/>
      <c r="J141" s="1381"/>
      <c r="K141" s="1381"/>
      <c r="L141" s="1381"/>
      <c r="M141" s="1382">
        <v>650</v>
      </c>
      <c r="N141" s="1383"/>
      <c r="O141" s="1383"/>
      <c r="P141" s="1383"/>
      <c r="Q141" s="1383"/>
      <c r="R141" s="1383"/>
    </row>
    <row r="142" spans="1:19" ht="44.25" customHeight="1" x14ac:dyDescent="0.2">
      <c r="A142" s="2277"/>
      <c r="B142" s="1480"/>
      <c r="C142" s="1480"/>
      <c r="D142" s="1480"/>
      <c r="E142" s="2254"/>
      <c r="F142" s="1480">
        <v>2</v>
      </c>
      <c r="G142" s="1480" t="s">
        <v>623</v>
      </c>
      <c r="H142" s="1381"/>
      <c r="I142" s="1381"/>
      <c r="J142" s="1381"/>
      <c r="K142" s="1381"/>
      <c r="L142" s="1381"/>
      <c r="M142" s="1382">
        <v>50</v>
      </c>
      <c r="N142" s="1383"/>
      <c r="O142" s="1383"/>
      <c r="P142" s="1383"/>
      <c r="Q142" s="1383"/>
      <c r="R142" s="1383"/>
    </row>
    <row r="143" spans="1:19" ht="17.25" customHeight="1" x14ac:dyDescent="0.2">
      <c r="A143" s="2232" t="s">
        <v>625</v>
      </c>
      <c r="B143" s="2232"/>
      <c r="C143" s="2232"/>
      <c r="D143" s="2232"/>
      <c r="E143" s="2232"/>
      <c r="F143" s="2232"/>
      <c r="G143" s="2232"/>
      <c r="H143" s="1384"/>
      <c r="I143" s="1384"/>
      <c r="J143" s="1384"/>
      <c r="K143" s="1384"/>
      <c r="L143" s="1384"/>
      <c r="M143" s="1385">
        <v>700</v>
      </c>
      <c r="N143" s="1386"/>
      <c r="O143" s="1386"/>
      <c r="P143" s="1386"/>
      <c r="Q143" s="1386"/>
      <c r="R143" s="1383"/>
    </row>
    <row r="144" spans="1:19" ht="18.75" customHeight="1" x14ac:dyDescent="0.2">
      <c r="A144" s="2232" t="s">
        <v>666</v>
      </c>
      <c r="B144" s="2232"/>
      <c r="C144" s="2232"/>
      <c r="D144" s="2232"/>
      <c r="E144" s="2232"/>
      <c r="F144" s="2232"/>
      <c r="G144" s="2232"/>
      <c r="H144" s="1384"/>
      <c r="I144" s="1384"/>
      <c r="J144" s="1384"/>
      <c r="K144" s="1384"/>
      <c r="L144" s="1384"/>
      <c r="M144" s="1401">
        <v>33700</v>
      </c>
      <c r="N144" s="1386"/>
      <c r="O144" s="1386"/>
      <c r="P144" s="1386"/>
      <c r="Q144" s="1386"/>
      <c r="R144" s="1383"/>
    </row>
    <row r="145" spans="1:20" ht="19.5" customHeight="1" x14ac:dyDescent="0.2">
      <c r="A145" s="2232" t="s">
        <v>227</v>
      </c>
      <c r="B145" s="2232"/>
      <c r="C145" s="2232"/>
      <c r="D145" s="2232"/>
      <c r="E145" s="2232"/>
      <c r="F145" s="2232"/>
      <c r="G145" s="2232"/>
      <c r="H145" s="1417">
        <v>316400</v>
      </c>
      <c r="I145" s="1428"/>
      <c r="J145" s="1428"/>
      <c r="K145" s="1428"/>
      <c r="L145" s="1428"/>
      <c r="M145" s="1429">
        <v>297800</v>
      </c>
      <c r="N145" s="1386"/>
      <c r="O145" s="1386"/>
      <c r="P145" s="1386"/>
      <c r="Q145" s="1386"/>
      <c r="R145" s="1383"/>
      <c r="S145" s="1430"/>
      <c r="T145" s="1430"/>
    </row>
    <row r="146" spans="1:20" ht="51" customHeight="1" x14ac:dyDescent="0.2">
      <c r="A146" s="1431" t="s">
        <v>734</v>
      </c>
      <c r="B146" s="1431"/>
      <c r="C146" s="1431"/>
      <c r="D146" s="1431"/>
      <c r="E146" s="1411" t="s">
        <v>735</v>
      </c>
      <c r="F146" s="1388"/>
      <c r="G146" s="1388"/>
      <c r="H146" s="1388"/>
      <c r="I146" s="1388"/>
      <c r="J146" s="1388"/>
      <c r="K146" s="1388"/>
      <c r="L146" s="1388"/>
      <c r="M146" s="1422">
        <v>1600</v>
      </c>
      <c r="N146" s="1383"/>
      <c r="O146" s="1383"/>
      <c r="P146" s="1383"/>
      <c r="Q146" s="1383"/>
      <c r="R146" s="1383"/>
      <c r="S146" s="1430"/>
      <c r="T146" s="1430"/>
    </row>
    <row r="147" spans="1:20" x14ac:dyDescent="0.2">
      <c r="A147" s="1432"/>
      <c r="B147" s="1432"/>
      <c r="C147" s="1432"/>
      <c r="D147" s="1432"/>
      <c r="E147" s="1433"/>
      <c r="F147" s="1433"/>
      <c r="G147" s="1433"/>
      <c r="H147" s="1433"/>
      <c r="I147" s="1433"/>
      <c r="J147" s="1433"/>
      <c r="K147" s="1433"/>
      <c r="L147" s="1433"/>
      <c r="M147" s="1401">
        <v>299400</v>
      </c>
      <c r="N147" s="1434"/>
      <c r="O147" s="1434"/>
      <c r="P147" s="1434"/>
      <c r="Q147" s="1434"/>
      <c r="R147" s="1383"/>
      <c r="S147" s="1430"/>
      <c r="T147" s="1430"/>
    </row>
    <row r="148" spans="1:20" x14ac:dyDescent="0.2">
      <c r="A148" s="1435"/>
      <c r="B148" s="1435"/>
      <c r="C148" s="1435"/>
      <c r="D148" s="1435"/>
      <c r="E148" s="1430"/>
      <c r="F148" s="1430"/>
      <c r="G148" s="1430"/>
      <c r="H148" s="1430"/>
      <c r="I148" s="1430"/>
      <c r="J148" s="1430"/>
      <c r="K148" s="1430"/>
      <c r="L148" s="1430"/>
      <c r="M148" s="1436"/>
      <c r="N148" s="1437"/>
      <c r="O148" s="1437"/>
      <c r="P148" s="1437"/>
      <c r="Q148" s="1437"/>
    </row>
    <row r="149" spans="1:20" x14ac:dyDescent="0.2">
      <c r="H149" s="1430"/>
      <c r="I149" s="1430"/>
      <c r="J149" s="1430"/>
      <c r="K149" s="1430"/>
      <c r="L149" s="1430"/>
      <c r="M149" s="1436"/>
      <c r="N149" s="1437"/>
      <c r="O149" s="1437"/>
      <c r="P149" s="1437"/>
      <c r="Q149" s="1437"/>
    </row>
    <row r="150" spans="1:20" x14ac:dyDescent="0.2">
      <c r="A150" s="2272" t="s">
        <v>736</v>
      </c>
      <c r="B150" s="2272"/>
      <c r="C150" s="2272"/>
      <c r="D150" s="2272"/>
      <c r="E150" s="2272"/>
      <c r="F150" s="2272"/>
      <c r="G150" s="2272"/>
      <c r="H150" s="2272"/>
      <c r="I150" s="2272"/>
      <c r="J150" s="2272"/>
      <c r="K150" s="2272"/>
      <c r="L150" s="1430"/>
      <c r="M150" s="1436"/>
      <c r="N150" s="1437"/>
      <c r="O150" s="1437"/>
      <c r="P150" s="1437"/>
      <c r="Q150" s="1437"/>
    </row>
  </sheetData>
  <mergeCells count="80">
    <mergeCell ref="A144:G144"/>
    <mergeCell ref="A145:G145"/>
    <mergeCell ref="A150:K150"/>
    <mergeCell ref="A136:A139"/>
    <mergeCell ref="E136:E139"/>
    <mergeCell ref="A140:G140"/>
    <mergeCell ref="A141:A142"/>
    <mergeCell ref="E141:E142"/>
    <mergeCell ref="A143:G143"/>
    <mergeCell ref="A135:G135"/>
    <mergeCell ref="A111:A119"/>
    <mergeCell ref="E111:E119"/>
    <mergeCell ref="A120:G120"/>
    <mergeCell ref="A121:A125"/>
    <mergeCell ref="E121:E125"/>
    <mergeCell ref="A126:G126"/>
    <mergeCell ref="A127:A131"/>
    <mergeCell ref="E127:E131"/>
    <mergeCell ref="A132:G132"/>
    <mergeCell ref="A133:A134"/>
    <mergeCell ref="E133:E134"/>
    <mergeCell ref="A110:G110"/>
    <mergeCell ref="A85:A87"/>
    <mergeCell ref="E85:E87"/>
    <mergeCell ref="A88:G88"/>
    <mergeCell ref="A89:A90"/>
    <mergeCell ref="E89:E90"/>
    <mergeCell ref="A91:G91"/>
    <mergeCell ref="E95:E100"/>
    <mergeCell ref="A97:A100"/>
    <mergeCell ref="A101:G101"/>
    <mergeCell ref="A102:A109"/>
    <mergeCell ref="E102:E109"/>
    <mergeCell ref="A57:G57"/>
    <mergeCell ref="A58:A60"/>
    <mergeCell ref="E58:E60"/>
    <mergeCell ref="E84:Q84"/>
    <mergeCell ref="E65:Q65"/>
    <mergeCell ref="A66:A71"/>
    <mergeCell ref="E66:E71"/>
    <mergeCell ref="A72:G72"/>
    <mergeCell ref="A73:A76"/>
    <mergeCell ref="E73:E76"/>
    <mergeCell ref="A77:G77"/>
    <mergeCell ref="A78:A81"/>
    <mergeCell ref="E78:E81"/>
    <mergeCell ref="A82:G82"/>
    <mergeCell ref="A83:G83"/>
    <mergeCell ref="A39:G39"/>
    <mergeCell ref="A40:A44"/>
    <mergeCell ref="E40:E44"/>
    <mergeCell ref="A45:G45"/>
    <mergeCell ref="A46:A56"/>
    <mergeCell ref="E46:E56"/>
    <mergeCell ref="A26:A31"/>
    <mergeCell ref="E26:E31"/>
    <mergeCell ref="A32:G32"/>
    <mergeCell ref="A33:A38"/>
    <mergeCell ref="E33:E38"/>
    <mergeCell ref="A12:G12"/>
    <mergeCell ref="A22:G22"/>
    <mergeCell ref="A23:A24"/>
    <mergeCell ref="E23:E24"/>
    <mergeCell ref="A25:G25"/>
    <mergeCell ref="A13:A21"/>
    <mergeCell ref="E13:E21"/>
    <mergeCell ref="A6:A7"/>
    <mergeCell ref="E6:R7"/>
    <mergeCell ref="A8:A10"/>
    <mergeCell ref="E8:E10"/>
    <mergeCell ref="A1:Q1"/>
    <mergeCell ref="A2:L2"/>
    <mergeCell ref="A3:Q3"/>
    <mergeCell ref="A4:A5"/>
    <mergeCell ref="E4:E5"/>
    <mergeCell ref="G4:G5"/>
    <mergeCell ref="H4:H5"/>
    <mergeCell ref="I4:L4"/>
    <mergeCell ref="M4:M5"/>
    <mergeCell ref="N4:R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17"/>
  <sheetViews>
    <sheetView zoomScaleNormal="100" zoomScaleSheetLayoutView="8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596" customWidth="1"/>
    <col min="5" max="5" width="4" style="581" customWidth="1"/>
    <col min="6" max="6" width="2.7109375" style="3" customWidth="1"/>
    <col min="7" max="7" width="7.42578125" style="3" customWidth="1"/>
    <col min="8" max="10" width="9.7109375" style="4" customWidth="1"/>
    <col min="11" max="13" width="8.85546875" style="4" customWidth="1"/>
    <col min="14" max="16" width="7.7109375" style="4" customWidth="1"/>
    <col min="17" max="17" width="23.5703125" style="409" customWidth="1"/>
    <col min="18" max="18" width="6" style="3" customWidth="1"/>
    <col min="19" max="20" width="6.140625" style="3" customWidth="1"/>
    <col min="21" max="21" width="26.85546875" style="3" customWidth="1"/>
    <col min="22" max="22" width="9.140625" style="596"/>
    <col min="23" max="23" width="22.85546875" style="596" customWidth="1"/>
    <col min="24" max="16384" width="9.140625" style="596"/>
  </cols>
  <sheetData>
    <row r="1" spans="1:21" ht="30.75" customHeight="1" x14ac:dyDescent="0.2">
      <c r="Q1" s="2339" t="s">
        <v>248</v>
      </c>
      <c r="R1" s="2339"/>
      <c r="S1" s="2339"/>
      <c r="T1" s="2339"/>
      <c r="U1" s="2339"/>
    </row>
    <row r="2" spans="1:21" s="6" customFormat="1" ht="15.75" x14ac:dyDescent="0.2">
      <c r="A2" s="1940" t="s">
        <v>0</v>
      </c>
      <c r="B2" s="1940"/>
      <c r="C2" s="1940"/>
      <c r="D2" s="1940"/>
      <c r="E2" s="1940"/>
      <c r="F2" s="1940"/>
      <c r="G2" s="1940"/>
      <c r="H2" s="1940"/>
      <c r="I2" s="1940"/>
      <c r="J2" s="1940"/>
      <c r="K2" s="1940"/>
      <c r="L2" s="1940"/>
      <c r="M2" s="1940"/>
      <c r="N2" s="1940"/>
      <c r="O2" s="1940"/>
      <c r="P2" s="1940"/>
      <c r="Q2" s="1940"/>
      <c r="R2" s="1940"/>
      <c r="S2" s="1940"/>
      <c r="T2" s="1940"/>
      <c r="U2" s="1940"/>
    </row>
    <row r="3" spans="1:21" s="6" customFormat="1" ht="18" customHeight="1" x14ac:dyDescent="0.2">
      <c r="A3" s="1941" t="s">
        <v>1</v>
      </c>
      <c r="B3" s="1942"/>
      <c r="C3" s="1942"/>
      <c r="D3" s="1942"/>
      <c r="E3" s="1942"/>
      <c r="F3" s="1942"/>
      <c r="G3" s="1942"/>
      <c r="H3" s="1942"/>
      <c r="I3" s="1942"/>
      <c r="J3" s="1942"/>
      <c r="K3" s="1942"/>
      <c r="L3" s="1942"/>
      <c r="M3" s="1942"/>
      <c r="N3" s="1942"/>
      <c r="O3" s="1942"/>
      <c r="P3" s="1942"/>
      <c r="Q3" s="1942"/>
      <c r="R3" s="1942"/>
      <c r="S3" s="1942"/>
      <c r="T3" s="1942"/>
      <c r="U3" s="1942"/>
    </row>
    <row r="4" spans="1:21" s="6" customFormat="1" ht="15.75" x14ac:dyDescent="0.2">
      <c r="A4" s="1940" t="s">
        <v>2</v>
      </c>
      <c r="B4" s="1943"/>
      <c r="C4" s="1943"/>
      <c r="D4" s="1943"/>
      <c r="E4" s="1943"/>
      <c r="F4" s="1943"/>
      <c r="G4" s="1943"/>
      <c r="H4" s="1943"/>
      <c r="I4" s="1943"/>
      <c r="J4" s="1943"/>
      <c r="K4" s="1943"/>
      <c r="L4" s="1943"/>
      <c r="M4" s="1943"/>
      <c r="N4" s="1943"/>
      <c r="O4" s="1943"/>
      <c r="P4" s="1943"/>
      <c r="Q4" s="1943"/>
      <c r="R4" s="1943"/>
      <c r="S4" s="1943"/>
      <c r="T4" s="1943"/>
      <c r="U4" s="1943"/>
    </row>
    <row r="5" spans="1:21" s="14" customFormat="1" ht="20.25" customHeight="1" thickBot="1" x14ac:dyDescent="0.25">
      <c r="A5" s="7"/>
      <c r="B5" s="8"/>
      <c r="C5" s="7"/>
      <c r="D5" s="9"/>
      <c r="E5" s="10"/>
      <c r="F5" s="11"/>
      <c r="G5" s="3"/>
      <c r="H5" s="12"/>
      <c r="I5" s="12"/>
      <c r="J5" s="12"/>
      <c r="K5" s="12"/>
      <c r="L5" s="12"/>
      <c r="M5" s="12"/>
      <c r="N5" s="12"/>
      <c r="O5" s="12"/>
      <c r="P5" s="12"/>
      <c r="Q5" s="13"/>
      <c r="R5" s="1944" t="s">
        <v>3</v>
      </c>
      <c r="S5" s="1944"/>
      <c r="T5" s="1944"/>
      <c r="U5" s="1944"/>
    </row>
    <row r="6" spans="1:21" s="14" customFormat="1" ht="15.75" customHeight="1" x14ac:dyDescent="0.2">
      <c r="A6" s="1945" t="s">
        <v>4</v>
      </c>
      <c r="B6" s="1948" t="s">
        <v>5</v>
      </c>
      <c r="C6" s="1948" t="s">
        <v>6</v>
      </c>
      <c r="D6" s="1951" t="s">
        <v>7</v>
      </c>
      <c r="E6" s="1954" t="s">
        <v>8</v>
      </c>
      <c r="F6" s="1975" t="s">
        <v>9</v>
      </c>
      <c r="G6" s="2340" t="s">
        <v>10</v>
      </c>
      <c r="H6" s="2343" t="s">
        <v>11</v>
      </c>
      <c r="I6" s="1984" t="s">
        <v>245</v>
      </c>
      <c r="J6" s="1957" t="s">
        <v>246</v>
      </c>
      <c r="K6" s="2343" t="s">
        <v>256</v>
      </c>
      <c r="L6" s="1984" t="s">
        <v>257</v>
      </c>
      <c r="M6" s="1957" t="s">
        <v>246</v>
      </c>
      <c r="N6" s="2343" t="s">
        <v>12</v>
      </c>
      <c r="O6" s="1984" t="s">
        <v>252</v>
      </c>
      <c r="P6" s="1957" t="s">
        <v>246</v>
      </c>
      <c r="Q6" s="1960" t="s">
        <v>13</v>
      </c>
      <c r="R6" s="1961"/>
      <c r="S6" s="1961"/>
      <c r="T6" s="1961"/>
      <c r="U6" s="2159" t="s">
        <v>249</v>
      </c>
    </row>
    <row r="7" spans="1:21" s="14" customFormat="1" ht="15.75" customHeight="1" x14ac:dyDescent="0.2">
      <c r="A7" s="1946"/>
      <c r="B7" s="1949"/>
      <c r="C7" s="1949"/>
      <c r="D7" s="1952"/>
      <c r="E7" s="1955"/>
      <c r="F7" s="1976"/>
      <c r="G7" s="2341"/>
      <c r="H7" s="2344"/>
      <c r="I7" s="1985"/>
      <c r="J7" s="1958"/>
      <c r="K7" s="2344"/>
      <c r="L7" s="1985"/>
      <c r="M7" s="1958"/>
      <c r="N7" s="2344"/>
      <c r="O7" s="1985"/>
      <c r="P7" s="1958"/>
      <c r="Q7" s="2346" t="s">
        <v>7</v>
      </c>
      <c r="R7" s="2348" t="s">
        <v>243</v>
      </c>
      <c r="S7" s="1967"/>
      <c r="T7" s="1967"/>
      <c r="U7" s="2160"/>
    </row>
    <row r="8" spans="1:21" s="14" customFormat="1" ht="28.5" customHeight="1" x14ac:dyDescent="0.2">
      <c r="A8" s="1946"/>
      <c r="B8" s="1949"/>
      <c r="C8" s="1949"/>
      <c r="D8" s="1952"/>
      <c r="E8" s="1955"/>
      <c r="F8" s="1976"/>
      <c r="G8" s="2341"/>
      <c r="H8" s="2344"/>
      <c r="I8" s="1985"/>
      <c r="J8" s="1958"/>
      <c r="K8" s="2344"/>
      <c r="L8" s="1985"/>
      <c r="M8" s="1958"/>
      <c r="N8" s="2344"/>
      <c r="O8" s="1985"/>
      <c r="P8" s="1958"/>
      <c r="Q8" s="2160"/>
      <c r="R8" s="1969" t="s">
        <v>14</v>
      </c>
      <c r="S8" s="1969" t="s">
        <v>15</v>
      </c>
      <c r="T8" s="1971" t="s">
        <v>16</v>
      </c>
      <c r="U8" s="2160"/>
    </row>
    <row r="9" spans="1:21" s="14" customFormat="1" ht="65.25" customHeight="1" thickBot="1" x14ac:dyDescent="0.25">
      <c r="A9" s="1947"/>
      <c r="B9" s="1950"/>
      <c r="C9" s="1950"/>
      <c r="D9" s="1953"/>
      <c r="E9" s="1956"/>
      <c r="F9" s="1977"/>
      <c r="G9" s="2342"/>
      <c r="H9" s="2345"/>
      <c r="I9" s="1986"/>
      <c r="J9" s="1959"/>
      <c r="K9" s="2345"/>
      <c r="L9" s="1986"/>
      <c r="M9" s="1959"/>
      <c r="N9" s="2345"/>
      <c r="O9" s="1986"/>
      <c r="P9" s="1959"/>
      <c r="Q9" s="2161"/>
      <c r="R9" s="1970"/>
      <c r="S9" s="1970"/>
      <c r="T9" s="1972"/>
      <c r="U9" s="2161"/>
    </row>
    <row r="10" spans="1:21" ht="15" customHeight="1" x14ac:dyDescent="0.2">
      <c r="A10" s="2328" t="s">
        <v>17</v>
      </c>
      <c r="B10" s="2329"/>
      <c r="C10" s="2329"/>
      <c r="D10" s="2329"/>
      <c r="E10" s="2329"/>
      <c r="F10" s="2329"/>
      <c r="G10" s="2329"/>
      <c r="H10" s="2329"/>
      <c r="I10" s="2329"/>
      <c r="J10" s="2329"/>
      <c r="K10" s="2329"/>
      <c r="L10" s="2329"/>
      <c r="M10" s="2329"/>
      <c r="N10" s="2329"/>
      <c r="O10" s="2329"/>
      <c r="P10" s="2329"/>
      <c r="Q10" s="2329"/>
      <c r="R10" s="2329"/>
      <c r="S10" s="2329"/>
      <c r="T10" s="2329"/>
      <c r="U10" s="2330"/>
    </row>
    <row r="11" spans="1:21" ht="13.5" thickBot="1" x14ac:dyDescent="0.25">
      <c r="A11" s="2352" t="s">
        <v>18</v>
      </c>
      <c r="B11" s="2353"/>
      <c r="C11" s="2353"/>
      <c r="D11" s="2353"/>
      <c r="E11" s="2353"/>
      <c r="F11" s="2353"/>
      <c r="G11" s="2353"/>
      <c r="H11" s="2353"/>
      <c r="I11" s="2353"/>
      <c r="J11" s="2353"/>
      <c r="K11" s="2353"/>
      <c r="L11" s="2353"/>
      <c r="M11" s="2353"/>
      <c r="N11" s="2353"/>
      <c r="O11" s="2353"/>
      <c r="P11" s="2353"/>
      <c r="Q11" s="2353"/>
      <c r="R11" s="2353"/>
      <c r="S11" s="2353"/>
      <c r="T11" s="2353"/>
      <c r="U11" s="2354"/>
    </row>
    <row r="12" spans="1:21" ht="13.5" thickBot="1" x14ac:dyDescent="0.25">
      <c r="A12" s="528" t="s">
        <v>19</v>
      </c>
      <c r="B12" s="2355" t="s">
        <v>20</v>
      </c>
      <c r="C12" s="2356"/>
      <c r="D12" s="2356"/>
      <c r="E12" s="2356"/>
      <c r="F12" s="2356"/>
      <c r="G12" s="2356"/>
      <c r="H12" s="2356"/>
      <c r="I12" s="2356"/>
      <c r="J12" s="2356"/>
      <c r="K12" s="2356"/>
      <c r="L12" s="2356"/>
      <c r="M12" s="2356"/>
      <c r="N12" s="2356"/>
      <c r="O12" s="2356"/>
      <c r="P12" s="2356"/>
      <c r="Q12" s="2356"/>
      <c r="R12" s="2356"/>
      <c r="S12" s="2356"/>
      <c r="T12" s="2356"/>
      <c r="U12" s="2357"/>
    </row>
    <row r="13" spans="1:21" ht="13.5" thickBot="1" x14ac:dyDescent="0.25">
      <c r="A13" s="528" t="s">
        <v>19</v>
      </c>
      <c r="B13" s="529" t="s">
        <v>19</v>
      </c>
      <c r="C13" s="2358" t="s">
        <v>21</v>
      </c>
      <c r="D13" s="2359"/>
      <c r="E13" s="2359"/>
      <c r="F13" s="2359"/>
      <c r="G13" s="2359"/>
      <c r="H13" s="2359"/>
      <c r="I13" s="2359"/>
      <c r="J13" s="2359"/>
      <c r="K13" s="2359"/>
      <c r="L13" s="2359"/>
      <c r="M13" s="2359"/>
      <c r="N13" s="2359"/>
      <c r="O13" s="2359"/>
      <c r="P13" s="2359"/>
      <c r="Q13" s="2359"/>
      <c r="R13" s="2359"/>
      <c r="S13" s="2359"/>
      <c r="T13" s="2359"/>
      <c r="U13" s="2360"/>
    </row>
    <row r="14" spans="1:21" ht="29.25" customHeight="1" x14ac:dyDescent="0.2">
      <c r="A14" s="2331" t="s">
        <v>19</v>
      </c>
      <c r="B14" s="17" t="s">
        <v>19</v>
      </c>
      <c r="C14" s="18" t="s">
        <v>19</v>
      </c>
      <c r="D14" s="19" t="s">
        <v>272</v>
      </c>
      <c r="E14" s="20" t="s">
        <v>23</v>
      </c>
      <c r="F14" s="21">
        <v>2</v>
      </c>
      <c r="G14" s="22"/>
      <c r="H14" s="23"/>
      <c r="I14" s="410"/>
      <c r="J14" s="446"/>
      <c r="K14" s="23"/>
      <c r="L14" s="410"/>
      <c r="M14" s="687"/>
      <c r="N14" s="666"/>
      <c r="O14" s="410"/>
      <c r="P14" s="410"/>
      <c r="Q14" s="24"/>
      <c r="R14" s="177"/>
      <c r="S14" s="26"/>
      <c r="T14" s="27"/>
      <c r="U14" s="2296"/>
    </row>
    <row r="15" spans="1:21" ht="29.25" customHeight="1" x14ac:dyDescent="0.2">
      <c r="A15" s="2332"/>
      <c r="B15" s="28"/>
      <c r="C15" s="29"/>
      <c r="D15" s="262" t="s">
        <v>22</v>
      </c>
      <c r="E15" s="31"/>
      <c r="F15" s="32"/>
      <c r="G15" s="714" t="s">
        <v>24</v>
      </c>
      <c r="H15" s="715">
        <v>741.1</v>
      </c>
      <c r="I15" s="425">
        <v>741.1</v>
      </c>
      <c r="J15" s="420"/>
      <c r="K15" s="715">
        <v>733.3</v>
      </c>
      <c r="L15" s="425">
        <v>733.3</v>
      </c>
      <c r="M15" s="426"/>
      <c r="N15" s="420">
        <v>933.3</v>
      </c>
      <c r="O15" s="425">
        <v>933.3</v>
      </c>
      <c r="P15" s="426"/>
      <c r="Q15" s="655" t="s">
        <v>25</v>
      </c>
      <c r="R15" s="35">
        <v>80</v>
      </c>
      <c r="S15" s="182">
        <v>80</v>
      </c>
      <c r="T15" s="65">
        <v>80</v>
      </c>
      <c r="U15" s="2034"/>
    </row>
    <row r="16" spans="1:21" s="612" customFormat="1" ht="29.25" customHeight="1" x14ac:dyDescent="0.2">
      <c r="A16" s="2332"/>
      <c r="B16" s="28"/>
      <c r="C16" s="29"/>
      <c r="D16" s="265"/>
      <c r="E16" s="31"/>
      <c r="F16" s="32"/>
      <c r="G16" s="326" t="s">
        <v>31</v>
      </c>
      <c r="H16" s="780">
        <v>222.7</v>
      </c>
      <c r="I16" s="781">
        <v>222.7</v>
      </c>
      <c r="J16" s="783"/>
      <c r="K16" s="780">
        <v>222.7</v>
      </c>
      <c r="L16" s="781">
        <v>222.7</v>
      </c>
      <c r="M16" s="783"/>
      <c r="N16" s="780">
        <v>222.7</v>
      </c>
      <c r="O16" s="781">
        <v>222.7</v>
      </c>
      <c r="P16" s="783"/>
      <c r="Q16" s="34" t="s">
        <v>267</v>
      </c>
      <c r="R16" s="35">
        <v>9000</v>
      </c>
      <c r="S16" s="36">
        <v>10000</v>
      </c>
      <c r="T16" s="37">
        <v>11000</v>
      </c>
      <c r="U16" s="2034"/>
    </row>
    <row r="17" spans="1:21" ht="39" customHeight="1" x14ac:dyDescent="0.2">
      <c r="A17" s="2332"/>
      <c r="B17" s="28"/>
      <c r="C17" s="29"/>
      <c r="D17" s="30"/>
      <c r="E17" s="31"/>
      <c r="F17" s="32"/>
      <c r="G17" s="38"/>
      <c r="H17" s="33"/>
      <c r="I17" s="411"/>
      <c r="J17" s="490"/>
      <c r="K17" s="33"/>
      <c r="L17" s="411"/>
      <c r="M17" s="619"/>
      <c r="N17" s="490"/>
      <c r="O17" s="411"/>
      <c r="P17" s="619"/>
      <c r="Q17" s="34" t="s">
        <v>253</v>
      </c>
      <c r="R17" s="39">
        <v>1</v>
      </c>
      <c r="S17" s="40">
        <v>3</v>
      </c>
      <c r="T17" s="41">
        <v>5</v>
      </c>
      <c r="U17" s="2034"/>
    </row>
    <row r="18" spans="1:21" s="757" customFormat="1" ht="18" customHeight="1" x14ac:dyDescent="0.2">
      <c r="A18" s="2332"/>
      <c r="B18" s="28"/>
      <c r="C18" s="29"/>
      <c r="D18" s="30"/>
      <c r="E18" s="31"/>
      <c r="F18" s="32"/>
      <c r="G18" s="38"/>
      <c r="H18" s="33"/>
      <c r="I18" s="411"/>
      <c r="J18" s="490"/>
      <c r="K18" s="33"/>
      <c r="L18" s="411"/>
      <c r="M18" s="619"/>
      <c r="N18" s="490"/>
      <c r="O18" s="411"/>
      <c r="P18" s="490"/>
      <c r="Q18" s="656" t="s">
        <v>27</v>
      </c>
      <c r="R18" s="63">
        <v>4</v>
      </c>
      <c r="S18" s="755">
        <v>7</v>
      </c>
      <c r="T18" s="756">
        <v>9</v>
      </c>
      <c r="U18" s="2034"/>
    </row>
    <row r="19" spans="1:21" s="757" customFormat="1" ht="30" customHeight="1" x14ac:dyDescent="0.2">
      <c r="A19" s="2332"/>
      <c r="B19" s="28"/>
      <c r="C19" s="29"/>
      <c r="D19" s="2013" t="s">
        <v>33</v>
      </c>
      <c r="E19" s="31"/>
      <c r="F19" s="32"/>
      <c r="G19" s="38"/>
      <c r="H19" s="33"/>
      <c r="I19" s="411"/>
      <c r="J19" s="490"/>
      <c r="K19" s="33"/>
      <c r="L19" s="411"/>
      <c r="M19" s="619"/>
      <c r="N19" s="490"/>
      <c r="O19" s="411"/>
      <c r="P19" s="490"/>
      <c r="Q19" s="761" t="s">
        <v>30</v>
      </c>
      <c r="R19" s="63">
        <v>4</v>
      </c>
      <c r="S19" s="755">
        <v>4</v>
      </c>
      <c r="T19" s="756">
        <v>4</v>
      </c>
      <c r="U19" s="2034"/>
    </row>
    <row r="20" spans="1:21" s="757" customFormat="1" ht="18" customHeight="1" x14ac:dyDescent="0.2">
      <c r="A20" s="2332"/>
      <c r="B20" s="28"/>
      <c r="C20" s="29"/>
      <c r="D20" s="2011"/>
      <c r="E20" s="31"/>
      <c r="F20" s="32"/>
      <c r="G20" s="38"/>
      <c r="H20" s="33"/>
      <c r="I20" s="411"/>
      <c r="J20" s="490"/>
      <c r="K20" s="33"/>
      <c r="L20" s="411"/>
      <c r="M20" s="619"/>
      <c r="N20" s="490"/>
      <c r="O20" s="411"/>
      <c r="P20" s="490"/>
      <c r="Q20" s="53" t="s">
        <v>32</v>
      </c>
      <c r="R20" s="63">
        <v>16</v>
      </c>
      <c r="S20" s="755">
        <v>16</v>
      </c>
      <c r="T20" s="756">
        <v>16</v>
      </c>
      <c r="U20" s="2034"/>
    </row>
    <row r="21" spans="1:21" s="757" customFormat="1" ht="28.5" customHeight="1" x14ac:dyDescent="0.2">
      <c r="A21" s="2332"/>
      <c r="B21" s="28"/>
      <c r="C21" s="29"/>
      <c r="D21" s="2047"/>
      <c r="E21" s="31"/>
      <c r="F21" s="32"/>
      <c r="G21" s="38"/>
      <c r="H21" s="33"/>
      <c r="I21" s="411"/>
      <c r="J21" s="490"/>
      <c r="K21" s="33"/>
      <c r="L21" s="411"/>
      <c r="M21" s="619"/>
      <c r="N21" s="490"/>
      <c r="O21" s="411"/>
      <c r="P21" s="490"/>
      <c r="Q21" s="55" t="s">
        <v>34</v>
      </c>
      <c r="R21" s="63">
        <v>4</v>
      </c>
      <c r="S21" s="755">
        <v>5</v>
      </c>
      <c r="T21" s="756">
        <v>7</v>
      </c>
      <c r="U21" s="2034"/>
    </row>
    <row r="22" spans="1:21" s="757" customFormat="1" ht="28.5" customHeight="1" x14ac:dyDescent="0.2">
      <c r="A22" s="2332"/>
      <c r="B22" s="28"/>
      <c r="C22" s="29"/>
      <c r="D22" s="59" t="s">
        <v>35</v>
      </c>
      <c r="E22" s="31"/>
      <c r="F22" s="32"/>
      <c r="G22" s="38"/>
      <c r="H22" s="33"/>
      <c r="I22" s="411"/>
      <c r="J22" s="490"/>
      <c r="K22" s="33"/>
      <c r="L22" s="411"/>
      <c r="M22" s="619"/>
      <c r="N22" s="490"/>
      <c r="O22" s="411"/>
      <c r="P22" s="490"/>
      <c r="Q22" s="753" t="s">
        <v>36</v>
      </c>
      <c r="R22" s="35">
        <v>2</v>
      </c>
      <c r="S22" s="40">
        <v>2</v>
      </c>
      <c r="T22" s="37">
        <v>9</v>
      </c>
      <c r="U22" s="2034"/>
    </row>
    <row r="23" spans="1:21" s="757" customFormat="1" ht="30.75" customHeight="1" x14ac:dyDescent="0.2">
      <c r="A23" s="2332"/>
      <c r="B23" s="28"/>
      <c r="C23" s="29"/>
      <c r="D23" s="2013" t="s">
        <v>37</v>
      </c>
      <c r="E23" s="31"/>
      <c r="F23" s="32"/>
      <c r="G23" s="38"/>
      <c r="H23" s="33"/>
      <c r="I23" s="411"/>
      <c r="J23" s="490"/>
      <c r="K23" s="33"/>
      <c r="L23" s="411"/>
      <c r="M23" s="619"/>
      <c r="N23" s="490"/>
      <c r="O23" s="411"/>
      <c r="P23" s="490"/>
      <c r="Q23" s="62" t="s">
        <v>38</v>
      </c>
      <c r="R23" s="63">
        <v>2</v>
      </c>
      <c r="S23" s="755">
        <v>2</v>
      </c>
      <c r="T23" s="756">
        <v>2</v>
      </c>
      <c r="U23" s="2034"/>
    </row>
    <row r="24" spans="1:21" s="760" customFormat="1" ht="30.75" customHeight="1" x14ac:dyDescent="0.2">
      <c r="A24" s="2332"/>
      <c r="B24" s="28"/>
      <c r="C24" s="29"/>
      <c r="D24" s="2011"/>
      <c r="E24" s="31"/>
      <c r="F24" s="32"/>
      <c r="G24" s="38"/>
      <c r="H24" s="33"/>
      <c r="I24" s="411"/>
      <c r="J24" s="490"/>
      <c r="K24" s="33"/>
      <c r="L24" s="411"/>
      <c r="M24" s="619"/>
      <c r="N24" s="490"/>
      <c r="O24" s="411"/>
      <c r="P24" s="490"/>
      <c r="Q24" s="185" t="s">
        <v>30</v>
      </c>
      <c r="R24" s="63">
        <v>1</v>
      </c>
      <c r="S24" s="758">
        <v>1</v>
      </c>
      <c r="T24" s="759">
        <v>1</v>
      </c>
      <c r="U24" s="2034"/>
    </row>
    <row r="25" spans="1:21" s="760" customFormat="1" ht="18.75" customHeight="1" x14ac:dyDescent="0.2">
      <c r="A25" s="2332"/>
      <c r="B25" s="28"/>
      <c r="C25" s="29"/>
      <c r="D25" s="2047"/>
      <c r="E25" s="31"/>
      <c r="F25" s="32"/>
      <c r="G25" s="38"/>
      <c r="H25" s="33"/>
      <c r="I25" s="411"/>
      <c r="J25" s="490"/>
      <c r="K25" s="33"/>
      <c r="L25" s="411"/>
      <c r="M25" s="619"/>
      <c r="N25" s="490"/>
      <c r="O25" s="411"/>
      <c r="P25" s="490"/>
      <c r="Q25" s="185" t="s">
        <v>32</v>
      </c>
      <c r="R25" s="63">
        <v>4</v>
      </c>
      <c r="S25" s="758">
        <v>4</v>
      </c>
      <c r="T25" s="759">
        <v>4</v>
      </c>
      <c r="U25" s="2034"/>
    </row>
    <row r="26" spans="1:21" s="757" customFormat="1" ht="18.75" customHeight="1" x14ac:dyDescent="0.2">
      <c r="A26" s="2332"/>
      <c r="B26" s="28"/>
      <c r="C26" s="29"/>
      <c r="D26" s="2013" t="s">
        <v>39</v>
      </c>
      <c r="E26" s="31"/>
      <c r="F26" s="32"/>
      <c r="G26" s="38"/>
      <c r="H26" s="33"/>
      <c r="I26" s="411"/>
      <c r="J26" s="490"/>
      <c r="K26" s="33"/>
      <c r="L26" s="411"/>
      <c r="M26" s="619"/>
      <c r="N26" s="490"/>
      <c r="O26" s="411"/>
      <c r="P26" s="490"/>
      <c r="Q26" s="66" t="s">
        <v>40</v>
      </c>
      <c r="R26" s="67">
        <v>1</v>
      </c>
      <c r="S26" s="68">
        <v>1</v>
      </c>
      <c r="T26" s="69">
        <v>1</v>
      </c>
      <c r="U26" s="2034"/>
    </row>
    <row r="27" spans="1:21" s="757" customFormat="1" ht="30.75" customHeight="1" x14ac:dyDescent="0.2">
      <c r="A27" s="2332"/>
      <c r="B27" s="28"/>
      <c r="C27" s="29"/>
      <c r="D27" s="2011"/>
      <c r="E27" s="31"/>
      <c r="F27" s="32"/>
      <c r="G27" s="38"/>
      <c r="H27" s="33"/>
      <c r="I27" s="411"/>
      <c r="J27" s="490"/>
      <c r="K27" s="33"/>
      <c r="L27" s="411"/>
      <c r="M27" s="619"/>
      <c r="N27" s="490"/>
      <c r="O27" s="411"/>
      <c r="P27" s="490"/>
      <c r="Q27" s="70" t="s">
        <v>41</v>
      </c>
      <c r="R27" s="71">
        <v>500</v>
      </c>
      <c r="S27" s="72">
        <v>500</v>
      </c>
      <c r="T27" s="73">
        <v>500</v>
      </c>
      <c r="U27" s="2034"/>
    </row>
    <row r="28" spans="1:21" s="757" customFormat="1" ht="39" customHeight="1" x14ac:dyDescent="0.2">
      <c r="A28" s="2332"/>
      <c r="B28" s="28"/>
      <c r="C28" s="29"/>
      <c r="D28" s="2011"/>
      <c r="E28" s="31"/>
      <c r="F28" s="32"/>
      <c r="G28" s="38"/>
      <c r="H28" s="33"/>
      <c r="I28" s="411"/>
      <c r="J28" s="490"/>
      <c r="K28" s="33"/>
      <c r="L28" s="411"/>
      <c r="M28" s="619"/>
      <c r="N28" s="490"/>
      <c r="O28" s="411"/>
      <c r="P28" s="490"/>
      <c r="Q28" s="306" t="s">
        <v>42</v>
      </c>
      <c r="R28" s="523">
        <v>30</v>
      </c>
      <c r="S28" s="429">
        <v>30</v>
      </c>
      <c r="T28" s="430">
        <v>30</v>
      </c>
      <c r="U28" s="2034"/>
    </row>
    <row r="29" spans="1:21" s="757" customFormat="1" ht="39" customHeight="1" x14ac:dyDescent="0.2">
      <c r="A29" s="2332"/>
      <c r="B29" s="28"/>
      <c r="C29" s="29"/>
      <c r="D29" s="2011"/>
      <c r="E29" s="31"/>
      <c r="F29" s="32"/>
      <c r="G29" s="38"/>
      <c r="H29" s="33"/>
      <c r="I29" s="411"/>
      <c r="J29" s="490"/>
      <c r="K29" s="33"/>
      <c r="L29" s="411"/>
      <c r="M29" s="619"/>
      <c r="N29" s="490"/>
      <c r="O29" s="411"/>
      <c r="P29" s="490"/>
      <c r="Q29" s="77" t="s">
        <v>43</v>
      </c>
      <c r="R29" s="74">
        <v>15</v>
      </c>
      <c r="S29" s="75">
        <v>20</v>
      </c>
      <c r="T29" s="76">
        <v>20</v>
      </c>
      <c r="U29" s="2034"/>
    </row>
    <row r="30" spans="1:21" s="757" customFormat="1" ht="18.75" customHeight="1" x14ac:dyDescent="0.2">
      <c r="A30" s="2332"/>
      <c r="B30" s="28"/>
      <c r="C30" s="29"/>
      <c r="D30" s="2011"/>
      <c r="E30" s="31"/>
      <c r="F30" s="32"/>
      <c r="G30" s="38"/>
      <c r="H30" s="33"/>
      <c r="I30" s="411"/>
      <c r="J30" s="490"/>
      <c r="K30" s="33"/>
      <c r="L30" s="411"/>
      <c r="M30" s="619"/>
      <c r="N30" s="490"/>
      <c r="O30" s="411"/>
      <c r="P30" s="490"/>
      <c r="Q30" s="70" t="s">
        <v>44</v>
      </c>
      <c r="R30" s="74">
        <v>1</v>
      </c>
      <c r="S30" s="75">
        <v>1</v>
      </c>
      <c r="T30" s="76">
        <v>1</v>
      </c>
      <c r="U30" s="2034"/>
    </row>
    <row r="31" spans="1:21" ht="17.25" customHeight="1" thickBot="1" x14ac:dyDescent="0.25">
      <c r="A31" s="2332"/>
      <c r="B31" s="28"/>
      <c r="C31" s="754"/>
      <c r="D31" s="2011"/>
      <c r="E31" s="665"/>
      <c r="F31" s="42"/>
      <c r="G31" s="43" t="s">
        <v>26</v>
      </c>
      <c r="H31" s="44">
        <f>SUM(H15:H17)</f>
        <v>963.8</v>
      </c>
      <c r="I31" s="413">
        <f>SUM(I15:I17)</f>
        <v>963.8</v>
      </c>
      <c r="J31" s="412">
        <f t="shared" ref="J31:P31" si="0">SUM(J15:J17)</f>
        <v>0</v>
      </c>
      <c r="K31" s="44">
        <f t="shared" si="0"/>
        <v>956</v>
      </c>
      <c r="L31" s="413">
        <f t="shared" si="0"/>
        <v>956</v>
      </c>
      <c r="M31" s="412">
        <f t="shared" si="0"/>
        <v>0</v>
      </c>
      <c r="N31" s="44">
        <f t="shared" si="0"/>
        <v>1156</v>
      </c>
      <c r="O31" s="413">
        <f t="shared" si="0"/>
        <v>1156</v>
      </c>
      <c r="P31" s="412">
        <f t="shared" si="0"/>
        <v>0</v>
      </c>
      <c r="Q31" s="70" t="s">
        <v>45</v>
      </c>
      <c r="R31" s="71">
        <v>8</v>
      </c>
      <c r="S31" s="72">
        <v>8</v>
      </c>
      <c r="T31" s="73">
        <v>8</v>
      </c>
      <c r="U31" s="2034"/>
    </row>
    <row r="32" spans="1:21" ht="29.25" customHeight="1" x14ac:dyDescent="0.2">
      <c r="A32" s="531" t="s">
        <v>19</v>
      </c>
      <c r="B32" s="17" t="s">
        <v>19</v>
      </c>
      <c r="C32" s="79" t="s">
        <v>46</v>
      </c>
      <c r="D32" s="2009" t="s">
        <v>47</v>
      </c>
      <c r="E32" s="80"/>
      <c r="F32" s="561">
        <v>2</v>
      </c>
      <c r="G32" s="81" t="s">
        <v>24</v>
      </c>
      <c r="H32" s="82">
        <v>33.4</v>
      </c>
      <c r="I32" s="432">
        <v>33.4</v>
      </c>
      <c r="J32" s="431"/>
      <c r="K32" s="82">
        <v>33.4</v>
      </c>
      <c r="L32" s="432">
        <v>33.4</v>
      </c>
      <c r="M32" s="433"/>
      <c r="N32" s="82">
        <v>33.4</v>
      </c>
      <c r="O32" s="432">
        <v>33.4</v>
      </c>
      <c r="P32" s="433"/>
      <c r="Q32" s="83" t="s">
        <v>48</v>
      </c>
      <c r="R32" s="84">
        <v>1</v>
      </c>
      <c r="S32" s="85">
        <v>1</v>
      </c>
      <c r="T32" s="86">
        <v>1</v>
      </c>
      <c r="U32" s="86"/>
    </row>
    <row r="33" spans="1:24" ht="43.5" customHeight="1" x14ac:dyDescent="0.2">
      <c r="A33" s="532"/>
      <c r="B33" s="28"/>
      <c r="C33" s="88"/>
      <c r="D33" s="2010"/>
      <c r="E33" s="577"/>
      <c r="F33" s="52"/>
      <c r="G33" s="589"/>
      <c r="H33" s="772"/>
      <c r="I33" s="584"/>
      <c r="J33" s="224"/>
      <c r="K33" s="667"/>
      <c r="L33" s="670"/>
      <c r="M33" s="672"/>
      <c r="N33" s="606"/>
      <c r="O33" s="613"/>
      <c r="P33" s="215"/>
      <c r="Q33" s="89" t="s">
        <v>49</v>
      </c>
      <c r="R33" s="90">
        <v>4</v>
      </c>
      <c r="S33" s="72">
        <v>4</v>
      </c>
      <c r="T33" s="73">
        <v>4</v>
      </c>
      <c r="U33" s="73"/>
    </row>
    <row r="34" spans="1:24" ht="28.5" customHeight="1" x14ac:dyDescent="0.2">
      <c r="A34" s="532"/>
      <c r="B34" s="28"/>
      <c r="C34" s="88"/>
      <c r="D34" s="2013" t="s">
        <v>50</v>
      </c>
      <c r="E34" s="577"/>
      <c r="F34" s="52"/>
      <c r="G34" s="588" t="s">
        <v>24</v>
      </c>
      <c r="H34" s="91">
        <v>40</v>
      </c>
      <c r="I34" s="593">
        <v>40</v>
      </c>
      <c r="J34" s="434"/>
      <c r="K34" s="91">
        <v>40</v>
      </c>
      <c r="L34" s="677">
        <v>40</v>
      </c>
      <c r="M34" s="210"/>
      <c r="N34" s="91">
        <v>40</v>
      </c>
      <c r="O34" s="615">
        <v>40</v>
      </c>
      <c r="P34" s="210"/>
      <c r="Q34" s="92" t="s">
        <v>51</v>
      </c>
      <c r="R34" s="93">
        <v>1</v>
      </c>
      <c r="S34" s="94">
        <v>1</v>
      </c>
      <c r="T34" s="95">
        <v>1</v>
      </c>
      <c r="U34" s="95"/>
    </row>
    <row r="35" spans="1:24" ht="41.25" customHeight="1" thickBot="1" x14ac:dyDescent="0.25">
      <c r="A35" s="533"/>
      <c r="B35" s="16"/>
      <c r="C35" s="97"/>
      <c r="D35" s="2012"/>
      <c r="E35" s="98"/>
      <c r="F35" s="562"/>
      <c r="G35" s="99" t="s">
        <v>26</v>
      </c>
      <c r="H35" s="100">
        <f>SUM(H32:H34)</f>
        <v>73.400000000000006</v>
      </c>
      <c r="I35" s="436">
        <f>SUM(I32:I34)</f>
        <v>73.400000000000006</v>
      </c>
      <c r="J35" s="435"/>
      <c r="K35" s="100">
        <f>SUM(K32:K34)</f>
        <v>73.400000000000006</v>
      </c>
      <c r="L35" s="436">
        <f>SUM(L32:L34)</f>
        <v>73.400000000000006</v>
      </c>
      <c r="M35" s="437"/>
      <c r="N35" s="100">
        <f>SUM(N32:N34)</f>
        <v>73.400000000000006</v>
      </c>
      <c r="O35" s="436">
        <f>SUM(O32:O34)</f>
        <v>73.400000000000006</v>
      </c>
      <c r="P35" s="437">
        <f>SUM(P32:P34)</f>
        <v>0</v>
      </c>
      <c r="Q35" s="101" t="s">
        <v>52</v>
      </c>
      <c r="R35" s="102">
        <v>1</v>
      </c>
      <c r="S35" s="103"/>
      <c r="T35" s="104"/>
      <c r="U35" s="104"/>
    </row>
    <row r="36" spans="1:24" ht="31.5" customHeight="1" x14ac:dyDescent="0.2">
      <c r="A36" s="531" t="s">
        <v>19</v>
      </c>
      <c r="B36" s="17" t="s">
        <v>19</v>
      </c>
      <c r="C36" s="105" t="s">
        <v>53</v>
      </c>
      <c r="D36" s="554" t="s">
        <v>54</v>
      </c>
      <c r="E36" s="80"/>
      <c r="F36" s="561">
        <v>2</v>
      </c>
      <c r="G36" s="81" t="s">
        <v>24</v>
      </c>
      <c r="H36" s="106">
        <v>10.4</v>
      </c>
      <c r="I36" s="491">
        <f>18.2-7.8</f>
        <v>10.399999999999999</v>
      </c>
      <c r="J36" s="657"/>
      <c r="K36" s="106">
        <v>28.2</v>
      </c>
      <c r="L36" s="491">
        <v>28.2</v>
      </c>
      <c r="M36" s="620"/>
      <c r="N36" s="106">
        <v>13.2</v>
      </c>
      <c r="O36" s="491">
        <v>13.2</v>
      </c>
      <c r="P36" s="620"/>
      <c r="Q36" s="92"/>
      <c r="R36" s="107"/>
      <c r="S36" s="108"/>
      <c r="T36" s="86"/>
      <c r="U36" s="2361"/>
    </row>
    <row r="37" spans="1:24" ht="17.25" customHeight="1" x14ac:dyDescent="0.2">
      <c r="A37" s="532"/>
      <c r="B37" s="28"/>
      <c r="C37" s="88"/>
      <c r="D37" s="2013" t="s">
        <v>55</v>
      </c>
      <c r="E37" s="577"/>
      <c r="F37" s="52"/>
      <c r="G37" s="60"/>
      <c r="H37" s="61"/>
      <c r="I37" s="423"/>
      <c r="J37" s="422"/>
      <c r="K37" s="61"/>
      <c r="L37" s="423"/>
      <c r="M37" s="424"/>
      <c r="N37" s="61"/>
      <c r="O37" s="423"/>
      <c r="P37" s="424"/>
      <c r="Q37" s="53" t="s">
        <v>56</v>
      </c>
      <c r="R37" s="35">
        <v>38</v>
      </c>
      <c r="S37" s="40">
        <v>35</v>
      </c>
      <c r="T37" s="37">
        <v>35</v>
      </c>
      <c r="U37" s="2362"/>
    </row>
    <row r="38" spans="1:24" ht="17.25" customHeight="1" x14ac:dyDescent="0.2">
      <c r="A38" s="532"/>
      <c r="B38" s="28"/>
      <c r="C38" s="109"/>
      <c r="D38" s="2047"/>
      <c r="E38" s="577"/>
      <c r="F38" s="52"/>
      <c r="G38" s="110"/>
      <c r="H38" s="111"/>
      <c r="I38" s="439"/>
      <c r="J38" s="438"/>
      <c r="K38" s="111"/>
      <c r="L38" s="439"/>
      <c r="M38" s="440"/>
      <c r="N38" s="111"/>
      <c r="O38" s="439"/>
      <c r="P38" s="440"/>
      <c r="Q38" s="558" t="s">
        <v>57</v>
      </c>
      <c r="R38" s="63">
        <v>1750</v>
      </c>
      <c r="S38" s="64">
        <v>1750</v>
      </c>
      <c r="T38" s="65">
        <v>1750</v>
      </c>
      <c r="U38" s="2362"/>
    </row>
    <row r="39" spans="1:24" ht="18.75" customHeight="1" x14ac:dyDescent="0.2">
      <c r="A39" s="532"/>
      <c r="B39" s="28"/>
      <c r="C39" s="88"/>
      <c r="D39" s="2013" t="s">
        <v>58</v>
      </c>
      <c r="E39" s="577"/>
      <c r="F39" s="52"/>
      <c r="G39" s="60"/>
      <c r="H39" s="112"/>
      <c r="I39" s="492"/>
      <c r="J39" s="422"/>
      <c r="K39" s="61"/>
      <c r="L39" s="423"/>
      <c r="M39" s="424"/>
      <c r="N39" s="61"/>
      <c r="O39" s="423"/>
      <c r="P39" s="424"/>
      <c r="Q39" s="558" t="s">
        <v>59</v>
      </c>
      <c r="R39" s="63">
        <v>30</v>
      </c>
      <c r="S39" s="113">
        <v>100</v>
      </c>
      <c r="T39" s="65"/>
      <c r="U39" s="2362"/>
    </row>
    <row r="40" spans="1:24" ht="31.5" customHeight="1" thickBot="1" x14ac:dyDescent="0.25">
      <c r="A40" s="533"/>
      <c r="B40" s="16"/>
      <c r="C40" s="97"/>
      <c r="D40" s="2012"/>
      <c r="E40" s="98"/>
      <c r="F40" s="562"/>
      <c r="G40" s="114" t="s">
        <v>26</v>
      </c>
      <c r="H40" s="115">
        <f t="shared" ref="H40:P40" si="1">SUM(H36:H39)</f>
        <v>10.4</v>
      </c>
      <c r="I40" s="442">
        <f t="shared" si="1"/>
        <v>10.399999999999999</v>
      </c>
      <c r="J40" s="442">
        <f t="shared" si="1"/>
        <v>0</v>
      </c>
      <c r="K40" s="115">
        <f t="shared" ref="K40:L40" si="2">SUM(K36:K39)</f>
        <v>28.2</v>
      </c>
      <c r="L40" s="442">
        <f t="shared" si="2"/>
        <v>28.2</v>
      </c>
      <c r="M40" s="441"/>
      <c r="N40" s="115">
        <f t="shared" si="1"/>
        <v>13.2</v>
      </c>
      <c r="O40" s="442">
        <f t="shared" si="1"/>
        <v>13.2</v>
      </c>
      <c r="P40" s="441">
        <f t="shared" si="1"/>
        <v>0</v>
      </c>
      <c r="Q40" s="116" t="s">
        <v>60</v>
      </c>
      <c r="R40" s="117"/>
      <c r="S40" s="118">
        <v>30</v>
      </c>
      <c r="T40" s="119">
        <v>50</v>
      </c>
      <c r="U40" s="2363"/>
    </row>
    <row r="41" spans="1:24" ht="28.5" customHeight="1" x14ac:dyDescent="0.2">
      <c r="A41" s="531" t="s">
        <v>19</v>
      </c>
      <c r="B41" s="17" t="s">
        <v>19</v>
      </c>
      <c r="C41" s="79" t="s">
        <v>61</v>
      </c>
      <c r="D41" s="2014" t="s">
        <v>62</v>
      </c>
      <c r="E41" s="80"/>
      <c r="F41" s="561">
        <v>2</v>
      </c>
      <c r="G41" s="48" t="s">
        <v>24</v>
      </c>
      <c r="H41" s="23">
        <v>200</v>
      </c>
      <c r="I41" s="410">
        <v>200</v>
      </c>
      <c r="J41" s="489"/>
      <c r="K41" s="332">
        <v>200</v>
      </c>
      <c r="L41" s="443">
        <v>200</v>
      </c>
      <c r="M41" s="444"/>
      <c r="N41" s="332"/>
      <c r="O41" s="443"/>
      <c r="P41" s="444"/>
      <c r="Q41" s="120" t="s">
        <v>63</v>
      </c>
      <c r="R41" s="25">
        <v>6</v>
      </c>
      <c r="S41" s="121">
        <v>7</v>
      </c>
      <c r="T41" s="122"/>
      <c r="U41" s="512"/>
    </row>
    <row r="42" spans="1:24" ht="17.25" customHeight="1" x14ac:dyDescent="0.2">
      <c r="A42" s="532"/>
      <c r="B42" s="28"/>
      <c r="C42" s="88"/>
      <c r="D42" s="2011"/>
      <c r="E42" s="577"/>
      <c r="F42" s="52"/>
      <c r="G42" s="123"/>
      <c r="H42" s="780"/>
      <c r="I42" s="594"/>
      <c r="J42" s="229"/>
      <c r="K42" s="61"/>
      <c r="L42" s="423"/>
      <c r="M42" s="424"/>
      <c r="N42" s="61"/>
      <c r="O42" s="423"/>
      <c r="P42" s="424"/>
      <c r="Q42" s="2015" t="s">
        <v>64</v>
      </c>
      <c r="R42" s="63">
        <v>6</v>
      </c>
      <c r="S42" s="124">
        <v>7</v>
      </c>
      <c r="T42" s="41"/>
      <c r="U42" s="513"/>
    </row>
    <row r="43" spans="1:24" ht="15.75" customHeight="1" thickBot="1" x14ac:dyDescent="0.25">
      <c r="A43" s="533"/>
      <c r="B43" s="16"/>
      <c r="C43" s="97"/>
      <c r="D43" s="2012"/>
      <c r="E43" s="98"/>
      <c r="F43" s="562"/>
      <c r="G43" s="114" t="s">
        <v>26</v>
      </c>
      <c r="H43" s="115">
        <f t="shared" ref="H43" si="3">SUM(H41)</f>
        <v>200</v>
      </c>
      <c r="I43" s="442">
        <f t="shared" ref="I43" si="4">SUM(I41)</f>
        <v>200</v>
      </c>
      <c r="J43" s="441"/>
      <c r="K43" s="115">
        <f t="shared" ref="K43:L43" si="5">SUM(K41)</f>
        <v>200</v>
      </c>
      <c r="L43" s="442">
        <f t="shared" si="5"/>
        <v>200</v>
      </c>
      <c r="M43" s="445"/>
      <c r="N43" s="115"/>
      <c r="O43" s="442"/>
      <c r="P43" s="445"/>
      <c r="Q43" s="1994"/>
      <c r="R43" s="125"/>
      <c r="S43" s="126"/>
      <c r="T43" s="127"/>
      <c r="U43" s="127"/>
    </row>
    <row r="44" spans="1:24" ht="27.75" customHeight="1" x14ac:dyDescent="0.2">
      <c r="A44" s="534" t="s">
        <v>19</v>
      </c>
      <c r="B44" s="17" t="s">
        <v>19</v>
      </c>
      <c r="C44" s="129" t="s">
        <v>65</v>
      </c>
      <c r="D44" s="1987" t="s">
        <v>66</v>
      </c>
      <c r="E44" s="1989"/>
      <c r="F44" s="1991" t="s">
        <v>29</v>
      </c>
      <c r="G44" s="48" t="s">
        <v>24</v>
      </c>
      <c r="H44" s="130">
        <v>74.7</v>
      </c>
      <c r="I44" s="448">
        <v>74.7</v>
      </c>
      <c r="J44" s="447"/>
      <c r="K44" s="130">
        <v>74.7</v>
      </c>
      <c r="L44" s="448">
        <v>74.7</v>
      </c>
      <c r="M44" s="449"/>
      <c r="N44" s="130">
        <v>74.7</v>
      </c>
      <c r="O44" s="448">
        <v>74.7</v>
      </c>
      <c r="P44" s="449"/>
      <c r="Q44" s="1993" t="s">
        <v>67</v>
      </c>
      <c r="R44" s="131">
        <v>15</v>
      </c>
      <c r="S44" s="132">
        <v>21</v>
      </c>
      <c r="T44" s="133">
        <v>21</v>
      </c>
      <c r="U44" s="2335"/>
    </row>
    <row r="45" spans="1:24" ht="15.75" customHeight="1" thickBot="1" x14ac:dyDescent="0.25">
      <c r="A45" s="535"/>
      <c r="B45" s="16"/>
      <c r="C45" s="135"/>
      <c r="D45" s="1988"/>
      <c r="E45" s="1990"/>
      <c r="F45" s="1992"/>
      <c r="G45" s="136" t="s">
        <v>26</v>
      </c>
      <c r="H45" s="44">
        <f t="shared" ref="H45:N45" si="6">SUM(H44:H44)</f>
        <v>74.7</v>
      </c>
      <c r="I45" s="413">
        <f t="shared" ref="I45" si="7">SUM(I44:I44)</f>
        <v>74.7</v>
      </c>
      <c r="J45" s="412"/>
      <c r="K45" s="44">
        <f t="shared" ref="K45:L45" si="8">SUM(K44:K44)</f>
        <v>74.7</v>
      </c>
      <c r="L45" s="413">
        <f t="shared" si="8"/>
        <v>74.7</v>
      </c>
      <c r="M45" s="414"/>
      <c r="N45" s="44">
        <f t="shared" si="6"/>
        <v>74.7</v>
      </c>
      <c r="O45" s="413">
        <f t="shared" ref="O45:P45" si="9">SUM(O44:O44)</f>
        <v>74.7</v>
      </c>
      <c r="P45" s="414">
        <f t="shared" si="9"/>
        <v>0</v>
      </c>
      <c r="Q45" s="1994"/>
      <c r="R45" s="137"/>
      <c r="S45" s="138"/>
      <c r="T45" s="139"/>
      <c r="U45" s="2097"/>
    </row>
    <row r="46" spans="1:24" ht="66" customHeight="1" x14ac:dyDescent="0.2">
      <c r="A46" s="534" t="s">
        <v>19</v>
      </c>
      <c r="B46" s="17" t="s">
        <v>19</v>
      </c>
      <c r="C46" s="129" t="s">
        <v>68</v>
      </c>
      <c r="D46" s="2333" t="s">
        <v>69</v>
      </c>
      <c r="E46" s="559"/>
      <c r="F46" s="561">
        <v>2</v>
      </c>
      <c r="G46" s="48" t="s">
        <v>24</v>
      </c>
      <c r="H46" s="61">
        <v>4.9000000000000004</v>
      </c>
      <c r="I46" s="838">
        <v>0</v>
      </c>
      <c r="J46" s="853">
        <f>+I46-H46</f>
        <v>-4.9000000000000004</v>
      </c>
      <c r="K46" s="61">
        <v>4.9000000000000004</v>
      </c>
      <c r="L46" s="423">
        <v>4.9000000000000004</v>
      </c>
      <c r="M46" s="424"/>
      <c r="N46" s="61">
        <v>4.9000000000000004</v>
      </c>
      <c r="O46" s="423">
        <v>4.9000000000000004</v>
      </c>
      <c r="P46" s="424"/>
      <c r="Q46" s="53" t="s">
        <v>70</v>
      </c>
      <c r="R46" s="839" t="s">
        <v>273</v>
      </c>
      <c r="S46" s="591">
        <v>1</v>
      </c>
      <c r="T46" s="141">
        <v>1</v>
      </c>
      <c r="U46" s="2296" t="s">
        <v>279</v>
      </c>
      <c r="W46" s="851"/>
      <c r="X46" s="851"/>
    </row>
    <row r="47" spans="1:24" s="145" customFormat="1" ht="28.5" customHeight="1" thickBot="1" x14ac:dyDescent="0.25">
      <c r="A47" s="535"/>
      <c r="B47" s="16"/>
      <c r="C47" s="135"/>
      <c r="D47" s="2334"/>
      <c r="E47" s="142"/>
      <c r="F47" s="562"/>
      <c r="G47" s="143" t="s">
        <v>26</v>
      </c>
      <c r="H47" s="144">
        <f>H46</f>
        <v>4.9000000000000004</v>
      </c>
      <c r="I47" s="450">
        <f>I46</f>
        <v>0</v>
      </c>
      <c r="J47" s="450">
        <f>J46</f>
        <v>-4.9000000000000004</v>
      </c>
      <c r="K47" s="144">
        <f>K46</f>
        <v>4.9000000000000004</v>
      </c>
      <c r="L47" s="450">
        <f>L46</f>
        <v>4.9000000000000004</v>
      </c>
      <c r="M47" s="451"/>
      <c r="N47" s="144">
        <f>N46</f>
        <v>4.9000000000000004</v>
      </c>
      <c r="O47" s="450">
        <f>O46</f>
        <v>4.9000000000000004</v>
      </c>
      <c r="P47" s="451">
        <f>P46</f>
        <v>0</v>
      </c>
      <c r="Q47" s="574" t="s">
        <v>71</v>
      </c>
      <c r="R47" s="840" t="s">
        <v>274</v>
      </c>
      <c r="S47" s="68">
        <v>210</v>
      </c>
      <c r="T47" s="69">
        <v>230</v>
      </c>
      <c r="U47" s="2044"/>
    </row>
    <row r="48" spans="1:24" ht="16.5" customHeight="1" x14ac:dyDescent="0.2">
      <c r="A48" s="536" t="s">
        <v>19</v>
      </c>
      <c r="B48" s="17" t="s">
        <v>19</v>
      </c>
      <c r="C48" s="129" t="s">
        <v>72</v>
      </c>
      <c r="D48" s="2035" t="s">
        <v>73</v>
      </c>
      <c r="E48" s="559"/>
      <c r="F48" s="147" t="s">
        <v>29</v>
      </c>
      <c r="G48" s="148" t="s">
        <v>24</v>
      </c>
      <c r="H48" s="149">
        <v>303.5</v>
      </c>
      <c r="I48" s="842">
        <f>303.5-1.8</f>
        <v>301.7</v>
      </c>
      <c r="J48" s="852">
        <f>+I48-H48</f>
        <v>-1.8000000000000114</v>
      </c>
      <c r="K48" s="149">
        <v>401.9</v>
      </c>
      <c r="L48" s="453">
        <v>401.9</v>
      </c>
      <c r="M48" s="454"/>
      <c r="N48" s="149">
        <v>401.9</v>
      </c>
      <c r="O48" s="453">
        <v>401.9</v>
      </c>
      <c r="P48" s="454"/>
      <c r="Q48" s="150"/>
      <c r="R48" s="151"/>
      <c r="S48" s="152"/>
      <c r="T48" s="153"/>
      <c r="U48" s="514"/>
    </row>
    <row r="49" spans="1:28" ht="12.75" customHeight="1" x14ac:dyDescent="0.2">
      <c r="A49" s="530"/>
      <c r="B49" s="28"/>
      <c r="C49" s="47"/>
      <c r="D49" s="2036"/>
      <c r="E49" s="568"/>
      <c r="F49" s="154"/>
      <c r="G49" s="587"/>
      <c r="H49" s="155"/>
      <c r="I49" s="455"/>
      <c r="J49" s="341"/>
      <c r="K49" s="155"/>
      <c r="L49" s="455"/>
      <c r="M49" s="456"/>
      <c r="N49" s="155"/>
      <c r="O49" s="455"/>
      <c r="P49" s="456"/>
      <c r="Q49" s="156"/>
      <c r="R49" s="157"/>
      <c r="S49" s="158"/>
      <c r="T49" s="159"/>
      <c r="U49" s="515"/>
    </row>
    <row r="50" spans="1:28" ht="34.5" customHeight="1" x14ac:dyDescent="0.2">
      <c r="A50" s="530"/>
      <c r="B50" s="28"/>
      <c r="C50" s="47"/>
      <c r="D50" s="2324" t="s">
        <v>74</v>
      </c>
      <c r="E50" s="568"/>
      <c r="F50" s="154"/>
      <c r="G50" s="587"/>
      <c r="H50" s="2325"/>
      <c r="I50" s="2060"/>
      <c r="J50" s="224"/>
      <c r="K50" s="2058"/>
      <c r="L50" s="2060"/>
      <c r="M50" s="672"/>
      <c r="N50" s="2058"/>
      <c r="O50" s="2060"/>
      <c r="P50" s="2338"/>
      <c r="Q50" s="567" t="s">
        <v>75</v>
      </c>
      <c r="R50" s="56" t="s">
        <v>76</v>
      </c>
      <c r="S50" s="57">
        <v>4</v>
      </c>
      <c r="T50" s="58">
        <v>4</v>
      </c>
      <c r="U50" s="2034" t="s">
        <v>280</v>
      </c>
      <c r="V50" s="824"/>
      <c r="W50" s="824"/>
    </row>
    <row r="51" spans="1:28" ht="34.5" customHeight="1" x14ac:dyDescent="0.2">
      <c r="A51" s="530"/>
      <c r="B51" s="28"/>
      <c r="C51" s="47"/>
      <c r="D51" s="2324"/>
      <c r="E51" s="568"/>
      <c r="F51" s="154"/>
      <c r="G51" s="587"/>
      <c r="H51" s="2325"/>
      <c r="I51" s="2060"/>
      <c r="J51" s="224"/>
      <c r="K51" s="2058"/>
      <c r="L51" s="2060"/>
      <c r="M51" s="672"/>
      <c r="N51" s="2058"/>
      <c r="O51" s="2060"/>
      <c r="P51" s="2338"/>
      <c r="Q51" s="53" t="s">
        <v>77</v>
      </c>
      <c r="R51" s="35">
        <v>9</v>
      </c>
      <c r="S51" s="40">
        <v>5</v>
      </c>
      <c r="T51" s="37">
        <v>8</v>
      </c>
      <c r="U51" s="2034"/>
      <c r="V51" s="824"/>
      <c r="W51" s="824"/>
    </row>
    <row r="52" spans="1:28" ht="34.5" customHeight="1" x14ac:dyDescent="0.2">
      <c r="A52" s="530"/>
      <c r="B52" s="28"/>
      <c r="C52" s="47"/>
      <c r="D52" s="160"/>
      <c r="E52" s="568"/>
      <c r="F52" s="154"/>
      <c r="G52" s="161"/>
      <c r="H52" s="2325"/>
      <c r="I52" s="2060"/>
      <c r="J52" s="224"/>
      <c r="K52" s="2058"/>
      <c r="L52" s="2060"/>
      <c r="M52" s="672"/>
      <c r="N52" s="2058"/>
      <c r="O52" s="2060"/>
      <c r="P52" s="2338"/>
      <c r="Q52" s="53" t="s">
        <v>78</v>
      </c>
      <c r="R52" s="35">
        <v>10</v>
      </c>
      <c r="S52" s="40">
        <v>10</v>
      </c>
      <c r="T52" s="37">
        <v>10</v>
      </c>
      <c r="U52" s="2282"/>
      <c r="V52" s="824"/>
      <c r="W52" s="824"/>
    </row>
    <row r="53" spans="1:28" ht="55.5" customHeight="1" x14ac:dyDescent="0.2">
      <c r="A53" s="530"/>
      <c r="B53" s="28"/>
      <c r="C53" s="47"/>
      <c r="D53" s="162" t="s">
        <v>79</v>
      </c>
      <c r="E53" s="575"/>
      <c r="F53" s="163"/>
      <c r="G53" s="857"/>
      <c r="H53" s="856"/>
      <c r="I53" s="858"/>
      <c r="J53" s="224"/>
      <c r="K53" s="861"/>
      <c r="L53" s="859"/>
      <c r="M53" s="860"/>
      <c r="N53" s="861"/>
      <c r="O53" s="859"/>
      <c r="P53" s="860"/>
      <c r="Q53" s="53" t="s">
        <v>80</v>
      </c>
      <c r="R53" s="35"/>
      <c r="S53" s="164">
        <v>4</v>
      </c>
      <c r="T53" s="37">
        <v>4</v>
      </c>
      <c r="U53" s="259"/>
      <c r="V53" s="824"/>
      <c r="W53" s="824"/>
    </row>
    <row r="54" spans="1:28" ht="118.5" customHeight="1" x14ac:dyDescent="0.2">
      <c r="A54" s="530"/>
      <c r="B54" s="28"/>
      <c r="C54" s="47"/>
      <c r="D54" s="855" t="s">
        <v>81</v>
      </c>
      <c r="E54" s="775"/>
      <c r="F54" s="163"/>
      <c r="G54" s="857"/>
      <c r="H54" s="856"/>
      <c r="I54" s="862"/>
      <c r="J54" s="863"/>
      <c r="K54" s="61"/>
      <c r="L54" s="423"/>
      <c r="M54" s="424"/>
      <c r="N54" s="61"/>
      <c r="O54" s="423"/>
      <c r="P54" s="424"/>
      <c r="Q54" s="692" t="s">
        <v>82</v>
      </c>
      <c r="R54" s="165">
        <v>8</v>
      </c>
      <c r="S54" s="166">
        <v>7</v>
      </c>
      <c r="T54" s="167">
        <v>7</v>
      </c>
      <c r="U54" s="854"/>
      <c r="V54" s="2378"/>
      <c r="W54" s="2379"/>
    </row>
    <row r="55" spans="1:28" ht="24.75" customHeight="1" x14ac:dyDescent="0.2">
      <c r="A55" s="530"/>
      <c r="B55" s="28"/>
      <c r="C55" s="47"/>
      <c r="D55" s="2013" t="s">
        <v>83</v>
      </c>
      <c r="E55" s="575"/>
      <c r="F55" s="163"/>
      <c r="G55" s="578"/>
      <c r="H55" s="772"/>
      <c r="I55" s="584"/>
      <c r="J55" s="224"/>
      <c r="K55" s="616"/>
      <c r="L55" s="621"/>
      <c r="M55" s="617"/>
      <c r="N55" s="616"/>
      <c r="O55" s="621"/>
      <c r="P55" s="617"/>
      <c r="Q55" s="116" t="s">
        <v>84</v>
      </c>
      <c r="R55" s="168">
        <v>1</v>
      </c>
      <c r="S55" s="169">
        <v>1</v>
      </c>
      <c r="T55" s="170">
        <v>1</v>
      </c>
      <c r="U55" s="170"/>
    </row>
    <row r="56" spans="1:28" ht="19.5" customHeight="1" thickBot="1" x14ac:dyDescent="0.25">
      <c r="A56" s="535"/>
      <c r="B56" s="16"/>
      <c r="C56" s="135"/>
      <c r="D56" s="2012"/>
      <c r="E56" s="524"/>
      <c r="F56" s="525"/>
      <c r="G56" s="143" t="s">
        <v>26</v>
      </c>
      <c r="H56" s="115">
        <f>SUM(H48:H55)</f>
        <v>303.5</v>
      </c>
      <c r="I56" s="442">
        <f>SUM(I48:I55)</f>
        <v>301.7</v>
      </c>
      <c r="J56" s="442">
        <f>SUM(J48:J55)</f>
        <v>-1.8000000000000114</v>
      </c>
      <c r="K56" s="115">
        <f>SUM(K48:K55)</f>
        <v>401.9</v>
      </c>
      <c r="L56" s="442">
        <f>SUM(L48:L55)</f>
        <v>401.9</v>
      </c>
      <c r="M56" s="441"/>
      <c r="N56" s="115">
        <f>SUM(N48:N55)</f>
        <v>401.9</v>
      </c>
      <c r="O56" s="442">
        <f>SUM(O48:O55)</f>
        <v>401.9</v>
      </c>
      <c r="P56" s="441">
        <f>SUM(P48:P55)</f>
        <v>0</v>
      </c>
      <c r="Q56" s="171"/>
      <c r="R56" s="172"/>
      <c r="S56" s="173"/>
      <c r="T56" s="174"/>
      <c r="U56" s="174"/>
    </row>
    <row r="57" spans="1:28" ht="42" customHeight="1" x14ac:dyDescent="0.2">
      <c r="A57" s="534" t="s">
        <v>19</v>
      </c>
      <c r="B57" s="17" t="s">
        <v>19</v>
      </c>
      <c r="C57" s="129" t="s">
        <v>85</v>
      </c>
      <c r="D57" s="175" t="s">
        <v>86</v>
      </c>
      <c r="E57" s="559"/>
      <c r="F57" s="561">
        <v>2</v>
      </c>
      <c r="G57" s="48" t="s">
        <v>24</v>
      </c>
      <c r="H57" s="149">
        <v>98.6</v>
      </c>
      <c r="I57" s="453">
        <f>93.1+5.5</f>
        <v>98.6</v>
      </c>
      <c r="J57" s="678"/>
      <c r="K57" s="332">
        <v>97.6</v>
      </c>
      <c r="L57" s="443">
        <v>97.6</v>
      </c>
      <c r="M57" s="444"/>
      <c r="N57" s="332">
        <v>12</v>
      </c>
      <c r="O57" s="443">
        <v>12</v>
      </c>
      <c r="P57" s="444"/>
      <c r="Q57" s="176"/>
      <c r="R57" s="177"/>
      <c r="S57" s="26"/>
      <c r="T57" s="178"/>
      <c r="U57" s="27"/>
    </row>
    <row r="58" spans="1:28" ht="27.75" customHeight="1" x14ac:dyDescent="0.2">
      <c r="A58" s="530"/>
      <c r="B58" s="28"/>
      <c r="C58" s="47"/>
      <c r="D58" s="566" t="s">
        <v>87</v>
      </c>
      <c r="E58" s="568"/>
      <c r="F58" s="52"/>
      <c r="G58" s="60"/>
      <c r="H58" s="155"/>
      <c r="I58" s="455"/>
      <c r="J58" s="341"/>
      <c r="K58" s="61"/>
      <c r="L58" s="423"/>
      <c r="M58" s="424"/>
      <c r="N58" s="61"/>
      <c r="O58" s="423"/>
      <c r="P58" s="424"/>
      <c r="Q58" s="53" t="s">
        <v>88</v>
      </c>
      <c r="R58" s="179">
        <v>1</v>
      </c>
      <c r="S58" s="180"/>
      <c r="T58" s="181"/>
      <c r="U58" s="181"/>
    </row>
    <row r="59" spans="1:28" ht="29.25" customHeight="1" x14ac:dyDescent="0.2">
      <c r="A59" s="530"/>
      <c r="B59" s="28"/>
      <c r="C59" s="47"/>
      <c r="D59" s="556"/>
      <c r="E59" s="568"/>
      <c r="F59" s="52"/>
      <c r="G59" s="60"/>
      <c r="H59" s="155"/>
      <c r="I59" s="455"/>
      <c r="J59" s="341"/>
      <c r="K59" s="61"/>
      <c r="L59" s="423"/>
      <c r="M59" s="424"/>
      <c r="N59" s="61"/>
      <c r="O59" s="423"/>
      <c r="P59" s="424"/>
      <c r="Q59" s="558" t="s">
        <v>89</v>
      </c>
      <c r="R59" s="63"/>
      <c r="S59" s="182">
        <v>1</v>
      </c>
      <c r="T59" s="569"/>
      <c r="U59" s="65"/>
    </row>
    <row r="60" spans="1:28" ht="17.25" customHeight="1" x14ac:dyDescent="0.2">
      <c r="A60" s="530"/>
      <c r="B60" s="28"/>
      <c r="C60" s="47"/>
      <c r="D60" s="556"/>
      <c r="E60" s="568"/>
      <c r="F60" s="52"/>
      <c r="G60" s="60"/>
      <c r="H60" s="155"/>
      <c r="I60" s="455"/>
      <c r="J60" s="341"/>
      <c r="K60" s="61"/>
      <c r="L60" s="423"/>
      <c r="M60" s="424"/>
      <c r="N60" s="61"/>
      <c r="O60" s="423"/>
      <c r="P60" s="424"/>
      <c r="Q60" s="558" t="s">
        <v>90</v>
      </c>
      <c r="R60" s="63"/>
      <c r="S60" s="182"/>
      <c r="T60" s="183">
        <v>1</v>
      </c>
      <c r="U60" s="65"/>
      <c r="AB60" s="5"/>
    </row>
    <row r="61" spans="1:28" ht="17.25" customHeight="1" x14ac:dyDescent="0.2">
      <c r="A61" s="530"/>
      <c r="B61" s="28"/>
      <c r="C61" s="47"/>
      <c r="D61" s="556"/>
      <c r="E61" s="568"/>
      <c r="F61" s="52"/>
      <c r="G61" s="60"/>
      <c r="H61" s="155"/>
      <c r="I61" s="455"/>
      <c r="J61" s="341"/>
      <c r="K61" s="61"/>
      <c r="L61" s="423"/>
      <c r="M61" s="424"/>
      <c r="N61" s="61"/>
      <c r="O61" s="423"/>
      <c r="P61" s="424"/>
      <c r="Q61" s="558" t="s">
        <v>91</v>
      </c>
      <c r="R61" s="184"/>
      <c r="S61" s="164">
        <v>80</v>
      </c>
      <c r="T61" s="76">
        <v>100</v>
      </c>
      <c r="U61" s="37"/>
    </row>
    <row r="62" spans="1:28" ht="30" customHeight="1" x14ac:dyDescent="0.2">
      <c r="A62" s="530"/>
      <c r="B62" s="28"/>
      <c r="C62" s="47"/>
      <c r="D62" s="262" t="s">
        <v>92</v>
      </c>
      <c r="E62" s="575"/>
      <c r="F62" s="163"/>
      <c r="G62" s="578"/>
      <c r="H62" s="155"/>
      <c r="I62" s="455"/>
      <c r="J62" s="341"/>
      <c r="K62" s="61"/>
      <c r="L62" s="423"/>
      <c r="M62" s="424"/>
      <c r="N62" s="61"/>
      <c r="O62" s="423"/>
      <c r="P62" s="424"/>
      <c r="Q62" s="185" t="s">
        <v>93</v>
      </c>
      <c r="R62" s="186">
        <v>3</v>
      </c>
      <c r="S62" s="40">
        <v>3</v>
      </c>
      <c r="T62" s="187"/>
      <c r="U62" s="37"/>
    </row>
    <row r="63" spans="1:28" ht="30" customHeight="1" x14ac:dyDescent="0.2">
      <c r="A63" s="530"/>
      <c r="B63" s="28"/>
      <c r="C63" s="47"/>
      <c r="D63" s="265"/>
      <c r="E63" s="575"/>
      <c r="F63" s="163"/>
      <c r="G63" s="578"/>
      <c r="H63" s="155"/>
      <c r="I63" s="455"/>
      <c r="J63" s="341"/>
      <c r="K63" s="61"/>
      <c r="L63" s="423"/>
      <c r="M63" s="424"/>
      <c r="N63" s="61"/>
      <c r="O63" s="423"/>
      <c r="P63" s="424"/>
      <c r="Q63" s="116" t="s">
        <v>94</v>
      </c>
      <c r="R63" s="188">
        <v>2</v>
      </c>
      <c r="S63" s="189">
        <v>2</v>
      </c>
      <c r="T63" s="183"/>
      <c r="U63" s="41"/>
    </row>
    <row r="64" spans="1:28" s="676" customFormat="1" ht="17.25" customHeight="1" x14ac:dyDescent="0.2">
      <c r="A64" s="530"/>
      <c r="B64" s="28"/>
      <c r="C64" s="47"/>
      <c r="D64" s="465"/>
      <c r="E64" s="668"/>
      <c r="F64" s="163"/>
      <c r="G64" s="669"/>
      <c r="H64" s="155"/>
      <c r="I64" s="455"/>
      <c r="J64" s="341"/>
      <c r="K64" s="61"/>
      <c r="L64" s="423"/>
      <c r="M64" s="422"/>
      <c r="N64" s="61"/>
      <c r="O64" s="423"/>
      <c r="P64" s="422"/>
      <c r="Q64" s="681" t="s">
        <v>95</v>
      </c>
      <c r="R64" s="186">
        <v>53</v>
      </c>
      <c r="S64" s="64">
        <v>53</v>
      </c>
      <c r="T64" s="183"/>
      <c r="U64" s="41"/>
    </row>
    <row r="65" spans="1:21" s="676" customFormat="1" ht="16.5" customHeight="1" x14ac:dyDescent="0.2">
      <c r="A65" s="530"/>
      <c r="B65" s="28"/>
      <c r="C65" s="47"/>
      <c r="D65" s="2013" t="s">
        <v>254</v>
      </c>
      <c r="E65" s="775"/>
      <c r="F65" s="163"/>
      <c r="G65" s="771"/>
      <c r="H65" s="155"/>
      <c r="I65" s="455"/>
      <c r="J65" s="341"/>
      <c r="K65" s="61"/>
      <c r="L65" s="423"/>
      <c r="M65" s="422"/>
      <c r="N65" s="61"/>
      <c r="O65" s="423"/>
      <c r="P65" s="422"/>
      <c r="Q65" s="782" t="s">
        <v>262</v>
      </c>
      <c r="R65" s="785">
        <v>3</v>
      </c>
      <c r="S65" s="64"/>
      <c r="T65" s="183"/>
      <c r="U65" s="2033"/>
    </row>
    <row r="66" spans="1:21" s="145" customFormat="1" ht="15.75" customHeight="1" thickBot="1" x14ac:dyDescent="0.25">
      <c r="A66" s="535"/>
      <c r="B66" s="16"/>
      <c r="C66" s="135"/>
      <c r="D66" s="2012"/>
      <c r="E66" s="142"/>
      <c r="F66" s="562"/>
      <c r="G66" s="143" t="s">
        <v>26</v>
      </c>
      <c r="H66" s="115">
        <f>SUM(H57:H63)</f>
        <v>98.6</v>
      </c>
      <c r="I66" s="442">
        <f>SUM(I57:I63)</f>
        <v>98.6</v>
      </c>
      <c r="J66" s="442">
        <f>SUM(J57:J63)</f>
        <v>0</v>
      </c>
      <c r="K66" s="115">
        <f t="shared" ref="K66:L66" si="10">SUM(K57:K63)</f>
        <v>97.6</v>
      </c>
      <c r="L66" s="442">
        <f t="shared" si="10"/>
        <v>97.6</v>
      </c>
      <c r="M66" s="441"/>
      <c r="N66" s="115">
        <f t="shared" ref="N66" si="11">SUM(N57:N63)</f>
        <v>12</v>
      </c>
      <c r="O66" s="442">
        <f t="shared" ref="O66:P66" si="12">SUM(O57:O63)</f>
        <v>12</v>
      </c>
      <c r="P66" s="441">
        <f t="shared" si="12"/>
        <v>0</v>
      </c>
      <c r="Q66" s="679"/>
      <c r="R66" s="680"/>
      <c r="S66" s="126"/>
      <c r="T66" s="280"/>
      <c r="U66" s="2044"/>
    </row>
    <row r="67" spans="1:21" ht="30.75" customHeight="1" x14ac:dyDescent="0.2">
      <c r="A67" s="530" t="s">
        <v>19</v>
      </c>
      <c r="B67" s="28" t="s">
        <v>19</v>
      </c>
      <c r="C67" s="47" t="s">
        <v>96</v>
      </c>
      <c r="D67" s="2014" t="s">
        <v>97</v>
      </c>
      <c r="E67" s="575"/>
      <c r="F67" s="163">
        <v>2</v>
      </c>
      <c r="G67" s="190" t="s">
        <v>24</v>
      </c>
      <c r="H67" s="191"/>
      <c r="I67" s="460"/>
      <c r="J67" s="459"/>
      <c r="K67" s="616">
        <v>7</v>
      </c>
      <c r="L67" s="621">
        <v>7</v>
      </c>
      <c r="M67" s="617"/>
      <c r="N67" s="616">
        <v>7</v>
      </c>
      <c r="O67" s="621">
        <v>7</v>
      </c>
      <c r="P67" s="617"/>
      <c r="Q67" s="192" t="s">
        <v>98</v>
      </c>
      <c r="R67" s="56"/>
      <c r="S67" s="193">
        <v>1</v>
      </c>
      <c r="T67" s="58">
        <v>1</v>
      </c>
      <c r="U67" s="58"/>
    </row>
    <row r="68" spans="1:21" ht="16.5" customHeight="1" thickBot="1" x14ac:dyDescent="0.25">
      <c r="A68" s="537"/>
      <c r="B68" s="16"/>
      <c r="C68" s="194"/>
      <c r="D68" s="2012"/>
      <c r="E68" s="560"/>
      <c r="F68" s="195"/>
      <c r="G68" s="196" t="s">
        <v>26</v>
      </c>
      <c r="H68" s="100"/>
      <c r="I68" s="436"/>
      <c r="J68" s="435"/>
      <c r="K68" s="100">
        <f t="shared" ref="K68:L68" si="13">SUM(K67)</f>
        <v>7</v>
      </c>
      <c r="L68" s="436">
        <f t="shared" si="13"/>
        <v>7</v>
      </c>
      <c r="M68" s="437"/>
      <c r="N68" s="100">
        <f t="shared" ref="N68" si="14">SUM(N67)</f>
        <v>7</v>
      </c>
      <c r="O68" s="436">
        <f t="shared" ref="O68:P68" si="15">SUM(O67)</f>
        <v>7</v>
      </c>
      <c r="P68" s="437">
        <f t="shared" si="15"/>
        <v>0</v>
      </c>
      <c r="Q68" s="197" t="s">
        <v>99</v>
      </c>
      <c r="R68" s="125"/>
      <c r="S68" s="198">
        <v>50</v>
      </c>
      <c r="T68" s="127">
        <v>50</v>
      </c>
      <c r="U68" s="127"/>
    </row>
    <row r="69" spans="1:21" ht="13.5" thickBot="1" x14ac:dyDescent="0.25">
      <c r="A69" s="533" t="s">
        <v>19</v>
      </c>
      <c r="B69" s="199" t="s">
        <v>19</v>
      </c>
      <c r="C69" s="2037" t="s">
        <v>100</v>
      </c>
      <c r="D69" s="2038"/>
      <c r="E69" s="2038"/>
      <c r="F69" s="2038"/>
      <c r="G69" s="2295"/>
      <c r="H69" s="200">
        <f t="shared" ref="H69:P69" si="16">+H68+H66+H56+H47+H45+H43+H40+H35+H31</f>
        <v>1729.3</v>
      </c>
      <c r="I69" s="462">
        <f t="shared" si="16"/>
        <v>1722.6</v>
      </c>
      <c r="J69" s="461">
        <f>+J68+J66+J56+J47+J45+J43+J40+J35+J31</f>
        <v>-6.7000000000000117</v>
      </c>
      <c r="K69" s="200">
        <f t="shared" si="16"/>
        <v>1843.7</v>
      </c>
      <c r="L69" s="462">
        <f t="shared" si="16"/>
        <v>1843.7</v>
      </c>
      <c r="M69" s="461">
        <f t="shared" si="16"/>
        <v>0</v>
      </c>
      <c r="N69" s="200">
        <f t="shared" si="16"/>
        <v>1743.1</v>
      </c>
      <c r="O69" s="462">
        <f t="shared" si="16"/>
        <v>1743.1</v>
      </c>
      <c r="P69" s="461">
        <f t="shared" si="16"/>
        <v>0</v>
      </c>
      <c r="Q69" s="2039"/>
      <c r="R69" s="2040"/>
      <c r="S69" s="2040"/>
      <c r="T69" s="2040"/>
      <c r="U69" s="2041"/>
    </row>
    <row r="70" spans="1:21" ht="13.5" thickBot="1" x14ac:dyDescent="0.25">
      <c r="A70" s="531" t="s">
        <v>19</v>
      </c>
      <c r="B70" s="201" t="s">
        <v>28</v>
      </c>
      <c r="C70" s="2004" t="s">
        <v>101</v>
      </c>
      <c r="D70" s="2005"/>
      <c r="E70" s="2005"/>
      <c r="F70" s="2005"/>
      <c r="G70" s="2005"/>
      <c r="H70" s="2005"/>
      <c r="I70" s="2005"/>
      <c r="J70" s="2005"/>
      <c r="K70" s="2005"/>
      <c r="L70" s="2005"/>
      <c r="M70" s="2005"/>
      <c r="N70" s="2005"/>
      <c r="O70" s="2005"/>
      <c r="P70" s="2005"/>
      <c r="Q70" s="2005"/>
      <c r="R70" s="2005"/>
      <c r="S70" s="2005"/>
      <c r="T70" s="2005"/>
      <c r="U70" s="2006"/>
    </row>
    <row r="71" spans="1:21" ht="15" customHeight="1" x14ac:dyDescent="0.2">
      <c r="A71" s="531" t="s">
        <v>19</v>
      </c>
      <c r="B71" s="17" t="s">
        <v>28</v>
      </c>
      <c r="C71" s="716" t="s">
        <v>19</v>
      </c>
      <c r="D71" s="2370" t="s">
        <v>102</v>
      </c>
      <c r="E71" s="717" t="s">
        <v>23</v>
      </c>
      <c r="F71" s="711" t="s">
        <v>29</v>
      </c>
      <c r="G71" s="718" t="s">
        <v>24</v>
      </c>
      <c r="H71" s="82">
        <v>4441.3</v>
      </c>
      <c r="I71" s="432">
        <f>4436.3+5</f>
        <v>4441.3</v>
      </c>
      <c r="J71" s="682"/>
      <c r="K71" s="82">
        <v>4386.2</v>
      </c>
      <c r="L71" s="432">
        <v>4386.2</v>
      </c>
      <c r="M71" s="526"/>
      <c r="N71" s="82">
        <v>4342</v>
      </c>
      <c r="O71" s="432">
        <v>4342</v>
      </c>
      <c r="P71" s="526"/>
      <c r="Q71" s="202" t="s">
        <v>103</v>
      </c>
      <c r="R71" s="203">
        <v>1136</v>
      </c>
      <c r="S71" s="204">
        <v>1245</v>
      </c>
      <c r="T71" s="205">
        <v>1297</v>
      </c>
      <c r="U71" s="2382" t="s">
        <v>278</v>
      </c>
    </row>
    <row r="72" spans="1:21" ht="15" customHeight="1" x14ac:dyDescent="0.2">
      <c r="A72" s="532"/>
      <c r="B72" s="28"/>
      <c r="C72" s="240"/>
      <c r="D72" s="2371"/>
      <c r="E72" s="243"/>
      <c r="F72" s="702"/>
      <c r="G72" s="719" t="s">
        <v>104</v>
      </c>
      <c r="H72" s="91">
        <v>413.9</v>
      </c>
      <c r="I72" s="522">
        <f>413.9+20</f>
        <v>433.9</v>
      </c>
      <c r="J72" s="521">
        <f>+I72-H72</f>
        <v>20</v>
      </c>
      <c r="K72" s="91">
        <v>420.7</v>
      </c>
      <c r="L72" s="713">
        <v>420.7</v>
      </c>
      <c r="M72" s="210"/>
      <c r="N72" s="91">
        <v>428.1</v>
      </c>
      <c r="O72" s="713">
        <v>428.1</v>
      </c>
      <c r="P72" s="210"/>
      <c r="Q72" s="2033" t="s">
        <v>105</v>
      </c>
      <c r="R72" s="206">
        <v>1467</v>
      </c>
      <c r="S72" s="207">
        <v>1480</v>
      </c>
      <c r="T72" s="208">
        <v>1498</v>
      </c>
      <c r="U72" s="2383"/>
    </row>
    <row r="73" spans="1:21" ht="15" customHeight="1" x14ac:dyDescent="0.2">
      <c r="A73" s="532"/>
      <c r="B73" s="28"/>
      <c r="C73" s="240"/>
      <c r="D73" s="720"/>
      <c r="E73" s="243"/>
      <c r="F73" s="702"/>
      <c r="G73" s="719" t="s">
        <v>244</v>
      </c>
      <c r="H73" s="91">
        <v>61.4</v>
      </c>
      <c r="I73" s="713">
        <v>61.4</v>
      </c>
      <c r="J73" s="521"/>
      <c r="K73" s="91"/>
      <c r="L73" s="713"/>
      <c r="M73" s="210"/>
      <c r="N73" s="434"/>
      <c r="O73" s="713"/>
      <c r="P73" s="210"/>
      <c r="Q73" s="2282"/>
      <c r="R73" s="603"/>
      <c r="S73" s="604"/>
      <c r="T73" s="605"/>
      <c r="U73" s="2383"/>
    </row>
    <row r="74" spans="1:21" ht="15" customHeight="1" x14ac:dyDescent="0.2">
      <c r="A74" s="532"/>
      <c r="B74" s="28"/>
      <c r="C74" s="240"/>
      <c r="D74" s="720"/>
      <c r="E74" s="243"/>
      <c r="F74" s="702"/>
      <c r="G74" s="730" t="s">
        <v>250</v>
      </c>
      <c r="H74" s="91">
        <v>20</v>
      </c>
      <c r="I74" s="457">
        <v>20</v>
      </c>
      <c r="J74" s="521"/>
      <c r="K74" s="91"/>
      <c r="L74" s="713"/>
      <c r="M74" s="210"/>
      <c r="N74" s="434"/>
      <c r="O74" s="713"/>
      <c r="P74" s="210"/>
      <c r="Q74" s="2033" t="s">
        <v>108</v>
      </c>
      <c r="R74" s="597">
        <v>14</v>
      </c>
      <c r="S74" s="598"/>
      <c r="T74" s="599"/>
      <c r="U74" s="2383"/>
    </row>
    <row r="75" spans="1:21" ht="15" customHeight="1" x14ac:dyDescent="0.2">
      <c r="A75" s="532"/>
      <c r="B75" s="28"/>
      <c r="C75" s="240"/>
      <c r="D75" s="720"/>
      <c r="E75" s="243"/>
      <c r="F75" s="702"/>
      <c r="G75" s="730" t="s">
        <v>106</v>
      </c>
      <c r="H75" s="91">
        <v>46</v>
      </c>
      <c r="I75" s="713">
        <v>46</v>
      </c>
      <c r="J75" s="434"/>
      <c r="K75" s="91"/>
      <c r="L75" s="713"/>
      <c r="M75" s="210"/>
      <c r="N75" s="434"/>
      <c r="O75" s="713"/>
      <c r="P75" s="210"/>
      <c r="Q75" s="2034"/>
      <c r="R75" s="39"/>
      <c r="S75" s="189"/>
      <c r="T75" s="41"/>
      <c r="U75" s="2383"/>
    </row>
    <row r="76" spans="1:21" ht="14.25" customHeight="1" x14ac:dyDescent="0.2">
      <c r="A76" s="532"/>
      <c r="B76" s="28"/>
      <c r="C76" s="240"/>
      <c r="D76" s="720"/>
      <c r="E76" s="243"/>
      <c r="F76" s="702"/>
      <c r="G76" s="712" t="s">
        <v>107</v>
      </c>
      <c r="H76" s="91"/>
      <c r="I76" s="713"/>
      <c r="J76" s="434"/>
      <c r="K76" s="91">
        <v>6.7</v>
      </c>
      <c r="L76" s="713">
        <v>6.7</v>
      </c>
      <c r="M76" s="210"/>
      <c r="N76" s="91"/>
      <c r="O76" s="713"/>
      <c r="P76" s="210"/>
      <c r="Q76" s="2282"/>
      <c r="R76" s="56"/>
      <c r="S76" s="57"/>
      <c r="T76" s="58"/>
      <c r="U76" s="2383"/>
    </row>
    <row r="77" spans="1:21" ht="18" customHeight="1" x14ac:dyDescent="0.2">
      <c r="A77" s="532"/>
      <c r="B77" s="28"/>
      <c r="C77" s="240"/>
      <c r="D77" s="720"/>
      <c r="E77" s="243"/>
      <c r="F77" s="702"/>
      <c r="G77" s="721"/>
      <c r="H77" s="699"/>
      <c r="I77" s="706"/>
      <c r="J77" s="224"/>
      <c r="K77" s="699"/>
      <c r="L77" s="706"/>
      <c r="M77" s="708"/>
      <c r="N77" s="224"/>
      <c r="O77" s="706"/>
      <c r="P77" s="708"/>
      <c r="Q77" s="232" t="s">
        <v>109</v>
      </c>
      <c r="R77" s="63">
        <v>30</v>
      </c>
      <c r="S77" s="113">
        <v>29</v>
      </c>
      <c r="T77" s="37">
        <v>25</v>
      </c>
      <c r="U77" s="2384"/>
    </row>
    <row r="78" spans="1:21" s="763" customFormat="1" ht="56.25" customHeight="1" x14ac:dyDescent="0.2">
      <c r="A78" s="532"/>
      <c r="B78" s="28"/>
      <c r="C78" s="240"/>
      <c r="D78" s="54" t="s">
        <v>110</v>
      </c>
      <c r="E78" s="243"/>
      <c r="F78" s="777"/>
      <c r="G78" s="771"/>
      <c r="H78" s="780"/>
      <c r="I78" s="781"/>
      <c r="J78" s="229"/>
      <c r="K78" s="780"/>
      <c r="L78" s="781"/>
      <c r="M78" s="783"/>
      <c r="N78" s="780"/>
      <c r="O78" s="781"/>
      <c r="P78" s="783"/>
      <c r="Q78" s="776" t="s">
        <v>269</v>
      </c>
      <c r="R78" s="63">
        <v>3</v>
      </c>
      <c r="S78" s="113"/>
      <c r="T78" s="784"/>
      <c r="U78" s="776"/>
    </row>
    <row r="79" spans="1:21" ht="18.75" customHeight="1" x14ac:dyDescent="0.2">
      <c r="A79" s="532"/>
      <c r="B79" s="28"/>
      <c r="C79" s="240"/>
      <c r="D79" s="2011" t="s">
        <v>111</v>
      </c>
      <c r="E79" s="243"/>
      <c r="F79" s="702"/>
      <c r="G79" s="704"/>
      <c r="H79" s="699"/>
      <c r="I79" s="706"/>
      <c r="J79" s="224"/>
      <c r="K79" s="699"/>
      <c r="L79" s="706"/>
      <c r="M79" s="708"/>
      <c r="N79" s="699"/>
      <c r="O79" s="706"/>
      <c r="P79" s="708"/>
      <c r="Q79" s="259"/>
      <c r="R79" s="39"/>
      <c r="S79" s="189"/>
      <c r="T79" s="41"/>
      <c r="U79" s="41"/>
    </row>
    <row r="80" spans="1:21" ht="18.75" customHeight="1" x14ac:dyDescent="0.2">
      <c r="A80" s="532"/>
      <c r="B80" s="28"/>
      <c r="C80" s="240"/>
      <c r="D80" s="2011"/>
      <c r="E80" s="243"/>
      <c r="F80" s="702"/>
      <c r="G80" s="704"/>
      <c r="H80" s="699"/>
      <c r="I80" s="706"/>
      <c r="J80" s="224"/>
      <c r="K80" s="699"/>
      <c r="L80" s="706"/>
      <c r="M80" s="708"/>
      <c r="N80" s="224"/>
      <c r="O80" s="706"/>
      <c r="P80" s="224"/>
      <c r="Q80" s="259"/>
      <c r="R80" s="39"/>
      <c r="S80" s="189"/>
      <c r="T80" s="41"/>
      <c r="U80" s="41"/>
    </row>
    <row r="81" spans="1:21" ht="18.75" customHeight="1" x14ac:dyDescent="0.2">
      <c r="A81" s="532"/>
      <c r="B81" s="28"/>
      <c r="C81" s="240"/>
      <c r="D81" s="2047"/>
      <c r="E81" s="243"/>
      <c r="F81" s="702"/>
      <c r="G81" s="238"/>
      <c r="H81" s="699"/>
      <c r="I81" s="706"/>
      <c r="J81" s="224"/>
      <c r="K81" s="699"/>
      <c r="L81" s="706"/>
      <c r="M81" s="708"/>
      <c r="N81" s="224"/>
      <c r="O81" s="706"/>
      <c r="P81" s="224"/>
      <c r="Q81" s="700"/>
      <c r="R81" s="39"/>
      <c r="S81" s="189"/>
      <c r="T81" s="41"/>
      <c r="U81" s="41"/>
    </row>
    <row r="82" spans="1:21" ht="27.75" customHeight="1" x14ac:dyDescent="0.2">
      <c r="A82" s="532"/>
      <c r="B82" s="28"/>
      <c r="C82" s="723"/>
      <c r="D82" s="2013" t="s">
        <v>112</v>
      </c>
      <c r="E82" s="243"/>
      <c r="F82" s="702"/>
      <c r="G82" s="704"/>
      <c r="H82" s="699"/>
      <c r="I82" s="706"/>
      <c r="J82" s="224"/>
      <c r="K82" s="699"/>
      <c r="L82" s="706"/>
      <c r="M82" s="708"/>
      <c r="N82" s="699"/>
      <c r="O82" s="706"/>
      <c r="P82" s="708"/>
      <c r="Q82" s="2034"/>
      <c r="R82" s="2322"/>
      <c r="S82" s="189"/>
      <c r="T82" s="41"/>
      <c r="U82" s="41"/>
    </row>
    <row r="83" spans="1:21" ht="12" customHeight="1" x14ac:dyDescent="0.2">
      <c r="A83" s="532"/>
      <c r="B83" s="28"/>
      <c r="C83" s="723"/>
      <c r="D83" s="2047"/>
      <c r="E83" s="243"/>
      <c r="F83" s="702"/>
      <c r="G83" s="704"/>
      <c r="H83" s="488"/>
      <c r="I83" s="497"/>
      <c r="J83" s="493"/>
      <c r="K83" s="488"/>
      <c r="L83" s="497"/>
      <c r="M83" s="226"/>
      <c r="N83" s="493"/>
      <c r="O83" s="497"/>
      <c r="P83" s="226"/>
      <c r="Q83" s="2282"/>
      <c r="R83" s="2323"/>
      <c r="S83" s="193"/>
      <c r="T83" s="58"/>
      <c r="U83" s="58"/>
    </row>
    <row r="84" spans="1:21" ht="18.75" customHeight="1" x14ac:dyDescent="0.2">
      <c r="A84" s="538"/>
      <c r="B84" s="28"/>
      <c r="C84" s="235"/>
      <c r="D84" s="2013" t="s">
        <v>113</v>
      </c>
      <c r="E84" s="724"/>
      <c r="F84" s="702"/>
      <c r="G84" s="704"/>
      <c r="H84" s="710"/>
      <c r="I84" s="707"/>
      <c r="J84" s="229"/>
      <c r="K84" s="710"/>
      <c r="L84" s="707"/>
      <c r="M84" s="709"/>
      <c r="N84" s="710"/>
      <c r="O84" s="707"/>
      <c r="P84" s="709"/>
      <c r="Q84" s="2033" t="s">
        <v>114</v>
      </c>
      <c r="R84" s="63">
        <v>805</v>
      </c>
      <c r="S84" s="64">
        <v>850</v>
      </c>
      <c r="T84" s="65">
        <v>850</v>
      </c>
      <c r="U84" s="65"/>
    </row>
    <row r="85" spans="1:21" ht="17.25" customHeight="1" x14ac:dyDescent="0.2">
      <c r="A85" s="538"/>
      <c r="B85" s="28"/>
      <c r="C85" s="235"/>
      <c r="D85" s="2011"/>
      <c r="E85" s="724"/>
      <c r="F85" s="702"/>
      <c r="G85" s="704"/>
      <c r="H85" s="710"/>
      <c r="I85" s="707"/>
      <c r="J85" s="229"/>
      <c r="K85" s="710"/>
      <c r="L85" s="707"/>
      <c r="M85" s="709"/>
      <c r="N85" s="229"/>
      <c r="O85" s="707"/>
      <c r="P85" s="229"/>
      <c r="Q85" s="2034"/>
      <c r="R85" s="39"/>
      <c r="S85" s="189"/>
      <c r="T85" s="41"/>
      <c r="U85" s="41"/>
    </row>
    <row r="86" spans="1:21" ht="18.75" customHeight="1" x14ac:dyDescent="0.2">
      <c r="A86" s="530"/>
      <c r="B86" s="28"/>
      <c r="C86" s="235"/>
      <c r="D86" s="2011"/>
      <c r="E86" s="724"/>
      <c r="F86" s="702"/>
      <c r="G86" s="238"/>
      <c r="H86" s="710"/>
      <c r="I86" s="707"/>
      <c r="J86" s="229"/>
      <c r="K86" s="710"/>
      <c r="L86" s="707"/>
      <c r="M86" s="709"/>
      <c r="N86" s="229"/>
      <c r="O86" s="707"/>
      <c r="P86" s="229"/>
      <c r="Q86" s="2034"/>
      <c r="R86" s="39"/>
      <c r="S86" s="189"/>
      <c r="T86" s="41"/>
      <c r="U86" s="41"/>
    </row>
    <row r="87" spans="1:21" ht="28.5" customHeight="1" x14ac:dyDescent="0.2">
      <c r="A87" s="532"/>
      <c r="B87" s="28"/>
      <c r="C87" s="235"/>
      <c r="D87" s="698" t="s">
        <v>115</v>
      </c>
      <c r="E87" s="724"/>
      <c r="F87" s="702"/>
      <c r="G87" s="704"/>
      <c r="H87" s="699"/>
      <c r="I87" s="706"/>
      <c r="J87" s="224"/>
      <c r="K87" s="699"/>
      <c r="L87" s="706"/>
      <c r="M87" s="708"/>
      <c r="N87" s="224"/>
      <c r="O87" s="706"/>
      <c r="P87" s="224"/>
      <c r="Q87" s="700"/>
      <c r="R87" s="39"/>
      <c r="S87" s="189"/>
      <c r="T87" s="41"/>
      <c r="U87" s="41"/>
    </row>
    <row r="88" spans="1:21" ht="21" customHeight="1" x14ac:dyDescent="0.2">
      <c r="A88" s="530"/>
      <c r="B88" s="28"/>
      <c r="C88" s="240"/>
      <c r="D88" s="2013" t="s">
        <v>116</v>
      </c>
      <c r="E88" s="243"/>
      <c r="F88" s="702"/>
      <c r="G88" s="704"/>
      <c r="H88" s="699"/>
      <c r="I88" s="706"/>
      <c r="J88" s="224"/>
      <c r="K88" s="699"/>
      <c r="L88" s="706"/>
      <c r="M88" s="708"/>
      <c r="N88" s="699"/>
      <c r="O88" s="706"/>
      <c r="P88" s="708"/>
      <c r="Q88" s="2034"/>
      <c r="R88" s="725"/>
      <c r="S88" s="189"/>
      <c r="T88" s="41"/>
      <c r="U88" s="41"/>
    </row>
    <row r="89" spans="1:21" ht="21" customHeight="1" x14ac:dyDescent="0.2">
      <c r="A89" s="530"/>
      <c r="B89" s="28"/>
      <c r="C89" s="240"/>
      <c r="D89" s="2011"/>
      <c r="E89" s="243"/>
      <c r="F89" s="702"/>
      <c r="G89" s="704"/>
      <c r="H89" s="699"/>
      <c r="I89" s="706"/>
      <c r="J89" s="224"/>
      <c r="K89" s="699"/>
      <c r="L89" s="706"/>
      <c r="M89" s="708"/>
      <c r="N89" s="699"/>
      <c r="O89" s="706"/>
      <c r="P89" s="708"/>
      <c r="Q89" s="2034"/>
      <c r="R89" s="725"/>
      <c r="S89" s="189"/>
      <c r="T89" s="41"/>
      <c r="U89" s="41"/>
    </row>
    <row r="90" spans="1:21" ht="18.75" customHeight="1" x14ac:dyDescent="0.2">
      <c r="A90" s="530"/>
      <c r="B90" s="28"/>
      <c r="C90" s="240"/>
      <c r="D90" s="2011" t="s">
        <v>117</v>
      </c>
      <c r="E90" s="243"/>
      <c r="F90" s="702"/>
      <c r="G90" s="704"/>
      <c r="H90" s="699"/>
      <c r="I90" s="706"/>
      <c r="J90" s="224"/>
      <c r="K90" s="699"/>
      <c r="L90" s="706"/>
      <c r="M90" s="708"/>
      <c r="N90" s="699"/>
      <c r="O90" s="706"/>
      <c r="P90" s="708"/>
      <c r="Q90" s="700"/>
      <c r="R90" s="725"/>
      <c r="S90" s="189"/>
      <c r="T90" s="41"/>
      <c r="U90" s="41"/>
    </row>
    <row r="91" spans="1:21" ht="18.75" customHeight="1" x14ac:dyDescent="0.2">
      <c r="A91" s="530"/>
      <c r="B91" s="28"/>
      <c r="C91" s="235"/>
      <c r="D91" s="2011"/>
      <c r="E91" s="253"/>
      <c r="F91" s="702"/>
      <c r="G91" s="704"/>
      <c r="H91" s="699"/>
      <c r="I91" s="706"/>
      <c r="J91" s="224"/>
      <c r="K91" s="699"/>
      <c r="L91" s="706"/>
      <c r="M91" s="708"/>
      <c r="N91" s="699"/>
      <c r="O91" s="706"/>
      <c r="P91" s="708"/>
      <c r="Q91" s="700"/>
      <c r="R91" s="725"/>
      <c r="S91" s="189"/>
      <c r="T91" s="41"/>
      <c r="U91" s="41"/>
    </row>
    <row r="92" spans="1:21" ht="18.75" customHeight="1" x14ac:dyDescent="0.2">
      <c r="A92" s="530"/>
      <c r="B92" s="28"/>
      <c r="C92" s="235"/>
      <c r="D92" s="2011"/>
      <c r="E92" s="253"/>
      <c r="F92" s="702"/>
      <c r="G92" s="704"/>
      <c r="H92" s="699"/>
      <c r="I92" s="706"/>
      <c r="J92" s="224"/>
      <c r="K92" s="699"/>
      <c r="L92" s="706"/>
      <c r="M92" s="708"/>
      <c r="N92" s="699"/>
      <c r="O92" s="706"/>
      <c r="P92" s="708"/>
      <c r="Q92" s="700"/>
      <c r="R92" s="725"/>
      <c r="S92" s="189"/>
      <c r="T92" s="41"/>
      <c r="U92" s="41"/>
    </row>
    <row r="93" spans="1:21" ht="28.5" customHeight="1" x14ac:dyDescent="0.2">
      <c r="A93" s="530"/>
      <c r="B93" s="28"/>
      <c r="C93" s="235"/>
      <c r="D93" s="2011" t="s">
        <v>118</v>
      </c>
      <c r="E93" s="253"/>
      <c r="F93" s="702"/>
      <c r="G93" s="704"/>
      <c r="H93" s="699"/>
      <c r="I93" s="706"/>
      <c r="J93" s="224"/>
      <c r="K93" s="699"/>
      <c r="L93" s="706"/>
      <c r="M93" s="708"/>
      <c r="N93" s="699"/>
      <c r="O93" s="706"/>
      <c r="P93" s="708"/>
      <c r="Q93" s="701" t="s">
        <v>119</v>
      </c>
      <c r="R93" s="231">
        <v>1</v>
      </c>
      <c r="S93" s="193"/>
      <c r="T93" s="58"/>
      <c r="U93" s="58"/>
    </row>
    <row r="94" spans="1:21" ht="28.5" customHeight="1" x14ac:dyDescent="0.2">
      <c r="A94" s="530"/>
      <c r="B94" s="28"/>
      <c r="C94" s="235"/>
      <c r="D94" s="2011"/>
      <c r="E94" s="253"/>
      <c r="F94" s="702"/>
      <c r="G94" s="704"/>
      <c r="H94" s="699"/>
      <c r="I94" s="706"/>
      <c r="J94" s="224"/>
      <c r="K94" s="699"/>
      <c r="L94" s="706"/>
      <c r="M94" s="708"/>
      <c r="N94" s="699"/>
      <c r="O94" s="706"/>
      <c r="P94" s="708"/>
      <c r="Q94" s="232" t="s">
        <v>120</v>
      </c>
      <c r="R94" s="233">
        <v>100</v>
      </c>
      <c r="S94" s="193"/>
      <c r="T94" s="37"/>
      <c r="U94" s="58"/>
    </row>
    <row r="95" spans="1:21" ht="16.5" customHeight="1" x14ac:dyDescent="0.2">
      <c r="A95" s="530"/>
      <c r="B95" s="28"/>
      <c r="C95" s="235"/>
      <c r="D95" s="2011"/>
      <c r="E95" s="253"/>
      <c r="F95" s="702"/>
      <c r="G95" s="704"/>
      <c r="H95" s="699"/>
      <c r="I95" s="706"/>
      <c r="J95" s="224"/>
      <c r="K95" s="699"/>
      <c r="L95" s="706"/>
      <c r="M95" s="708"/>
      <c r="N95" s="699"/>
      <c r="O95" s="706"/>
      <c r="P95" s="708"/>
      <c r="Q95" s="232" t="s">
        <v>121</v>
      </c>
      <c r="R95" s="35"/>
      <c r="S95" s="193">
        <v>100</v>
      </c>
      <c r="T95" s="37"/>
      <c r="U95" s="58"/>
    </row>
    <row r="96" spans="1:21" ht="28.5" customHeight="1" x14ac:dyDescent="0.2">
      <c r="A96" s="530"/>
      <c r="B96" s="28"/>
      <c r="C96" s="235"/>
      <c r="D96" s="2011"/>
      <c r="E96" s="253"/>
      <c r="F96" s="702"/>
      <c r="G96" s="722"/>
      <c r="H96" s="699"/>
      <c r="I96" s="706"/>
      <c r="J96" s="224"/>
      <c r="K96" s="699"/>
      <c r="L96" s="706"/>
      <c r="M96" s="708"/>
      <c r="N96" s="699"/>
      <c r="O96" s="706"/>
      <c r="P96" s="708"/>
      <c r="Q96" s="232" t="s">
        <v>122</v>
      </c>
      <c r="R96" s="234"/>
      <c r="S96" s="164">
        <v>100</v>
      </c>
      <c r="T96" s="65"/>
      <c r="U96" s="65"/>
    </row>
    <row r="97" spans="1:21" ht="22.5" customHeight="1" x14ac:dyDescent="0.2">
      <c r="A97" s="538"/>
      <c r="B97" s="28"/>
      <c r="C97" s="235"/>
      <c r="D97" s="2013" t="s">
        <v>123</v>
      </c>
      <c r="E97" s="2119" t="s">
        <v>124</v>
      </c>
      <c r="F97" s="702"/>
      <c r="G97" s="704"/>
      <c r="H97" s="699"/>
      <c r="I97" s="706"/>
      <c r="J97" s="224"/>
      <c r="K97" s="699"/>
      <c r="L97" s="706"/>
      <c r="M97" s="708"/>
      <c r="N97" s="699"/>
      <c r="O97" s="706"/>
      <c r="P97" s="708"/>
      <c r="Q97" s="2034" t="s">
        <v>125</v>
      </c>
      <c r="R97" s="63">
        <v>1</v>
      </c>
      <c r="S97" s="2385"/>
      <c r="T97" s="2388"/>
      <c r="U97" s="65"/>
    </row>
    <row r="98" spans="1:21" ht="22.5" customHeight="1" x14ac:dyDescent="0.2">
      <c r="A98" s="538"/>
      <c r="B98" s="28"/>
      <c r="C98" s="235"/>
      <c r="D98" s="2011"/>
      <c r="E98" s="2119"/>
      <c r="F98" s="702"/>
      <c r="G98" s="704"/>
      <c r="H98" s="699"/>
      <c r="I98" s="706"/>
      <c r="J98" s="224"/>
      <c r="K98" s="699"/>
      <c r="L98" s="706"/>
      <c r="M98" s="708"/>
      <c r="N98" s="224"/>
      <c r="O98" s="706"/>
      <c r="P98" s="224"/>
      <c r="Q98" s="2034"/>
      <c r="R98" s="39"/>
      <c r="S98" s="2386"/>
      <c r="T98" s="2389"/>
      <c r="U98" s="41"/>
    </row>
    <row r="99" spans="1:21" ht="22.5" customHeight="1" x14ac:dyDescent="0.2">
      <c r="A99" s="538"/>
      <c r="B99" s="28"/>
      <c r="C99" s="240"/>
      <c r="D99" s="2047"/>
      <c r="E99" s="2396"/>
      <c r="F99" s="702"/>
      <c r="G99" s="238"/>
      <c r="H99" s="699"/>
      <c r="I99" s="706"/>
      <c r="J99" s="224"/>
      <c r="K99" s="699"/>
      <c r="L99" s="706"/>
      <c r="M99" s="708"/>
      <c r="N99" s="224"/>
      <c r="O99" s="706"/>
      <c r="P99" s="708"/>
      <c r="Q99" s="2282"/>
      <c r="R99" s="56"/>
      <c r="S99" s="2387"/>
      <c r="T99" s="2390"/>
      <c r="U99" s="58"/>
    </row>
    <row r="100" spans="1:21" ht="25.5" customHeight="1" x14ac:dyDescent="0.2">
      <c r="A100" s="538"/>
      <c r="B100" s="28"/>
      <c r="C100" s="235"/>
      <c r="D100" s="2011" t="s">
        <v>126</v>
      </c>
      <c r="E100" s="236"/>
      <c r="F100" s="237"/>
      <c r="G100" s="238"/>
      <c r="H100" s="699"/>
      <c r="I100" s="706"/>
      <c r="J100" s="224"/>
      <c r="K100" s="699"/>
      <c r="L100" s="706"/>
      <c r="M100" s="708"/>
      <c r="N100" s="224"/>
      <c r="O100" s="706"/>
      <c r="P100" s="224"/>
      <c r="Q100" s="700" t="s">
        <v>127</v>
      </c>
      <c r="R100" s="39">
        <v>1</v>
      </c>
      <c r="S100" s="189"/>
      <c r="T100" s="41"/>
      <c r="U100" s="41"/>
    </row>
    <row r="101" spans="1:21" ht="27" customHeight="1" x14ac:dyDescent="0.2">
      <c r="A101" s="538"/>
      <c r="B101" s="28"/>
      <c r="C101" s="240"/>
      <c r="D101" s="2047"/>
      <c r="E101" s="703"/>
      <c r="F101" s="237"/>
      <c r="G101" s="238"/>
      <c r="H101" s="699"/>
      <c r="I101" s="706"/>
      <c r="J101" s="224"/>
      <c r="K101" s="699"/>
      <c r="L101" s="706"/>
      <c r="M101" s="708"/>
      <c r="N101" s="224"/>
      <c r="O101" s="706"/>
      <c r="P101" s="224"/>
      <c r="Q101" s="700"/>
      <c r="R101" s="39"/>
      <c r="S101" s="189"/>
      <c r="T101" s="41"/>
      <c r="U101" s="41"/>
    </row>
    <row r="102" spans="1:21" ht="21.75" customHeight="1" x14ac:dyDescent="0.2">
      <c r="A102" s="538"/>
      <c r="B102" s="28"/>
      <c r="C102" s="240"/>
      <c r="D102" s="2013" t="s">
        <v>128</v>
      </c>
      <c r="E102" s="243"/>
      <c r="F102" s="702"/>
      <c r="G102" s="704"/>
      <c r="H102" s="699"/>
      <c r="I102" s="706"/>
      <c r="J102" s="224"/>
      <c r="K102" s="699"/>
      <c r="L102" s="706"/>
      <c r="M102" s="708"/>
      <c r="N102" s="699"/>
      <c r="O102" s="706"/>
      <c r="P102" s="708"/>
      <c r="Q102" s="700"/>
      <c r="R102" s="39"/>
      <c r="S102" s="189"/>
      <c r="T102" s="41"/>
      <c r="U102" s="41"/>
    </row>
    <row r="103" spans="1:21" ht="21.75" customHeight="1" x14ac:dyDescent="0.2">
      <c r="A103" s="530"/>
      <c r="B103" s="28"/>
      <c r="C103" s="726"/>
      <c r="D103" s="2047"/>
      <c r="E103" s="243"/>
      <c r="F103" s="702"/>
      <c r="G103" s="704"/>
      <c r="H103" s="699"/>
      <c r="I103" s="706"/>
      <c r="J103" s="224"/>
      <c r="K103" s="699"/>
      <c r="L103" s="706"/>
      <c r="M103" s="708"/>
      <c r="N103" s="224"/>
      <c r="O103" s="706"/>
      <c r="P103" s="708"/>
      <c r="Q103" s="701"/>
      <c r="R103" s="56"/>
      <c r="S103" s="193"/>
      <c r="T103" s="58"/>
      <c r="U103" s="58"/>
    </row>
    <row r="104" spans="1:21" ht="14.25" customHeight="1" x14ac:dyDescent="0.2">
      <c r="A104" s="530"/>
      <c r="B104" s="28"/>
      <c r="C104" s="242"/>
      <c r="D104" s="2013" t="s">
        <v>129</v>
      </c>
      <c r="E104" s="243"/>
      <c r="F104" s="237"/>
      <c r="G104" s="704"/>
      <c r="H104" s="699"/>
      <c r="I104" s="706"/>
      <c r="J104" s="224"/>
      <c r="K104" s="699"/>
      <c r="L104" s="706"/>
      <c r="M104" s="708"/>
      <c r="N104" s="224"/>
      <c r="O104" s="706"/>
      <c r="P104" s="224"/>
      <c r="Q104" s="700" t="s">
        <v>130</v>
      </c>
      <c r="R104" s="39">
        <v>7</v>
      </c>
      <c r="S104" s="189">
        <v>7</v>
      </c>
      <c r="T104" s="41">
        <v>7</v>
      </c>
      <c r="U104" s="41"/>
    </row>
    <row r="105" spans="1:21" ht="14.25" customHeight="1" x14ac:dyDescent="0.2">
      <c r="A105" s="530"/>
      <c r="B105" s="28"/>
      <c r="C105" s="242"/>
      <c r="D105" s="2011"/>
      <c r="E105" s="243"/>
      <c r="F105" s="237"/>
      <c r="G105" s="238"/>
      <c r="H105" s="699"/>
      <c r="I105" s="706"/>
      <c r="J105" s="224"/>
      <c r="K105" s="699"/>
      <c r="L105" s="706"/>
      <c r="M105" s="708"/>
      <c r="N105" s="224"/>
      <c r="O105" s="706"/>
      <c r="P105" s="224"/>
      <c r="Q105" s="700"/>
      <c r="R105" s="39"/>
      <c r="S105" s="189"/>
      <c r="T105" s="41"/>
      <c r="U105" s="41"/>
    </row>
    <row r="106" spans="1:21" ht="15" customHeight="1" thickBot="1" x14ac:dyDescent="0.25">
      <c r="A106" s="533"/>
      <c r="B106" s="16"/>
      <c r="C106" s="727"/>
      <c r="D106" s="2012"/>
      <c r="E106" s="728"/>
      <c r="F106" s="729"/>
      <c r="G106" s="196" t="s">
        <v>26</v>
      </c>
      <c r="H106" s="100">
        <f>SUM(H71:H105)</f>
        <v>4982.5999999999995</v>
      </c>
      <c r="I106" s="436">
        <f>SUM(I71:I105)</f>
        <v>5002.5999999999995</v>
      </c>
      <c r="J106" s="436">
        <f>SUM(J71:J105)</f>
        <v>20</v>
      </c>
      <c r="K106" s="100">
        <f>SUM(K71:K105)</f>
        <v>4813.5999999999995</v>
      </c>
      <c r="L106" s="436">
        <f>SUM(L71:L105)</f>
        <v>4813.5999999999995</v>
      </c>
      <c r="M106" s="435"/>
      <c r="N106" s="100">
        <f>SUM(N71:N105)</f>
        <v>4770.1000000000004</v>
      </c>
      <c r="O106" s="436">
        <f>SUM(O71:O105)</f>
        <v>4770.1000000000004</v>
      </c>
      <c r="P106" s="435">
        <f>SUM(P71:P105)</f>
        <v>0</v>
      </c>
      <c r="Q106" s="705"/>
      <c r="R106" s="125"/>
      <c r="S106" s="198"/>
      <c r="T106" s="127"/>
      <c r="U106" s="127"/>
    </row>
    <row r="107" spans="1:21" ht="17.25" customHeight="1" x14ac:dyDescent="0.2">
      <c r="A107" s="531" t="s">
        <v>19</v>
      </c>
      <c r="B107" s="248" t="s">
        <v>28</v>
      </c>
      <c r="C107" s="249" t="s">
        <v>28</v>
      </c>
      <c r="D107" s="553" t="s">
        <v>131</v>
      </c>
      <c r="E107" s="250"/>
      <c r="F107" s="251"/>
      <c r="G107" s="81"/>
      <c r="H107" s="252"/>
      <c r="I107" s="463"/>
      <c r="J107" s="464"/>
      <c r="K107" s="252"/>
      <c r="L107" s="463"/>
      <c r="M107" s="464"/>
      <c r="N107" s="252"/>
      <c r="O107" s="463"/>
      <c r="P107" s="464"/>
      <c r="Q107" s="586"/>
      <c r="R107" s="177"/>
      <c r="S107" s="26"/>
      <c r="T107" s="27"/>
      <c r="U107" s="27"/>
    </row>
    <row r="108" spans="1:21" ht="68.25" customHeight="1" x14ac:dyDescent="0.2">
      <c r="A108" s="532"/>
      <c r="B108" s="28"/>
      <c r="C108" s="109"/>
      <c r="D108" s="552" t="s">
        <v>132</v>
      </c>
      <c r="E108" s="253"/>
      <c r="F108" s="2054">
        <v>2</v>
      </c>
      <c r="G108" s="589" t="s">
        <v>24</v>
      </c>
      <c r="H108" s="557">
        <v>57.2</v>
      </c>
      <c r="I108" s="584">
        <v>57.2</v>
      </c>
      <c r="J108" s="224"/>
      <c r="K108" s="667">
        <v>116.5</v>
      </c>
      <c r="L108" s="670">
        <v>116.5</v>
      </c>
      <c r="M108" s="672"/>
      <c r="N108" s="606"/>
      <c r="O108" s="613"/>
      <c r="P108" s="215"/>
      <c r="Q108" s="232" t="s">
        <v>133</v>
      </c>
      <c r="R108" s="35">
        <v>3</v>
      </c>
      <c r="S108" s="164"/>
      <c r="T108" s="37"/>
      <c r="U108" s="37"/>
    </row>
    <row r="109" spans="1:21" ht="31.5" customHeight="1" x14ac:dyDescent="0.2">
      <c r="A109" s="532"/>
      <c r="B109" s="28"/>
      <c r="C109" s="254"/>
      <c r="D109" s="2013" t="s">
        <v>134</v>
      </c>
      <c r="E109" s="255"/>
      <c r="F109" s="2054"/>
      <c r="G109" s="589"/>
      <c r="H109" s="557"/>
      <c r="I109" s="584"/>
      <c r="J109" s="224"/>
      <c r="K109" s="667"/>
      <c r="L109" s="670"/>
      <c r="M109" s="672"/>
      <c r="N109" s="606"/>
      <c r="O109" s="613"/>
      <c r="P109" s="215"/>
      <c r="Q109" s="232" t="s">
        <v>135</v>
      </c>
      <c r="R109" s="35">
        <v>100</v>
      </c>
      <c r="S109" s="189"/>
      <c r="T109" s="58"/>
      <c r="U109" s="41"/>
    </row>
    <row r="110" spans="1:21" ht="30" customHeight="1" x14ac:dyDescent="0.2">
      <c r="A110" s="532"/>
      <c r="B110" s="28"/>
      <c r="C110" s="256"/>
      <c r="D110" s="2047"/>
      <c r="E110" s="253"/>
      <c r="F110" s="2054"/>
      <c r="G110" s="589"/>
      <c r="H110" s="557"/>
      <c r="I110" s="584"/>
      <c r="J110" s="224"/>
      <c r="K110" s="667"/>
      <c r="L110" s="670"/>
      <c r="M110" s="672"/>
      <c r="N110" s="606"/>
      <c r="O110" s="613"/>
      <c r="P110" s="215"/>
      <c r="Q110" s="232" t="s">
        <v>136</v>
      </c>
      <c r="R110" s="35">
        <v>100</v>
      </c>
      <c r="S110" s="40"/>
      <c r="T110" s="58"/>
      <c r="U110" s="58"/>
    </row>
    <row r="111" spans="1:21" ht="29.25" customHeight="1" x14ac:dyDescent="0.2">
      <c r="A111" s="532"/>
      <c r="B111" s="28"/>
      <c r="C111" s="256"/>
      <c r="D111" s="2013" t="s">
        <v>137</v>
      </c>
      <c r="E111" s="257"/>
      <c r="F111" s="2054"/>
      <c r="G111" s="589"/>
      <c r="H111" s="557"/>
      <c r="I111" s="584"/>
      <c r="J111" s="224"/>
      <c r="K111" s="2058"/>
      <c r="L111" s="2060"/>
      <c r="M111" s="672"/>
      <c r="N111" s="2372"/>
      <c r="O111" s="2380"/>
      <c r="P111" s="2364"/>
      <c r="Q111" s="258" t="s">
        <v>138</v>
      </c>
      <c r="R111" s="63">
        <v>3</v>
      </c>
      <c r="S111" s="182">
        <v>1</v>
      </c>
      <c r="T111" s="65"/>
      <c r="U111" s="65"/>
    </row>
    <row r="112" spans="1:21" ht="36.75" customHeight="1" x14ac:dyDescent="0.2">
      <c r="A112" s="532"/>
      <c r="B112" s="28"/>
      <c r="C112" s="256"/>
      <c r="D112" s="2047"/>
      <c r="E112" s="257"/>
      <c r="F112" s="2055"/>
      <c r="G112" s="589"/>
      <c r="H112" s="557"/>
      <c r="I112" s="584"/>
      <c r="J112" s="224"/>
      <c r="K112" s="2059"/>
      <c r="L112" s="2061"/>
      <c r="M112" s="684"/>
      <c r="N112" s="2373"/>
      <c r="O112" s="2381"/>
      <c r="P112" s="2365"/>
      <c r="Q112" s="259"/>
      <c r="R112" s="56"/>
      <c r="S112" s="193"/>
      <c r="T112" s="58"/>
      <c r="U112" s="58"/>
    </row>
    <row r="113" spans="1:23" ht="62.25" customHeight="1" x14ac:dyDescent="0.2">
      <c r="A113" s="532"/>
      <c r="B113" s="28"/>
      <c r="C113" s="256"/>
      <c r="D113" s="2326" t="s">
        <v>139</v>
      </c>
      <c r="E113" s="257"/>
      <c r="F113" s="576">
        <v>5</v>
      </c>
      <c r="G113" s="588" t="s">
        <v>24</v>
      </c>
      <c r="H113" s="91">
        <v>53</v>
      </c>
      <c r="I113" s="522">
        <f>53-14.4</f>
        <v>38.6</v>
      </c>
      <c r="J113" s="521">
        <f>+I113-H113</f>
        <v>-14.399999999999999</v>
      </c>
      <c r="K113" s="91">
        <v>284</v>
      </c>
      <c r="L113" s="522">
        <f>284+14.4</f>
        <v>298.39999999999998</v>
      </c>
      <c r="M113" s="849">
        <f>+L113-K113</f>
        <v>14.399999999999977</v>
      </c>
      <c r="N113" s="434">
        <v>368</v>
      </c>
      <c r="O113" s="615">
        <v>368</v>
      </c>
      <c r="P113" s="210"/>
      <c r="Q113" s="260" t="s">
        <v>140</v>
      </c>
      <c r="R113" s="216">
        <v>1</v>
      </c>
      <c r="S113" s="261"/>
      <c r="T113" s="65"/>
      <c r="U113" s="2033" t="s">
        <v>282</v>
      </c>
      <c r="V113" s="2374"/>
      <c r="W113" s="2375"/>
    </row>
    <row r="114" spans="1:23" ht="19.5" customHeight="1" x14ac:dyDescent="0.2">
      <c r="A114" s="532"/>
      <c r="B114" s="28"/>
      <c r="C114" s="254"/>
      <c r="D114" s="2327"/>
      <c r="E114" s="257"/>
      <c r="F114" s="572"/>
      <c r="G114" s="589"/>
      <c r="H114" s="557"/>
      <c r="I114" s="584"/>
      <c r="J114" s="224"/>
      <c r="K114" s="667"/>
      <c r="L114" s="670"/>
      <c r="M114" s="672"/>
      <c r="N114" s="622"/>
      <c r="O114" s="636"/>
      <c r="P114" s="625"/>
      <c r="Q114" s="264" t="s">
        <v>141</v>
      </c>
      <c r="R114" s="213"/>
      <c r="S114" s="267">
        <v>40</v>
      </c>
      <c r="T114" s="37">
        <v>100</v>
      </c>
      <c r="U114" s="2282"/>
    </row>
    <row r="115" spans="1:23" ht="30.75" customHeight="1" x14ac:dyDescent="0.2">
      <c r="A115" s="532"/>
      <c r="B115" s="28"/>
      <c r="C115" s="256"/>
      <c r="D115" s="265" t="s">
        <v>142</v>
      </c>
      <c r="E115" s="527"/>
      <c r="F115" s="572"/>
      <c r="G115" s="587"/>
      <c r="H115" s="155"/>
      <c r="I115" s="455"/>
      <c r="J115" s="341"/>
      <c r="K115" s="155"/>
      <c r="L115" s="455"/>
      <c r="M115" s="456"/>
      <c r="N115" s="623"/>
      <c r="O115" s="637"/>
      <c r="P115" s="626"/>
      <c r="Q115" s="466" t="s">
        <v>140</v>
      </c>
      <c r="R115" s="222">
        <v>1</v>
      </c>
      <c r="S115" s="302"/>
      <c r="T115" s="41"/>
      <c r="U115" s="303"/>
    </row>
    <row r="116" spans="1:23" ht="19.5" customHeight="1" x14ac:dyDescent="0.2">
      <c r="A116" s="532"/>
      <c r="B116" s="28"/>
      <c r="C116" s="256"/>
      <c r="D116" s="265"/>
      <c r="E116" s="263"/>
      <c r="F116" s="573"/>
      <c r="G116" s="587"/>
      <c r="H116" s="155"/>
      <c r="I116" s="455"/>
      <c r="J116" s="341"/>
      <c r="K116" s="155"/>
      <c r="L116" s="455"/>
      <c r="M116" s="456"/>
      <c r="N116" s="623"/>
      <c r="O116" s="637"/>
      <c r="P116" s="626"/>
      <c r="Q116" s="266" t="s">
        <v>143</v>
      </c>
      <c r="R116" s="213"/>
      <c r="S116" s="267">
        <v>1</v>
      </c>
      <c r="T116" s="37"/>
      <c r="U116" s="218"/>
    </row>
    <row r="117" spans="1:23" ht="29.25" customHeight="1" x14ac:dyDescent="0.2">
      <c r="A117" s="532"/>
      <c r="B117" s="28"/>
      <c r="C117" s="256"/>
      <c r="D117" s="2013" t="s">
        <v>144</v>
      </c>
      <c r="E117" s="257"/>
      <c r="F117" s="576">
        <v>6</v>
      </c>
      <c r="G117" s="588" t="s">
        <v>24</v>
      </c>
      <c r="H117" s="91">
        <v>102.9</v>
      </c>
      <c r="I117" s="522">
        <f>102.9-22.6</f>
        <v>80.300000000000011</v>
      </c>
      <c r="J117" s="521">
        <f>+I117-H117</f>
        <v>-22.599999999999994</v>
      </c>
      <c r="K117" s="91">
        <v>100</v>
      </c>
      <c r="L117" s="677">
        <v>100</v>
      </c>
      <c r="M117" s="210"/>
      <c r="N117" s="624"/>
      <c r="O117" s="638"/>
      <c r="P117" s="627"/>
      <c r="Q117" s="564" t="s">
        <v>135</v>
      </c>
      <c r="R117" s="39">
        <v>100</v>
      </c>
      <c r="S117" s="189"/>
      <c r="T117" s="41"/>
      <c r="U117" s="2033" t="s">
        <v>277</v>
      </c>
    </row>
    <row r="118" spans="1:23" ht="30" customHeight="1" x14ac:dyDescent="0.2">
      <c r="A118" s="532"/>
      <c r="B118" s="28"/>
      <c r="C118" s="256"/>
      <c r="D118" s="2011"/>
      <c r="E118" s="253"/>
      <c r="F118" s="572"/>
      <c r="G118" s="589"/>
      <c r="H118" s="557"/>
      <c r="I118" s="584"/>
      <c r="J118" s="224"/>
      <c r="K118" s="675"/>
      <c r="L118" s="671"/>
      <c r="M118" s="673"/>
      <c r="N118" s="622"/>
      <c r="O118" s="636"/>
      <c r="P118" s="625"/>
      <c r="Q118" s="232" t="s">
        <v>145</v>
      </c>
      <c r="R118" s="35">
        <v>1</v>
      </c>
      <c r="S118" s="164"/>
      <c r="T118" s="37"/>
      <c r="U118" s="2034"/>
    </row>
    <row r="119" spans="1:23" ht="29.25" customHeight="1" x14ac:dyDescent="0.2">
      <c r="A119" s="532"/>
      <c r="B119" s="28"/>
      <c r="C119" s="256"/>
      <c r="D119" s="555"/>
      <c r="E119" s="257"/>
      <c r="F119" s="572"/>
      <c r="G119" s="589"/>
      <c r="H119" s="557"/>
      <c r="I119" s="584"/>
      <c r="J119" s="224"/>
      <c r="K119" s="667"/>
      <c r="L119" s="670"/>
      <c r="M119" s="672"/>
      <c r="N119" s="622"/>
      <c r="O119" s="636"/>
      <c r="P119" s="625"/>
      <c r="Q119" s="565" t="s">
        <v>146</v>
      </c>
      <c r="R119" s="56"/>
      <c r="S119" s="193">
        <v>100</v>
      </c>
      <c r="T119" s="58"/>
      <c r="U119" s="2282"/>
    </row>
    <row r="120" spans="1:23" ht="23.25" customHeight="1" x14ac:dyDescent="0.2">
      <c r="A120" s="532"/>
      <c r="B120" s="28"/>
      <c r="C120" s="256"/>
      <c r="D120" s="2013" t="s">
        <v>147</v>
      </c>
      <c r="E120" s="255"/>
      <c r="F120" s="572"/>
      <c r="G120" s="589"/>
      <c r="H120" s="557"/>
      <c r="I120" s="584"/>
      <c r="J120" s="224"/>
      <c r="K120" s="667"/>
      <c r="L120" s="670"/>
      <c r="M120" s="672"/>
      <c r="N120" s="622"/>
      <c r="O120" s="636"/>
      <c r="P120" s="625"/>
      <c r="Q120" s="564" t="s">
        <v>148</v>
      </c>
      <c r="R120" s="63">
        <v>138</v>
      </c>
      <c r="S120" s="182"/>
      <c r="T120" s="65"/>
      <c r="U120" s="65"/>
    </row>
    <row r="121" spans="1:23" ht="18" customHeight="1" thickBot="1" x14ac:dyDescent="0.25">
      <c r="A121" s="532"/>
      <c r="B121" s="28"/>
      <c r="C121" s="268"/>
      <c r="D121" s="2012"/>
      <c r="E121" s="269"/>
      <c r="F121" s="562"/>
      <c r="G121" s="99" t="s">
        <v>26</v>
      </c>
      <c r="H121" s="270">
        <f t="shared" ref="H121:P121" si="17">SUM(H107:H120)</f>
        <v>213.10000000000002</v>
      </c>
      <c r="I121" s="467">
        <f t="shared" si="17"/>
        <v>176.10000000000002</v>
      </c>
      <c r="J121" s="467">
        <f t="shared" si="17"/>
        <v>-36.999999999999993</v>
      </c>
      <c r="K121" s="270">
        <f t="shared" si="17"/>
        <v>500.5</v>
      </c>
      <c r="L121" s="467">
        <f t="shared" si="17"/>
        <v>514.9</v>
      </c>
      <c r="M121" s="467">
        <f t="shared" si="17"/>
        <v>14.399999999999977</v>
      </c>
      <c r="N121" s="270">
        <f t="shared" si="17"/>
        <v>368</v>
      </c>
      <c r="O121" s="467">
        <f t="shared" si="17"/>
        <v>368</v>
      </c>
      <c r="P121" s="628">
        <f t="shared" si="17"/>
        <v>0</v>
      </c>
      <c r="Q121" s="271"/>
      <c r="R121" s="222"/>
      <c r="S121" s="138"/>
      <c r="T121" s="246"/>
      <c r="U121" s="139"/>
    </row>
    <row r="122" spans="1:23" ht="33.75" customHeight="1" x14ac:dyDescent="0.2">
      <c r="A122" s="534" t="s">
        <v>19</v>
      </c>
      <c r="B122" s="17" t="s">
        <v>28</v>
      </c>
      <c r="C122" s="129" t="s">
        <v>46</v>
      </c>
      <c r="D122" s="2336" t="s">
        <v>149</v>
      </c>
      <c r="E122" s="272"/>
      <c r="F122" s="561">
        <v>6</v>
      </c>
      <c r="G122" s="48" t="s">
        <v>24</v>
      </c>
      <c r="H122" s="273">
        <v>126.5</v>
      </c>
      <c r="I122" s="850">
        <f>126.5-6.3</f>
        <v>120.2</v>
      </c>
      <c r="J122" s="602">
        <f>+I122-H122</f>
        <v>-6.2999999999999972</v>
      </c>
      <c r="K122" s="49">
        <v>146.6</v>
      </c>
      <c r="L122" s="416">
        <v>146.6</v>
      </c>
      <c r="M122" s="274"/>
      <c r="N122" s="415">
        <v>146.6</v>
      </c>
      <c r="O122" s="416">
        <v>146.6</v>
      </c>
      <c r="P122" s="274"/>
      <c r="Q122" s="2349" t="s">
        <v>150</v>
      </c>
      <c r="R122" s="50">
        <v>7</v>
      </c>
      <c r="S122" s="275">
        <v>7</v>
      </c>
      <c r="T122" s="51">
        <v>7</v>
      </c>
      <c r="U122" s="2349" t="s">
        <v>276</v>
      </c>
    </row>
    <row r="123" spans="1:23" ht="21.75" customHeight="1" x14ac:dyDescent="0.2">
      <c r="A123" s="530"/>
      <c r="B123" s="28"/>
      <c r="C123" s="276"/>
      <c r="D123" s="2324"/>
      <c r="E123" s="510"/>
      <c r="F123" s="52"/>
      <c r="G123" s="277" t="s">
        <v>151</v>
      </c>
      <c r="H123" s="781">
        <v>20.100000000000001</v>
      </c>
      <c r="I123" s="781">
        <v>20.100000000000001</v>
      </c>
      <c r="J123" s="600"/>
      <c r="K123" s="401"/>
      <c r="L123" s="485"/>
      <c r="M123" s="278"/>
      <c r="N123" s="486"/>
      <c r="O123" s="485"/>
      <c r="P123" s="278"/>
      <c r="Q123" s="2350"/>
      <c r="R123" s="221"/>
      <c r="S123" s="223"/>
      <c r="T123" s="570"/>
      <c r="U123" s="2350"/>
    </row>
    <row r="124" spans="1:23" ht="13.5" customHeight="1" thickBot="1" x14ac:dyDescent="0.25">
      <c r="A124" s="533"/>
      <c r="B124" s="16"/>
      <c r="C124" s="244"/>
      <c r="D124" s="2337"/>
      <c r="E124" s="269"/>
      <c r="F124" s="562"/>
      <c r="G124" s="99" t="s">
        <v>26</v>
      </c>
      <c r="H124" s="413">
        <f>SUM(H122:H123)</f>
        <v>146.6</v>
      </c>
      <c r="I124" s="413">
        <f>SUM(I122:I123)</f>
        <v>140.30000000000001</v>
      </c>
      <c r="J124" s="413">
        <f>SUM(J122:J123)</f>
        <v>-6.2999999999999972</v>
      </c>
      <c r="K124" s="44">
        <f>SUM(K122)</f>
        <v>146.6</v>
      </c>
      <c r="L124" s="413">
        <f>SUM(L122)</f>
        <v>146.6</v>
      </c>
      <c r="M124" s="414"/>
      <c r="N124" s="44">
        <f>SUM(N122)</f>
        <v>146.6</v>
      </c>
      <c r="O124" s="413">
        <f>SUM(O122)</f>
        <v>146.6</v>
      </c>
      <c r="P124" s="414">
        <f>SUM(P122)</f>
        <v>0</v>
      </c>
      <c r="Q124" s="2351"/>
      <c r="R124" s="137"/>
      <c r="S124" s="279"/>
      <c r="T124" s="280"/>
      <c r="U124" s="2351"/>
    </row>
    <row r="125" spans="1:23" ht="15.75" customHeight="1" x14ac:dyDescent="0.2">
      <c r="A125" s="531" t="s">
        <v>19</v>
      </c>
      <c r="B125" s="17" t="s">
        <v>28</v>
      </c>
      <c r="C125" s="281" t="s">
        <v>53</v>
      </c>
      <c r="D125" s="2318" t="s">
        <v>152</v>
      </c>
      <c r="E125" s="282"/>
      <c r="F125" s="609">
        <v>5</v>
      </c>
      <c r="G125" s="614" t="s">
        <v>24</v>
      </c>
      <c r="H125" s="713">
        <v>247.7</v>
      </c>
      <c r="I125" s="615">
        <v>247.7</v>
      </c>
      <c r="J125" s="434"/>
      <c r="K125" s="23">
        <v>1403.2</v>
      </c>
      <c r="L125" s="410">
        <v>1403.2</v>
      </c>
      <c r="M125" s="687"/>
      <c r="N125" s="410">
        <f>1734.6-1569+313</f>
        <v>478.59999999999991</v>
      </c>
      <c r="O125" s="410">
        <f>1734.6-1569+313</f>
        <v>478.59999999999991</v>
      </c>
      <c r="P125" s="768"/>
      <c r="Q125" s="284"/>
      <c r="R125" s="131"/>
      <c r="S125" s="275"/>
      <c r="T125" s="51"/>
      <c r="U125" s="51"/>
    </row>
    <row r="126" spans="1:23" ht="15.75" customHeight="1" x14ac:dyDescent="0.2">
      <c r="A126" s="532"/>
      <c r="B126" s="28"/>
      <c r="C126" s="228"/>
      <c r="D126" s="2319"/>
      <c r="E126" s="230"/>
      <c r="F126" s="608"/>
      <c r="G126" s="190" t="s">
        <v>151</v>
      </c>
      <c r="H126" s="419">
        <v>143.6</v>
      </c>
      <c r="I126" s="419">
        <v>143.6</v>
      </c>
      <c r="J126" s="601"/>
      <c r="K126" s="288"/>
      <c r="L126" s="419"/>
      <c r="M126" s="810"/>
      <c r="N126" s="801"/>
      <c r="O126" s="639"/>
      <c r="P126" s="629"/>
      <c r="Q126" s="286"/>
      <c r="R126" s="222"/>
      <c r="S126" s="223"/>
      <c r="T126" s="570"/>
      <c r="U126" s="570"/>
    </row>
    <row r="127" spans="1:23" s="690" customFormat="1" ht="15.75" customHeight="1" x14ac:dyDescent="0.2">
      <c r="A127" s="532"/>
      <c r="B127" s="28"/>
      <c r="C127" s="228"/>
      <c r="D127" s="2319"/>
      <c r="E127" s="230"/>
      <c r="F127" s="689"/>
      <c r="G127" s="730" t="s">
        <v>263</v>
      </c>
      <c r="H127" s="766">
        <v>866.1</v>
      </c>
      <c r="I127" s="766">
        <v>866.1</v>
      </c>
      <c r="J127" s="427"/>
      <c r="K127" s="811">
        <v>1152.3</v>
      </c>
      <c r="L127" s="766">
        <v>1152.3</v>
      </c>
      <c r="M127" s="428"/>
      <c r="N127" s="802">
        <v>202</v>
      </c>
      <c r="O127" s="766">
        <v>202</v>
      </c>
      <c r="P127" s="428"/>
      <c r="Q127" s="286"/>
      <c r="R127" s="222"/>
      <c r="S127" s="223"/>
      <c r="T127" s="688"/>
      <c r="U127" s="688"/>
    </row>
    <row r="128" spans="1:23" ht="15.75" customHeight="1" x14ac:dyDescent="0.2">
      <c r="A128" s="532"/>
      <c r="B128" s="28"/>
      <c r="C128" s="228"/>
      <c r="D128" s="2319"/>
      <c r="E128" s="230"/>
      <c r="F128" s="608"/>
      <c r="G128" s="730" t="s">
        <v>107</v>
      </c>
      <c r="H128" s="766">
        <v>130</v>
      </c>
      <c r="I128" s="766">
        <v>130</v>
      </c>
      <c r="J128" s="427"/>
      <c r="K128" s="811">
        <v>370</v>
      </c>
      <c r="L128" s="766">
        <v>370</v>
      </c>
      <c r="M128" s="428"/>
      <c r="N128" s="802">
        <v>0</v>
      </c>
      <c r="O128" s="766">
        <v>0</v>
      </c>
      <c r="P128" s="428"/>
      <c r="Q128" s="286"/>
      <c r="R128" s="222"/>
      <c r="S128" s="223"/>
      <c r="T128" s="607"/>
      <c r="U128" s="607"/>
    </row>
    <row r="129" spans="1:23" s="612" customFormat="1" ht="15.75" customHeight="1" x14ac:dyDescent="0.2">
      <c r="A129" s="532"/>
      <c r="B129" s="28"/>
      <c r="C129" s="228"/>
      <c r="D129" s="610"/>
      <c r="E129" s="230"/>
      <c r="F129" s="608"/>
      <c r="G129" s="209" t="s">
        <v>157</v>
      </c>
      <c r="H129" s="713">
        <v>23.6</v>
      </c>
      <c r="I129" s="713">
        <v>23.6</v>
      </c>
      <c r="J129" s="427"/>
      <c r="K129" s="811">
        <v>64.7</v>
      </c>
      <c r="L129" s="766">
        <v>64.7</v>
      </c>
      <c r="M129" s="428"/>
      <c r="N129" s="802"/>
      <c r="O129" s="766"/>
      <c r="P129" s="428"/>
      <c r="Q129" s="286"/>
      <c r="R129" s="222"/>
      <c r="S129" s="223"/>
      <c r="T129" s="607"/>
      <c r="U129" s="607"/>
    </row>
    <row r="130" spans="1:23" ht="21.75" customHeight="1" x14ac:dyDescent="0.2">
      <c r="A130" s="532"/>
      <c r="B130" s="28"/>
      <c r="C130" s="47"/>
      <c r="D130" s="2013" t="s">
        <v>153</v>
      </c>
      <c r="E130" s="257"/>
      <c r="F130" s="608"/>
      <c r="G130" s="219"/>
      <c r="H130" s="778"/>
      <c r="I130" s="778"/>
      <c r="J130" s="224"/>
      <c r="K130" s="220"/>
      <c r="L130" s="781"/>
      <c r="M130" s="783"/>
      <c r="N130" s="803"/>
      <c r="O130" s="781"/>
      <c r="P130" s="783"/>
      <c r="Q130" s="2033" t="s">
        <v>154</v>
      </c>
      <c r="R130" s="63">
        <v>1</v>
      </c>
      <c r="S130" s="287"/>
      <c r="T130" s="569"/>
      <c r="U130" s="569"/>
    </row>
    <row r="131" spans="1:23" ht="21.75" customHeight="1" x14ac:dyDescent="0.2">
      <c r="A131" s="532"/>
      <c r="B131" s="28"/>
      <c r="C131" s="47"/>
      <c r="D131" s="2011"/>
      <c r="E131" s="257"/>
      <c r="F131" s="572"/>
      <c r="G131" s="762"/>
      <c r="H131" s="767"/>
      <c r="I131" s="767"/>
      <c r="J131" s="417"/>
      <c r="K131" s="812"/>
      <c r="L131" s="767"/>
      <c r="M131" s="418"/>
      <c r="N131" s="804"/>
      <c r="O131" s="499"/>
      <c r="P131" s="635"/>
      <c r="Q131" s="2282"/>
      <c r="R131" s="39"/>
      <c r="S131" s="223"/>
      <c r="T131" s="570"/>
      <c r="U131" s="570"/>
    </row>
    <row r="132" spans="1:23" s="824" customFormat="1" ht="28.5" customHeight="1" x14ac:dyDescent="0.2">
      <c r="A132" s="532"/>
      <c r="B132" s="28"/>
      <c r="C132" s="240"/>
      <c r="D132" s="2013" t="s">
        <v>155</v>
      </c>
      <c r="E132" s="2119"/>
      <c r="F132" s="777"/>
      <c r="G132" s="791" t="s">
        <v>271</v>
      </c>
      <c r="H132" s="500">
        <v>33</v>
      </c>
      <c r="I132" s="500">
        <v>33</v>
      </c>
      <c r="J132" s="229"/>
      <c r="K132" s="820">
        <v>90.8</v>
      </c>
      <c r="L132" s="500">
        <v>90.8</v>
      </c>
      <c r="M132" s="783"/>
      <c r="N132" s="821">
        <v>313</v>
      </c>
      <c r="O132" s="500">
        <v>313</v>
      </c>
      <c r="P132" s="822"/>
      <c r="Q132" s="823" t="s">
        <v>156</v>
      </c>
      <c r="R132" s="67">
        <v>1</v>
      </c>
      <c r="S132" s="182"/>
      <c r="T132" s="784"/>
      <c r="U132" s="2033"/>
    </row>
    <row r="133" spans="1:23" s="824" customFormat="1" ht="27.75" customHeight="1" x14ac:dyDescent="0.2">
      <c r="A133" s="532"/>
      <c r="B133" s="28"/>
      <c r="C133" s="240"/>
      <c r="D133" s="2011"/>
      <c r="E133" s="2119"/>
      <c r="F133" s="777"/>
      <c r="G133" s="791" t="s">
        <v>157</v>
      </c>
      <c r="H133" s="778"/>
      <c r="I133" s="1074"/>
      <c r="J133" s="224"/>
      <c r="K133" s="820">
        <v>279.2</v>
      </c>
      <c r="L133" s="500">
        <v>279.2</v>
      </c>
      <c r="M133" s="630"/>
      <c r="N133" s="803"/>
      <c r="O133" s="781"/>
      <c r="P133" s="783"/>
      <c r="Q133" s="290" t="s">
        <v>158</v>
      </c>
      <c r="R133" s="74"/>
      <c r="S133" s="164">
        <v>1</v>
      </c>
      <c r="T133" s="37"/>
      <c r="U133" s="2034"/>
    </row>
    <row r="134" spans="1:23" s="824" customFormat="1" ht="19.5" customHeight="1" x14ac:dyDescent="0.2">
      <c r="A134" s="532"/>
      <c r="B134" s="28"/>
      <c r="C134" s="240"/>
      <c r="D134" s="2047"/>
      <c r="E134" s="2119"/>
      <c r="F134" s="777"/>
      <c r="G134" s="791"/>
      <c r="H134" s="778"/>
      <c r="I134" s="1074"/>
      <c r="J134" s="224"/>
      <c r="K134" s="820"/>
      <c r="L134" s="500"/>
      <c r="M134" s="630"/>
      <c r="N134" s="803"/>
      <c r="O134" s="781"/>
      <c r="P134" s="783"/>
      <c r="Q134" s="826" t="s">
        <v>159</v>
      </c>
      <c r="R134" s="74"/>
      <c r="S134" s="164">
        <v>10</v>
      </c>
      <c r="T134" s="37">
        <v>20</v>
      </c>
      <c r="U134" s="2034"/>
      <c r="W134" s="825"/>
    </row>
    <row r="135" spans="1:23" ht="26.25" customHeight="1" x14ac:dyDescent="0.2">
      <c r="A135" s="539"/>
      <c r="B135" s="28"/>
      <c r="C135" s="292"/>
      <c r="D135" s="2011" t="s">
        <v>160</v>
      </c>
      <c r="E135" s="293"/>
      <c r="F135" s="52"/>
      <c r="G135" s="786" t="s">
        <v>264</v>
      </c>
      <c r="H135" s="787">
        <v>506.5</v>
      </c>
      <c r="I135" s="787">
        <v>506.5</v>
      </c>
      <c r="J135" s="788"/>
      <c r="K135" s="813">
        <v>692</v>
      </c>
      <c r="L135" s="789">
        <v>692</v>
      </c>
      <c r="M135" s="790"/>
      <c r="N135" s="805"/>
      <c r="O135" s="789"/>
      <c r="P135" s="790"/>
      <c r="Q135" s="156" t="s">
        <v>161</v>
      </c>
      <c r="R135" s="222">
        <v>30</v>
      </c>
      <c r="S135" s="302">
        <v>100</v>
      </c>
      <c r="T135" s="58"/>
      <c r="U135" s="2096"/>
    </row>
    <row r="136" spans="1:23" ht="26.25" customHeight="1" x14ac:dyDescent="0.2">
      <c r="A136" s="539"/>
      <c r="B136" s="28"/>
      <c r="C136" s="292"/>
      <c r="D136" s="2011"/>
      <c r="E136" s="294"/>
      <c r="F136" s="52"/>
      <c r="G136" s="791"/>
      <c r="H136" s="792"/>
      <c r="I136" s="792"/>
      <c r="J136" s="793"/>
      <c r="K136" s="239"/>
      <c r="L136" s="455"/>
      <c r="M136" s="456"/>
      <c r="N136" s="806"/>
      <c r="O136" s="640"/>
      <c r="P136" s="631"/>
      <c r="Q136" s="185" t="s">
        <v>162</v>
      </c>
      <c r="R136" s="216"/>
      <c r="S136" s="295">
        <v>100</v>
      </c>
      <c r="T136" s="65"/>
      <c r="U136" s="2320"/>
    </row>
    <row r="137" spans="1:23" ht="27" customHeight="1" x14ac:dyDescent="0.2">
      <c r="A137" s="539"/>
      <c r="B137" s="28"/>
      <c r="C137" s="292"/>
      <c r="D137" s="2047"/>
      <c r="E137" s="293"/>
      <c r="F137" s="52"/>
      <c r="G137" s="794"/>
      <c r="H137" s="500"/>
      <c r="I137" s="500"/>
      <c r="J137" s="496"/>
      <c r="K137" s="814"/>
      <c r="L137" s="423"/>
      <c r="M137" s="424"/>
      <c r="N137" s="807"/>
      <c r="O137" s="641"/>
      <c r="P137" s="632"/>
      <c r="Q137" s="55"/>
      <c r="R137" s="211"/>
      <c r="S137" s="296"/>
      <c r="T137" s="58"/>
      <c r="U137" s="2320"/>
    </row>
    <row r="138" spans="1:23" ht="12.75" customHeight="1" x14ac:dyDescent="0.2">
      <c r="A138" s="532"/>
      <c r="B138" s="28"/>
      <c r="C138" s="47"/>
      <c r="D138" s="2011" t="s">
        <v>163</v>
      </c>
      <c r="E138" s="2068"/>
      <c r="F138" s="52"/>
      <c r="G138" s="795" t="s">
        <v>264</v>
      </c>
      <c r="H138" s="787">
        <v>359.6</v>
      </c>
      <c r="I138" s="787">
        <v>359.6</v>
      </c>
      <c r="J138" s="788"/>
      <c r="K138" s="813">
        <v>460.3</v>
      </c>
      <c r="L138" s="789">
        <v>460.3</v>
      </c>
      <c r="M138" s="790"/>
      <c r="N138" s="805">
        <v>202</v>
      </c>
      <c r="O138" s="789">
        <v>202</v>
      </c>
      <c r="P138" s="790"/>
      <c r="Q138" s="298" t="s">
        <v>159</v>
      </c>
      <c r="R138" s="299">
        <v>35</v>
      </c>
      <c r="S138" s="261">
        <v>80</v>
      </c>
      <c r="T138" s="300">
        <v>100</v>
      </c>
      <c r="U138" s="2320"/>
    </row>
    <row r="139" spans="1:23" ht="15" customHeight="1" x14ac:dyDescent="0.2">
      <c r="A139" s="532"/>
      <c r="B139" s="28"/>
      <c r="C139" s="47"/>
      <c r="D139" s="2011"/>
      <c r="E139" s="2068"/>
      <c r="F139" s="52"/>
      <c r="G139" s="796"/>
      <c r="H139" s="792"/>
      <c r="I139" s="792"/>
      <c r="J139" s="793"/>
      <c r="K139" s="239"/>
      <c r="L139" s="455"/>
      <c r="M139" s="456"/>
      <c r="N139" s="341"/>
      <c r="O139" s="455"/>
      <c r="P139" s="456"/>
      <c r="Q139" s="590"/>
      <c r="R139" s="301"/>
      <c r="S139" s="302"/>
      <c r="T139" s="303"/>
      <c r="U139" s="2320"/>
    </row>
    <row r="140" spans="1:23" x14ac:dyDescent="0.2">
      <c r="A140" s="532"/>
      <c r="B140" s="28"/>
      <c r="C140" s="47"/>
      <c r="D140" s="2011"/>
      <c r="E140" s="2068"/>
      <c r="F140" s="52"/>
      <c r="G140" s="304"/>
      <c r="H140" s="781"/>
      <c r="I140" s="1075"/>
      <c r="J140" s="229"/>
      <c r="K140" s="814"/>
      <c r="L140" s="423"/>
      <c r="M140" s="424"/>
      <c r="N140" s="422"/>
      <c r="O140" s="423"/>
      <c r="P140" s="424"/>
      <c r="Q140" s="590"/>
      <c r="R140" s="301"/>
      <c r="S140" s="302"/>
      <c r="T140" s="303"/>
      <c r="U140" s="2320"/>
    </row>
    <row r="141" spans="1:23" ht="13.5" customHeight="1" x14ac:dyDescent="0.2">
      <c r="A141" s="532"/>
      <c r="B141" s="28"/>
      <c r="C141" s="47"/>
      <c r="D141" s="2011"/>
      <c r="E141" s="2068"/>
      <c r="F141" s="52"/>
      <c r="G141" s="305"/>
      <c r="H141" s="781"/>
      <c r="I141" s="781"/>
      <c r="J141" s="229"/>
      <c r="K141" s="814"/>
      <c r="L141" s="423"/>
      <c r="M141" s="424"/>
      <c r="N141" s="422"/>
      <c r="O141" s="423"/>
      <c r="P141" s="424"/>
      <c r="Q141" s="590"/>
      <c r="R141" s="301"/>
      <c r="S141" s="302"/>
      <c r="T141" s="303"/>
      <c r="U141" s="2320"/>
    </row>
    <row r="142" spans="1:23" ht="15.75" customHeight="1" x14ac:dyDescent="0.2">
      <c r="A142" s="532"/>
      <c r="B142" s="28"/>
      <c r="C142" s="292"/>
      <c r="D142" s="2047"/>
      <c r="E142" s="2068"/>
      <c r="F142" s="52"/>
      <c r="G142" s="163"/>
      <c r="H142" s="468"/>
      <c r="I142" s="468"/>
      <c r="J142" s="469"/>
      <c r="K142" s="815"/>
      <c r="L142" s="468"/>
      <c r="M142" s="633"/>
      <c r="N142" s="469"/>
      <c r="O142" s="468"/>
      <c r="P142" s="633"/>
      <c r="Q142" s="306"/>
      <c r="R142" s="307"/>
      <c r="S142" s="212"/>
      <c r="T142" s="571"/>
      <c r="U142" s="2320"/>
    </row>
    <row r="143" spans="1:23" ht="32.25" customHeight="1" x14ac:dyDescent="0.2">
      <c r="A143" s="532"/>
      <c r="B143" s="28"/>
      <c r="C143" s="47"/>
      <c r="D143" s="2011" t="s">
        <v>164</v>
      </c>
      <c r="E143" s="2068"/>
      <c r="F143" s="52"/>
      <c r="G143" s="797" t="s">
        <v>265</v>
      </c>
      <c r="H143" s="787">
        <v>130</v>
      </c>
      <c r="I143" s="787">
        <v>130</v>
      </c>
      <c r="J143" s="788"/>
      <c r="K143" s="816">
        <v>370</v>
      </c>
      <c r="L143" s="798">
        <v>370</v>
      </c>
      <c r="M143" s="800"/>
      <c r="N143" s="799"/>
      <c r="O143" s="798"/>
      <c r="P143" s="800"/>
      <c r="Q143" s="2050" t="s">
        <v>165</v>
      </c>
      <c r="R143" s="39">
        <v>70</v>
      </c>
      <c r="S143" s="189">
        <v>100</v>
      </c>
      <c r="T143" s="41"/>
      <c r="U143" s="2320"/>
    </row>
    <row r="144" spans="1:23" ht="32.25" customHeight="1" x14ac:dyDescent="0.2">
      <c r="A144" s="532"/>
      <c r="B144" s="28"/>
      <c r="C144" s="47"/>
      <c r="D144" s="2011"/>
      <c r="E144" s="2068"/>
      <c r="F144" s="52"/>
      <c r="G144" s="219"/>
      <c r="H144" s="778"/>
      <c r="I144" s="778"/>
      <c r="J144" s="224"/>
      <c r="K144" s="220"/>
      <c r="L144" s="781"/>
      <c r="M144" s="783"/>
      <c r="N144" s="229"/>
      <c r="O144" s="781"/>
      <c r="P144" s="783"/>
      <c r="Q144" s="2050"/>
      <c r="R144" s="140"/>
      <c r="S144" s="189"/>
      <c r="T144" s="41"/>
      <c r="U144" s="2320"/>
    </row>
    <row r="145" spans="1:23" ht="16.5" customHeight="1" x14ac:dyDescent="0.2">
      <c r="A145" s="582"/>
      <c r="B145" s="308"/>
      <c r="C145" s="292"/>
      <c r="D145" s="2047"/>
      <c r="E145" s="2068"/>
      <c r="F145" s="52"/>
      <c r="G145" s="163"/>
      <c r="H145" s="498"/>
      <c r="I145" s="498"/>
      <c r="J145" s="494"/>
      <c r="K145" s="817"/>
      <c r="L145" s="498"/>
      <c r="M145" s="634"/>
      <c r="N145" s="494"/>
      <c r="O145" s="498"/>
      <c r="P145" s="634"/>
      <c r="Q145" s="567"/>
      <c r="R145" s="56"/>
      <c r="S145" s="193"/>
      <c r="T145" s="58"/>
      <c r="U145" s="2321"/>
    </row>
    <row r="146" spans="1:23" ht="44.25" customHeight="1" x14ac:dyDescent="0.2">
      <c r="A146" s="532"/>
      <c r="B146" s="28"/>
      <c r="C146" s="292"/>
      <c r="D146" s="551" t="s">
        <v>166</v>
      </c>
      <c r="E146" s="577"/>
      <c r="F146" s="572"/>
      <c r="G146" s="297"/>
      <c r="H146" s="781"/>
      <c r="I146" s="781"/>
      <c r="J146" s="229"/>
      <c r="K146" s="220"/>
      <c r="L146" s="781"/>
      <c r="M146" s="783"/>
      <c r="N146" s="229"/>
      <c r="O146" s="781"/>
      <c r="P146" s="783"/>
      <c r="Q146" s="310" t="s">
        <v>140</v>
      </c>
      <c r="R146" s="311"/>
      <c r="S146" s="312"/>
      <c r="T146" s="313" t="s">
        <v>167</v>
      </c>
      <c r="U146" s="516"/>
    </row>
    <row r="147" spans="1:23" ht="27.75" customHeight="1" x14ac:dyDescent="0.2">
      <c r="A147" s="532"/>
      <c r="B147" s="28"/>
      <c r="C147" s="47"/>
      <c r="D147" s="2013" t="s">
        <v>168</v>
      </c>
      <c r="E147" s="2053"/>
      <c r="F147" s="576">
        <v>2</v>
      </c>
      <c r="G147" s="730" t="s">
        <v>24</v>
      </c>
      <c r="H147" s="766"/>
      <c r="I147" s="766"/>
      <c r="J147" s="427"/>
      <c r="K147" s="811">
        <v>193.5</v>
      </c>
      <c r="L147" s="766">
        <v>193.5</v>
      </c>
      <c r="M147" s="428"/>
      <c r="N147" s="427">
        <v>464</v>
      </c>
      <c r="O147" s="766">
        <v>464</v>
      </c>
      <c r="P147" s="428"/>
      <c r="Q147" s="70" t="s">
        <v>169</v>
      </c>
      <c r="R147" s="71">
        <v>1</v>
      </c>
      <c r="S147" s="314"/>
      <c r="T147" s="214"/>
      <c r="U147" s="483"/>
      <c r="V147" s="871"/>
    </row>
    <row r="148" spans="1:23" ht="28.5" customHeight="1" x14ac:dyDescent="0.2">
      <c r="A148" s="532"/>
      <c r="B148" s="28"/>
      <c r="C148" s="47"/>
      <c r="D148" s="2011"/>
      <c r="E148" s="2053"/>
      <c r="F148" s="572"/>
      <c r="G148" s="730" t="s">
        <v>151</v>
      </c>
      <c r="H148" s="766">
        <v>45.7</v>
      </c>
      <c r="I148" s="766">
        <v>45.7</v>
      </c>
      <c r="J148" s="427"/>
      <c r="K148" s="811"/>
      <c r="L148" s="766"/>
      <c r="M148" s="428"/>
      <c r="N148" s="427"/>
      <c r="O148" s="766"/>
      <c r="P148" s="428"/>
      <c r="Q148" s="315" t="s">
        <v>170</v>
      </c>
      <c r="R148" s="71">
        <v>100</v>
      </c>
      <c r="S148" s="316"/>
      <c r="T148" s="317"/>
      <c r="U148" s="517"/>
    </row>
    <row r="149" spans="1:23" ht="28.5" customHeight="1" x14ac:dyDescent="0.2">
      <c r="A149" s="532"/>
      <c r="B149" s="28"/>
      <c r="C149" s="47"/>
      <c r="D149" s="552"/>
      <c r="E149" s="577"/>
      <c r="F149" s="572"/>
      <c r="G149" s="771"/>
      <c r="H149" s="781"/>
      <c r="I149" s="781"/>
      <c r="J149" s="229"/>
      <c r="K149" s="220"/>
      <c r="L149" s="781"/>
      <c r="M149" s="783"/>
      <c r="N149" s="229"/>
      <c r="O149" s="781"/>
      <c r="P149" s="783"/>
      <c r="Q149" s="315" t="s">
        <v>171</v>
      </c>
      <c r="R149" s="71"/>
      <c r="S149" s="316">
        <v>100</v>
      </c>
      <c r="T149" s="317"/>
      <c r="U149" s="517"/>
    </row>
    <row r="150" spans="1:23" ht="42" customHeight="1" x14ac:dyDescent="0.2">
      <c r="A150" s="532"/>
      <c r="B150" s="28"/>
      <c r="C150" s="47"/>
      <c r="D150" s="54" t="s">
        <v>172</v>
      </c>
      <c r="E150" s="511"/>
      <c r="F150" s="573"/>
      <c r="G150" s="762"/>
      <c r="H150" s="499"/>
      <c r="I150" s="499"/>
      <c r="J150" s="495"/>
      <c r="K150" s="812"/>
      <c r="L150" s="767"/>
      <c r="M150" s="418"/>
      <c r="N150" s="495"/>
      <c r="O150" s="499"/>
      <c r="P150" s="635"/>
      <c r="Q150" s="558" t="s">
        <v>173</v>
      </c>
      <c r="R150" s="222"/>
      <c r="S150" s="223">
        <v>1</v>
      </c>
      <c r="T150" s="570"/>
      <c r="U150" s="570"/>
    </row>
    <row r="151" spans="1:23" ht="42" customHeight="1" x14ac:dyDescent="0.2">
      <c r="A151" s="532"/>
      <c r="B151" s="28"/>
      <c r="C151" s="47"/>
      <c r="D151" s="827" t="s">
        <v>255</v>
      </c>
      <c r="E151" s="318"/>
      <c r="F151" s="576">
        <v>2</v>
      </c>
      <c r="G151" s="730" t="s">
        <v>24</v>
      </c>
      <c r="H151" s="766">
        <v>15</v>
      </c>
      <c r="I151" s="766">
        <v>15</v>
      </c>
      <c r="J151" s="427"/>
      <c r="K151" s="811">
        <f>35.5-15</f>
        <v>20.5</v>
      </c>
      <c r="L151" s="766">
        <f>35.5-15</f>
        <v>20.5</v>
      </c>
      <c r="M151" s="428"/>
      <c r="N151" s="427">
        <v>415.8</v>
      </c>
      <c r="O151" s="766">
        <v>415.8</v>
      </c>
      <c r="P151" s="428"/>
      <c r="Q151" s="232" t="s">
        <v>268</v>
      </c>
      <c r="R151" s="35">
        <v>1</v>
      </c>
      <c r="S151" s="683"/>
      <c r="T151" s="214"/>
      <c r="U151" s="2033"/>
    </row>
    <row r="152" spans="1:23" ht="27.75" customHeight="1" x14ac:dyDescent="0.2">
      <c r="A152" s="532"/>
      <c r="B152" s="28"/>
      <c r="C152" s="47"/>
      <c r="D152" s="2281"/>
      <c r="E152" s="577"/>
      <c r="F152" s="319"/>
      <c r="G152" s="771"/>
      <c r="H152" s="320"/>
      <c r="I152" s="500"/>
      <c r="J152" s="496"/>
      <c r="K152" s="780"/>
      <c r="L152" s="781"/>
      <c r="M152" s="783"/>
      <c r="N152" s="496"/>
      <c r="O152" s="500"/>
      <c r="P152" s="630"/>
      <c r="Q152" s="574" t="s">
        <v>174</v>
      </c>
      <c r="R152" s="326"/>
      <c r="S152" s="57">
        <v>1</v>
      </c>
      <c r="T152" s="327"/>
      <c r="U152" s="2034"/>
    </row>
    <row r="153" spans="1:23" ht="30" customHeight="1" x14ac:dyDescent="0.2">
      <c r="A153" s="532"/>
      <c r="B153" s="28"/>
      <c r="C153" s="47"/>
      <c r="D153" s="2281"/>
      <c r="E153" s="575"/>
      <c r="F153" s="323">
        <v>4</v>
      </c>
      <c r="G153" s="578"/>
      <c r="H153" s="320"/>
      <c r="I153" s="500"/>
      <c r="J153" s="496"/>
      <c r="K153" s="780"/>
      <c r="L153" s="781"/>
      <c r="M153" s="783"/>
      <c r="N153" s="496"/>
      <c r="O153" s="500"/>
      <c r="P153" s="630"/>
      <c r="Q153" s="558" t="s">
        <v>175</v>
      </c>
      <c r="R153" s="321"/>
      <c r="S153" s="64">
        <v>1</v>
      </c>
      <c r="T153" s="322"/>
      <c r="U153" s="2034"/>
    </row>
    <row r="154" spans="1:23" ht="27.75" customHeight="1" x14ac:dyDescent="0.2">
      <c r="A154" s="532"/>
      <c r="B154" s="28"/>
      <c r="C154" s="47"/>
      <c r="D154" s="552"/>
      <c r="E154" s="236"/>
      <c r="F154" s="2069">
        <v>5</v>
      </c>
      <c r="G154" s="578"/>
      <c r="H154" s="320"/>
      <c r="I154" s="500"/>
      <c r="J154" s="496"/>
      <c r="K154" s="780"/>
      <c r="L154" s="781"/>
      <c r="M154" s="783"/>
      <c r="N154" s="229"/>
      <c r="O154" s="764"/>
      <c r="P154" s="765"/>
      <c r="Q154" s="558" t="s">
        <v>176</v>
      </c>
      <c r="R154" s="321"/>
      <c r="S154" s="64">
        <v>100</v>
      </c>
      <c r="T154" s="322"/>
      <c r="U154" s="2034"/>
    </row>
    <row r="155" spans="1:23" ht="15.75" customHeight="1" x14ac:dyDescent="0.2">
      <c r="A155" s="532"/>
      <c r="B155" s="28"/>
      <c r="C155" s="47"/>
      <c r="D155" s="552"/>
      <c r="E155" s="236"/>
      <c r="F155" s="2055"/>
      <c r="G155" s="578"/>
      <c r="H155" s="320"/>
      <c r="I155" s="500"/>
      <c r="J155" s="496"/>
      <c r="K155" s="780"/>
      <c r="L155" s="781"/>
      <c r="M155" s="783"/>
      <c r="N155" s="229"/>
      <c r="O155" s="764"/>
      <c r="P155" s="765"/>
      <c r="Q155" s="2033" t="s">
        <v>177</v>
      </c>
      <c r="R155" s="321"/>
      <c r="S155" s="64"/>
      <c r="T155" s="322">
        <v>100</v>
      </c>
      <c r="U155" s="2034"/>
    </row>
    <row r="156" spans="1:23" ht="14.25" customHeight="1" x14ac:dyDescent="0.2">
      <c r="A156" s="532"/>
      <c r="B156" s="28"/>
      <c r="C156" s="47"/>
      <c r="D156" s="324"/>
      <c r="E156" s="2278" t="s">
        <v>26</v>
      </c>
      <c r="F156" s="2279"/>
      <c r="G156" s="2280"/>
      <c r="H156" s="325">
        <f>SUM(H125:H155)-H143-H138-H135-H132</f>
        <v>1471.6999999999998</v>
      </c>
      <c r="I156" s="658">
        <f t="shared" ref="I156:P156" si="18">SUM(I125:I155)-I135-I138-I143-I132</f>
        <v>1471.6999999999998</v>
      </c>
      <c r="J156" s="695">
        <f t="shared" si="18"/>
        <v>0</v>
      </c>
      <c r="K156" s="697">
        <f t="shared" si="18"/>
        <v>3483.3999999999996</v>
      </c>
      <c r="L156" s="658">
        <f t="shared" si="18"/>
        <v>3483.3999999999996</v>
      </c>
      <c r="M156" s="818">
        <f t="shared" si="18"/>
        <v>0</v>
      </c>
      <c r="N156" s="808">
        <f t="shared" si="18"/>
        <v>1560.4</v>
      </c>
      <c r="O156" s="658">
        <f t="shared" si="18"/>
        <v>1560.4</v>
      </c>
      <c r="P156" s="658">
        <f t="shared" si="18"/>
        <v>0</v>
      </c>
      <c r="Q156" s="2034"/>
      <c r="R156" s="326"/>
      <c r="S156" s="45"/>
      <c r="T156" s="327"/>
      <c r="U156" s="2282"/>
    </row>
    <row r="157" spans="1:23" ht="14.25" customHeight="1" thickBot="1" x14ac:dyDescent="0.25">
      <c r="A157" s="540" t="s">
        <v>19</v>
      </c>
      <c r="B157" s="328" t="s">
        <v>28</v>
      </c>
      <c r="C157" s="2366" t="s">
        <v>100</v>
      </c>
      <c r="D157" s="2367"/>
      <c r="E157" s="2367"/>
      <c r="F157" s="2367"/>
      <c r="G157" s="2368"/>
      <c r="H157" s="329">
        <f t="shared" ref="H157:P157" si="19">H124+H121+H106+H156</f>
        <v>6813.9999999999991</v>
      </c>
      <c r="I157" s="501">
        <f t="shared" si="19"/>
        <v>6790.6999999999989</v>
      </c>
      <c r="J157" s="696">
        <f>J124+J121+J106+J156</f>
        <v>-23.29999999999999</v>
      </c>
      <c r="K157" s="329">
        <f t="shared" si="19"/>
        <v>8944.0999999999985</v>
      </c>
      <c r="L157" s="501">
        <f t="shared" si="19"/>
        <v>8958.5</v>
      </c>
      <c r="M157" s="819">
        <f t="shared" si="19"/>
        <v>14.399999999999977</v>
      </c>
      <c r="N157" s="809">
        <f t="shared" si="19"/>
        <v>6845.1</v>
      </c>
      <c r="O157" s="501">
        <f t="shared" si="19"/>
        <v>6845.1</v>
      </c>
      <c r="P157" s="769">
        <f t="shared" si="19"/>
        <v>0</v>
      </c>
      <c r="Q157" s="2391"/>
      <c r="R157" s="2392"/>
      <c r="S157" s="2392"/>
      <c r="T157" s="2392"/>
      <c r="U157" s="2393"/>
    </row>
    <row r="158" spans="1:23" ht="13.5" thickBot="1" x14ac:dyDescent="0.25">
      <c r="A158" s="541" t="s">
        <v>19</v>
      </c>
      <c r="B158" s="331" t="s">
        <v>46</v>
      </c>
      <c r="C158" s="2394" t="s">
        <v>178</v>
      </c>
      <c r="D158" s="2005"/>
      <c r="E158" s="2005"/>
      <c r="F158" s="2005"/>
      <c r="G158" s="2005"/>
      <c r="H158" s="2005"/>
      <c r="I158" s="2005"/>
      <c r="J158" s="2005"/>
      <c r="K158" s="2005"/>
      <c r="L158" s="2005"/>
      <c r="M158" s="2005"/>
      <c r="N158" s="2005"/>
      <c r="O158" s="2005"/>
      <c r="P158" s="2005"/>
      <c r="Q158" s="2005"/>
      <c r="R158" s="2005"/>
      <c r="S158" s="2005"/>
      <c r="T158" s="2005"/>
      <c r="U158" s="2006"/>
    </row>
    <row r="159" spans="1:23" ht="42" customHeight="1" x14ac:dyDescent="0.2">
      <c r="A159" s="531" t="s">
        <v>19</v>
      </c>
      <c r="B159" s="17" t="s">
        <v>46</v>
      </c>
      <c r="C159" s="281" t="s">
        <v>19</v>
      </c>
      <c r="D159" s="2333" t="s">
        <v>179</v>
      </c>
      <c r="E159" s="1989" t="s">
        <v>180</v>
      </c>
      <c r="F159" s="561" t="s">
        <v>29</v>
      </c>
      <c r="G159" s="283" t="s">
        <v>24</v>
      </c>
      <c r="H159" s="332">
        <v>10</v>
      </c>
      <c r="I159" s="843">
        <v>0</v>
      </c>
      <c r="J159" s="602">
        <f>+I159-H159</f>
        <v>-10</v>
      </c>
      <c r="K159" s="332"/>
      <c r="L159" s="843">
        <v>10</v>
      </c>
      <c r="M159" s="844">
        <f>+L159-K159</f>
        <v>10</v>
      </c>
      <c r="N159" s="652"/>
      <c r="O159" s="443"/>
      <c r="P159" s="421"/>
      <c r="Q159" s="333" t="s">
        <v>181</v>
      </c>
      <c r="R159" s="845" t="s">
        <v>275</v>
      </c>
      <c r="S159" s="846">
        <v>1</v>
      </c>
      <c r="T159" s="122"/>
      <c r="U159" s="2296" t="s">
        <v>281</v>
      </c>
      <c r="V159" s="2376"/>
      <c r="W159" s="2377"/>
    </row>
    <row r="160" spans="1:23" ht="24.75" customHeight="1" x14ac:dyDescent="0.2">
      <c r="A160" s="532"/>
      <c r="B160" s="28"/>
      <c r="C160" s="228"/>
      <c r="D160" s="2395"/>
      <c r="E160" s="2068"/>
      <c r="F160" s="52"/>
      <c r="G160" s="219"/>
      <c r="H160" s="285"/>
      <c r="I160" s="471"/>
      <c r="J160" s="472"/>
      <c r="K160" s="285"/>
      <c r="L160" s="471"/>
      <c r="M160" s="472"/>
      <c r="N160" s="285"/>
      <c r="O160" s="471"/>
      <c r="P160" s="642"/>
      <c r="Q160" s="2015" t="s">
        <v>182</v>
      </c>
      <c r="R160" s="847" t="s">
        <v>273</v>
      </c>
      <c r="S160" s="848">
        <v>1</v>
      </c>
      <c r="T160" s="65"/>
      <c r="U160" s="2034"/>
    </row>
    <row r="161" spans="1:21" ht="15.75" customHeight="1" thickBot="1" x14ac:dyDescent="0.25">
      <c r="A161" s="532"/>
      <c r="B161" s="28"/>
      <c r="C161" s="292"/>
      <c r="D161" s="2334"/>
      <c r="E161" s="335"/>
      <c r="F161" s="336"/>
      <c r="G161" s="337" t="s">
        <v>26</v>
      </c>
      <c r="H161" s="338">
        <f t="shared" ref="H161:N161" si="20">SUM(H159:H160)</f>
        <v>10</v>
      </c>
      <c r="I161" s="474">
        <f t="shared" ref="I161:J161" si="21">SUM(I159:I160)</f>
        <v>0</v>
      </c>
      <c r="J161" s="474">
        <f t="shared" si="21"/>
        <v>-10</v>
      </c>
      <c r="K161" s="338">
        <f t="shared" ref="K161:M161" si="22">SUM(K159:K160)</f>
        <v>0</v>
      </c>
      <c r="L161" s="474">
        <f t="shared" si="22"/>
        <v>10</v>
      </c>
      <c r="M161" s="474">
        <f t="shared" si="22"/>
        <v>10</v>
      </c>
      <c r="N161" s="473">
        <f t="shared" si="20"/>
        <v>0</v>
      </c>
      <c r="O161" s="478">
        <f t="shared" ref="O161:P161" si="23">SUM(O159:O160)</f>
        <v>0</v>
      </c>
      <c r="P161" s="643">
        <f t="shared" si="23"/>
        <v>0</v>
      </c>
      <c r="Q161" s="1994"/>
      <c r="R161" s="39"/>
      <c r="S161" s="189"/>
      <c r="T161" s="41"/>
      <c r="U161" s="2044"/>
    </row>
    <row r="162" spans="1:21" ht="29.25" customHeight="1" x14ac:dyDescent="0.2">
      <c r="A162" s="531" t="s">
        <v>19</v>
      </c>
      <c r="B162" s="17" t="s">
        <v>46</v>
      </c>
      <c r="C162" s="129" t="s">
        <v>28</v>
      </c>
      <c r="D162" s="339" t="s">
        <v>183</v>
      </c>
      <c r="E162" s="2086" t="s">
        <v>184</v>
      </c>
      <c r="F162" s="561">
        <v>2</v>
      </c>
      <c r="G162" s="283" t="s">
        <v>24</v>
      </c>
      <c r="H162" s="340">
        <v>2.4</v>
      </c>
      <c r="I162" s="476">
        <v>2.4</v>
      </c>
      <c r="J162" s="477"/>
      <c r="K162" s="340">
        <v>32.5</v>
      </c>
      <c r="L162" s="476">
        <v>32.5</v>
      </c>
      <c r="M162" s="477"/>
      <c r="N162" s="340">
        <v>32</v>
      </c>
      <c r="O162" s="476">
        <v>32</v>
      </c>
      <c r="P162" s="644"/>
      <c r="Q162" s="563"/>
      <c r="R162" s="177"/>
      <c r="S162" s="26"/>
      <c r="T162" s="27"/>
      <c r="U162" s="27"/>
    </row>
    <row r="163" spans="1:21" ht="27" customHeight="1" x14ac:dyDescent="0.2">
      <c r="A163" s="532"/>
      <c r="B163" s="28"/>
      <c r="C163" s="47"/>
      <c r="D163" s="2030" t="s">
        <v>185</v>
      </c>
      <c r="E163" s="2289"/>
      <c r="F163" s="52"/>
      <c r="G163" s="60"/>
      <c r="H163" s="341"/>
      <c r="I163" s="455"/>
      <c r="J163" s="341"/>
      <c r="K163" s="155"/>
      <c r="L163" s="455"/>
      <c r="M163" s="341"/>
      <c r="N163" s="155"/>
      <c r="O163" s="455"/>
      <c r="P163" s="456"/>
      <c r="Q163" s="333" t="s">
        <v>186</v>
      </c>
      <c r="R163" s="74"/>
      <c r="S163" s="342"/>
      <c r="T163" s="69">
        <v>2</v>
      </c>
      <c r="U163" s="69"/>
    </row>
    <row r="164" spans="1:21" ht="42" customHeight="1" x14ac:dyDescent="0.2">
      <c r="A164" s="532"/>
      <c r="B164" s="28"/>
      <c r="C164" s="47"/>
      <c r="D164" s="2031"/>
      <c r="E164" s="335"/>
      <c r="F164" s="52"/>
      <c r="G164" s="60"/>
      <c r="H164" s="341"/>
      <c r="I164" s="455"/>
      <c r="J164" s="341"/>
      <c r="K164" s="155"/>
      <c r="L164" s="455"/>
      <c r="M164" s="341"/>
      <c r="N164" s="155"/>
      <c r="O164" s="455"/>
      <c r="P164" s="456"/>
      <c r="Q164" s="333" t="s">
        <v>187</v>
      </c>
      <c r="R164" s="74">
        <v>1</v>
      </c>
      <c r="S164" s="342"/>
      <c r="T164" s="69"/>
      <c r="U164" s="69"/>
    </row>
    <row r="165" spans="1:21" ht="30" customHeight="1" x14ac:dyDescent="0.2">
      <c r="A165" s="532"/>
      <c r="B165" s="28"/>
      <c r="C165" s="47"/>
      <c r="D165" s="2290"/>
      <c r="E165" s="335"/>
      <c r="F165" s="52"/>
      <c r="G165" s="60"/>
      <c r="H165" s="341"/>
      <c r="I165" s="455"/>
      <c r="J165" s="341"/>
      <c r="K165" s="155"/>
      <c r="L165" s="455"/>
      <c r="M165" s="341"/>
      <c r="N165" s="155"/>
      <c r="O165" s="455"/>
      <c r="P165" s="456"/>
      <c r="Q165" s="53" t="s">
        <v>188</v>
      </c>
      <c r="R165" s="74">
        <v>1</v>
      </c>
      <c r="S165" s="342"/>
      <c r="T165" s="69">
        <v>1</v>
      </c>
      <c r="U165" s="69"/>
    </row>
    <row r="166" spans="1:21" ht="29.25" customHeight="1" x14ac:dyDescent="0.2">
      <c r="A166" s="532"/>
      <c r="B166" s="28"/>
      <c r="C166" s="109"/>
      <c r="D166" s="2013" t="s">
        <v>189</v>
      </c>
      <c r="E166" s="343"/>
      <c r="F166" s="572"/>
      <c r="G166" s="2283"/>
      <c r="H166" s="2316"/>
      <c r="I166" s="2317"/>
      <c r="J166" s="592"/>
      <c r="K166" s="2058"/>
      <c r="L166" s="2060"/>
      <c r="M166" s="672"/>
      <c r="N166" s="2058"/>
      <c r="O166" s="2060"/>
      <c r="P166" s="2338"/>
      <c r="Q166" s="333" t="s">
        <v>190</v>
      </c>
      <c r="R166" s="74"/>
      <c r="S166" s="68">
        <v>50</v>
      </c>
      <c r="T166" s="69">
        <v>100</v>
      </c>
      <c r="U166" s="69"/>
    </row>
    <row r="167" spans="1:21" ht="42" customHeight="1" x14ac:dyDescent="0.2">
      <c r="A167" s="532"/>
      <c r="B167" s="28"/>
      <c r="C167" s="109"/>
      <c r="D167" s="2011"/>
      <c r="E167" s="343"/>
      <c r="F167" s="572"/>
      <c r="G167" s="2283"/>
      <c r="H167" s="2316"/>
      <c r="I167" s="2317"/>
      <c r="J167" s="592"/>
      <c r="K167" s="2058"/>
      <c r="L167" s="2060"/>
      <c r="M167" s="672"/>
      <c r="N167" s="2058"/>
      <c r="O167" s="2060"/>
      <c r="P167" s="2338"/>
      <c r="Q167" s="344" t="s">
        <v>191</v>
      </c>
      <c r="R167" s="67"/>
      <c r="S167" s="68">
        <v>50</v>
      </c>
      <c r="T167" s="37">
        <v>100</v>
      </c>
      <c r="U167" s="69"/>
    </row>
    <row r="168" spans="1:21" ht="29.25" customHeight="1" thickBot="1" x14ac:dyDescent="0.25">
      <c r="A168" s="533"/>
      <c r="B168" s="16"/>
      <c r="C168" s="345"/>
      <c r="D168" s="2012"/>
      <c r="E168" s="585"/>
      <c r="F168" s="346"/>
      <c r="G168" s="347" t="s">
        <v>26</v>
      </c>
      <c r="H168" s="338">
        <f>SUM(H162:H167)</f>
        <v>2.4</v>
      </c>
      <c r="I168" s="474">
        <f>SUM(I162:I167)</f>
        <v>2.4</v>
      </c>
      <c r="J168" s="475"/>
      <c r="K168" s="338">
        <f t="shared" ref="K168:L168" si="24">SUM(K162:K167)</f>
        <v>32.5</v>
      </c>
      <c r="L168" s="474">
        <f t="shared" si="24"/>
        <v>32.5</v>
      </c>
      <c r="M168" s="475"/>
      <c r="N168" s="338">
        <f t="shared" ref="N168" si="25">SUM(N162:N167)</f>
        <v>32</v>
      </c>
      <c r="O168" s="474">
        <f t="shared" ref="O168:P168" si="26">SUM(O162:O167)</f>
        <v>32</v>
      </c>
      <c r="P168" s="475">
        <f t="shared" si="26"/>
        <v>0</v>
      </c>
      <c r="Q168" s="348" t="s">
        <v>192</v>
      </c>
      <c r="R168" s="349"/>
      <c r="S168" s="350"/>
      <c r="T168" s="119">
        <v>2</v>
      </c>
      <c r="U168" s="452"/>
    </row>
    <row r="169" spans="1:21" ht="40.5" customHeight="1" x14ac:dyDescent="0.2">
      <c r="A169" s="531" t="s">
        <v>19</v>
      </c>
      <c r="B169" s="17" t="s">
        <v>46</v>
      </c>
      <c r="C169" s="129" t="s">
        <v>46</v>
      </c>
      <c r="D169" s="774" t="s">
        <v>193</v>
      </c>
      <c r="E169" s="351" t="s">
        <v>194</v>
      </c>
      <c r="F169" s="352" t="s">
        <v>29</v>
      </c>
      <c r="G169" s="353" t="s">
        <v>24</v>
      </c>
      <c r="H169" s="479">
        <f>252.4+24.2</f>
        <v>276.60000000000002</v>
      </c>
      <c r="I169" s="479">
        <f>252.4+24.2</f>
        <v>276.60000000000002</v>
      </c>
      <c r="J169" s="841"/>
      <c r="K169" s="354">
        <v>217</v>
      </c>
      <c r="L169" s="479">
        <v>217</v>
      </c>
      <c r="M169" s="645"/>
      <c r="N169" s="354">
        <v>146</v>
      </c>
      <c r="O169" s="479">
        <v>146</v>
      </c>
      <c r="P169" s="645"/>
      <c r="Q169" s="355"/>
      <c r="R169" s="356"/>
      <c r="S169" s="357"/>
      <c r="T169" s="358"/>
      <c r="U169" s="518"/>
    </row>
    <row r="170" spans="1:21" ht="39.75" customHeight="1" x14ac:dyDescent="0.2">
      <c r="A170" s="532"/>
      <c r="B170" s="28"/>
      <c r="C170" s="47"/>
      <c r="D170" s="2088" t="s">
        <v>195</v>
      </c>
      <c r="E170" s="828" t="s">
        <v>23</v>
      </c>
      <c r="F170" s="359"/>
      <c r="G170" s="829" t="s">
        <v>250</v>
      </c>
      <c r="H170" s="830">
        <v>11.5</v>
      </c>
      <c r="I170" s="830">
        <v>11.5</v>
      </c>
      <c r="J170" s="831"/>
      <c r="K170" s="832"/>
      <c r="L170" s="677"/>
      <c r="M170" s="210"/>
      <c r="N170" s="91"/>
      <c r="O170" s="615"/>
      <c r="P170" s="210"/>
      <c r="Q170" s="360" t="s">
        <v>196</v>
      </c>
      <c r="R170" s="361">
        <v>1</v>
      </c>
      <c r="S170" s="362"/>
      <c r="T170" s="363"/>
      <c r="U170" s="2286"/>
    </row>
    <row r="171" spans="1:21" ht="39.75" customHeight="1" x14ac:dyDescent="0.2">
      <c r="A171" s="532"/>
      <c r="B171" s="28"/>
      <c r="C171" s="47"/>
      <c r="D171" s="2090"/>
      <c r="E171" s="833"/>
      <c r="F171" s="359"/>
      <c r="G171" s="837"/>
      <c r="H171" s="773"/>
      <c r="I171" s="779"/>
      <c r="J171" s="502"/>
      <c r="K171" s="773"/>
      <c r="L171" s="670"/>
      <c r="M171" s="672"/>
      <c r="N171" s="557"/>
      <c r="O171" s="613"/>
      <c r="P171" s="224"/>
      <c r="Q171" s="53" t="s">
        <v>197</v>
      </c>
      <c r="R171" s="361">
        <v>30</v>
      </c>
      <c r="S171" s="362">
        <v>2</v>
      </c>
      <c r="T171" s="363"/>
      <c r="U171" s="2286"/>
    </row>
    <row r="172" spans="1:21" ht="17.25" customHeight="1" x14ac:dyDescent="0.2">
      <c r="A172" s="532"/>
      <c r="B172" s="28"/>
      <c r="C172" s="47"/>
      <c r="D172" s="2089"/>
      <c r="E172" s="833"/>
      <c r="F172" s="359"/>
      <c r="G172" s="837"/>
      <c r="H172" s="834"/>
      <c r="I172" s="835"/>
      <c r="J172" s="836"/>
      <c r="K172" s="834"/>
      <c r="L172" s="480"/>
      <c r="M172" s="685"/>
      <c r="N172" s="606"/>
      <c r="O172" s="613"/>
      <c r="P172" s="215"/>
      <c r="Q172" s="364" t="s">
        <v>90</v>
      </c>
      <c r="R172" s="365">
        <v>1</v>
      </c>
      <c r="S172" s="366">
        <v>1</v>
      </c>
      <c r="T172" s="367"/>
      <c r="U172" s="2286"/>
    </row>
    <row r="173" spans="1:21" ht="30.75" customHeight="1" x14ac:dyDescent="0.2">
      <c r="A173" s="532"/>
      <c r="B173" s="28"/>
      <c r="C173" s="47"/>
      <c r="D173" s="2088" t="s">
        <v>198</v>
      </c>
      <c r="E173" s="343"/>
      <c r="F173" s="359"/>
      <c r="G173" s="2288"/>
      <c r="H173" s="2058"/>
      <c r="I173" s="2060"/>
      <c r="J173" s="224"/>
      <c r="K173" s="2284"/>
      <c r="L173" s="2285"/>
      <c r="M173" s="674"/>
      <c r="N173" s="2284"/>
      <c r="O173" s="2285"/>
      <c r="P173" s="2347"/>
      <c r="Q173" s="364" t="s">
        <v>199</v>
      </c>
      <c r="R173" s="361">
        <v>1</v>
      </c>
      <c r="S173" s="368">
        <v>1</v>
      </c>
      <c r="T173" s="363">
        <v>1</v>
      </c>
      <c r="U173" s="2286"/>
    </row>
    <row r="174" spans="1:21" ht="42.75" customHeight="1" x14ac:dyDescent="0.2">
      <c r="A174" s="532"/>
      <c r="B174" s="28"/>
      <c r="C174" s="47"/>
      <c r="D174" s="2090"/>
      <c r="E174" s="343"/>
      <c r="F174" s="359"/>
      <c r="G174" s="2288"/>
      <c r="H174" s="2058"/>
      <c r="I174" s="2060"/>
      <c r="J174" s="224"/>
      <c r="K174" s="2284"/>
      <c r="L174" s="2285"/>
      <c r="M174" s="674"/>
      <c r="N174" s="2284"/>
      <c r="O174" s="2285"/>
      <c r="P174" s="2347"/>
      <c r="Q174" s="364" t="s">
        <v>200</v>
      </c>
      <c r="R174" s="56">
        <v>29000</v>
      </c>
      <c r="S174" s="57">
        <v>31450</v>
      </c>
      <c r="T174" s="37">
        <v>33400</v>
      </c>
      <c r="U174" s="2286"/>
    </row>
    <row r="175" spans="1:21" ht="29.25" customHeight="1" x14ac:dyDescent="0.2">
      <c r="A175" s="532"/>
      <c r="B175" s="28"/>
      <c r="C175" s="47"/>
      <c r="D175" s="2090"/>
      <c r="E175" s="343"/>
      <c r="F175" s="359"/>
      <c r="G175" s="2288"/>
      <c r="H175" s="2058"/>
      <c r="I175" s="2060"/>
      <c r="J175" s="224"/>
      <c r="K175" s="2284"/>
      <c r="L175" s="2285"/>
      <c r="M175" s="674"/>
      <c r="N175" s="2284"/>
      <c r="O175" s="2285"/>
      <c r="P175" s="2347"/>
      <c r="Q175" s="364" t="s">
        <v>201</v>
      </c>
      <c r="R175" s="307">
        <v>5150</v>
      </c>
      <c r="S175" s="369">
        <v>5240</v>
      </c>
      <c r="T175" s="363">
        <v>5578</v>
      </c>
      <c r="U175" s="2286"/>
    </row>
    <row r="176" spans="1:21" ht="30.75" customHeight="1" x14ac:dyDescent="0.2">
      <c r="A176" s="532"/>
      <c r="B176" s="28"/>
      <c r="C176" s="47"/>
      <c r="D176" s="2090"/>
      <c r="E176" s="343"/>
      <c r="F176" s="359"/>
      <c r="G176" s="2288"/>
      <c r="H176" s="2058"/>
      <c r="I176" s="2060"/>
      <c r="J176" s="224"/>
      <c r="K176" s="2284"/>
      <c r="L176" s="2285"/>
      <c r="M176" s="674"/>
      <c r="N176" s="2284"/>
      <c r="O176" s="2285"/>
      <c r="P176" s="2347"/>
      <c r="Q176" s="53" t="s">
        <v>202</v>
      </c>
      <c r="R176" s="35">
        <v>1</v>
      </c>
      <c r="S176" s="40">
        <v>1</v>
      </c>
      <c r="T176" s="37">
        <v>1</v>
      </c>
      <c r="U176" s="2286"/>
    </row>
    <row r="177" spans="1:21" ht="42" customHeight="1" x14ac:dyDescent="0.2">
      <c r="A177" s="532"/>
      <c r="B177" s="28"/>
      <c r="C177" s="47"/>
      <c r="D177" s="2089"/>
      <c r="E177" s="343"/>
      <c r="F177" s="359"/>
      <c r="G177" s="2288"/>
      <c r="H177" s="2058"/>
      <c r="I177" s="2060"/>
      <c r="J177" s="224"/>
      <c r="K177" s="2284"/>
      <c r="L177" s="2285"/>
      <c r="M177" s="674"/>
      <c r="N177" s="2284"/>
      <c r="O177" s="2285"/>
      <c r="P177" s="2347"/>
      <c r="Q177" s="567" t="s">
        <v>203</v>
      </c>
      <c r="R177" s="56">
        <v>5100</v>
      </c>
      <c r="S177" s="193">
        <v>5100</v>
      </c>
      <c r="T177" s="58">
        <v>5100</v>
      </c>
      <c r="U177" s="2287"/>
    </row>
    <row r="178" spans="1:21" ht="28.5" customHeight="1" x14ac:dyDescent="0.2">
      <c r="A178" s="532"/>
      <c r="B178" s="28"/>
      <c r="C178" s="109"/>
      <c r="D178" s="2088" t="s">
        <v>204</v>
      </c>
      <c r="E178" s="343"/>
      <c r="F178" s="359"/>
      <c r="G178" s="2288"/>
      <c r="H178" s="2058"/>
      <c r="I178" s="2060"/>
      <c r="J178" s="224"/>
      <c r="K178" s="2284"/>
      <c r="L178" s="2285"/>
      <c r="M178" s="674"/>
      <c r="N178" s="2284"/>
      <c r="O178" s="2285"/>
      <c r="P178" s="2347"/>
      <c r="Q178" s="567" t="s">
        <v>205</v>
      </c>
      <c r="R178" s="56">
        <v>1</v>
      </c>
      <c r="S178" s="193">
        <v>1</v>
      </c>
      <c r="T178" s="58">
        <v>1</v>
      </c>
      <c r="U178" s="58"/>
    </row>
    <row r="179" spans="1:21" ht="28.5" customHeight="1" x14ac:dyDescent="0.2">
      <c r="A179" s="532"/>
      <c r="B179" s="28"/>
      <c r="C179" s="109"/>
      <c r="D179" s="2089"/>
      <c r="E179" s="343"/>
      <c r="F179" s="359"/>
      <c r="G179" s="2288"/>
      <c r="H179" s="2058"/>
      <c r="I179" s="2060"/>
      <c r="J179" s="224"/>
      <c r="K179" s="2284"/>
      <c r="L179" s="2285"/>
      <c r="M179" s="674"/>
      <c r="N179" s="2284"/>
      <c r="O179" s="2285"/>
      <c r="P179" s="2347"/>
      <c r="Q179" s="567" t="s">
        <v>206</v>
      </c>
      <c r="R179" s="56">
        <v>1</v>
      </c>
      <c r="S179" s="193"/>
      <c r="T179" s="58"/>
      <c r="U179" s="58"/>
    </row>
    <row r="180" spans="1:21" ht="15.75" customHeight="1" x14ac:dyDescent="0.2">
      <c r="A180" s="532"/>
      <c r="B180" s="28"/>
      <c r="C180" s="109"/>
      <c r="D180" s="2088" t="s">
        <v>207</v>
      </c>
      <c r="E180" s="343"/>
      <c r="F180" s="359"/>
      <c r="G180" s="2288"/>
      <c r="H180" s="2058"/>
      <c r="I180" s="2060"/>
      <c r="J180" s="224"/>
      <c r="K180" s="2284"/>
      <c r="L180" s="2285"/>
      <c r="M180" s="674"/>
      <c r="N180" s="2284"/>
      <c r="O180" s="2285"/>
      <c r="P180" s="2347"/>
      <c r="Q180" s="364" t="s">
        <v>208</v>
      </c>
      <c r="R180" s="307">
        <v>1</v>
      </c>
      <c r="S180" s="369"/>
      <c r="T180" s="370"/>
      <c r="U180" s="370"/>
    </row>
    <row r="181" spans="1:21" ht="16.5" customHeight="1" x14ac:dyDescent="0.2">
      <c r="A181" s="532"/>
      <c r="B181" s="28"/>
      <c r="C181" s="109"/>
      <c r="D181" s="2090"/>
      <c r="E181" s="343"/>
      <c r="F181" s="359"/>
      <c r="G181" s="2288"/>
      <c r="H181" s="2058"/>
      <c r="I181" s="2060"/>
      <c r="J181" s="224"/>
      <c r="K181" s="2284"/>
      <c r="L181" s="2285"/>
      <c r="M181" s="674"/>
      <c r="N181" s="2284"/>
      <c r="O181" s="2285"/>
      <c r="P181" s="2347"/>
      <c r="Q181" s="364" t="s">
        <v>209</v>
      </c>
      <c r="R181" s="307">
        <v>1</v>
      </c>
      <c r="S181" s="371"/>
      <c r="T181" s="370"/>
      <c r="U181" s="370"/>
    </row>
    <row r="182" spans="1:21" ht="28.5" customHeight="1" x14ac:dyDescent="0.2">
      <c r="A182" s="532"/>
      <c r="B182" s="28"/>
      <c r="C182" s="109"/>
      <c r="D182" s="2089"/>
      <c r="E182" s="343"/>
      <c r="F182" s="359"/>
      <c r="G182" s="2288"/>
      <c r="H182" s="2058"/>
      <c r="I182" s="2060"/>
      <c r="J182" s="224"/>
      <c r="K182" s="2284"/>
      <c r="L182" s="2285"/>
      <c r="M182" s="674"/>
      <c r="N182" s="2284"/>
      <c r="O182" s="2285"/>
      <c r="P182" s="2347"/>
      <c r="Q182" s="364" t="s">
        <v>210</v>
      </c>
      <c r="R182" s="307">
        <v>20</v>
      </c>
      <c r="S182" s="371">
        <v>70</v>
      </c>
      <c r="T182" s="370">
        <v>100</v>
      </c>
      <c r="U182" s="370"/>
    </row>
    <row r="183" spans="1:21" ht="17.25" customHeight="1" x14ac:dyDescent="0.2">
      <c r="A183" s="532"/>
      <c r="B183" s="28"/>
      <c r="C183" s="109"/>
      <c r="D183" s="2090" t="s">
        <v>211</v>
      </c>
      <c r="E183" s="343"/>
      <c r="F183" s="359"/>
      <c r="G183" s="2283"/>
      <c r="H183" s="2058"/>
      <c r="I183" s="2060"/>
      <c r="J183" s="224"/>
      <c r="K183" s="2284"/>
      <c r="L183" s="2285"/>
      <c r="M183" s="674"/>
      <c r="N183" s="2284"/>
      <c r="O183" s="2285"/>
      <c r="P183" s="2347"/>
      <c r="Q183" s="364" t="s">
        <v>212</v>
      </c>
      <c r="R183" s="307"/>
      <c r="S183" s="371">
        <v>1</v>
      </c>
      <c r="T183" s="370"/>
      <c r="U183" s="370"/>
    </row>
    <row r="184" spans="1:21" ht="28.5" customHeight="1" x14ac:dyDescent="0.2">
      <c r="A184" s="532"/>
      <c r="B184" s="28"/>
      <c r="C184" s="109"/>
      <c r="D184" s="2090"/>
      <c r="E184" s="343"/>
      <c r="F184" s="359"/>
      <c r="G184" s="2283"/>
      <c r="H184" s="2058"/>
      <c r="I184" s="2060"/>
      <c r="J184" s="224"/>
      <c r="K184" s="2284"/>
      <c r="L184" s="2285"/>
      <c r="M184" s="674"/>
      <c r="N184" s="2284"/>
      <c r="O184" s="2285"/>
      <c r="P184" s="2347"/>
      <c r="Q184" s="364" t="s">
        <v>213</v>
      </c>
      <c r="R184" s="307"/>
      <c r="S184" s="371">
        <v>1</v>
      </c>
      <c r="T184" s="370">
        <v>1</v>
      </c>
      <c r="U184" s="370"/>
    </row>
    <row r="185" spans="1:21" ht="28.5" customHeight="1" x14ac:dyDescent="0.2">
      <c r="A185" s="532"/>
      <c r="B185" s="28"/>
      <c r="C185" s="109"/>
      <c r="D185" s="2090"/>
      <c r="E185" s="343"/>
      <c r="F185" s="359"/>
      <c r="G185" s="2283"/>
      <c r="H185" s="2058"/>
      <c r="I185" s="2060"/>
      <c r="J185" s="224"/>
      <c r="K185" s="2284"/>
      <c r="L185" s="2285"/>
      <c r="M185" s="674"/>
      <c r="N185" s="2284"/>
      <c r="O185" s="2285"/>
      <c r="P185" s="2347"/>
      <c r="Q185" s="364" t="s">
        <v>214</v>
      </c>
      <c r="R185" s="307"/>
      <c r="S185" s="371">
        <v>30</v>
      </c>
      <c r="T185" s="370">
        <v>50</v>
      </c>
      <c r="U185" s="370"/>
    </row>
    <row r="186" spans="1:21" ht="42" customHeight="1" x14ac:dyDescent="0.2">
      <c r="A186" s="532"/>
      <c r="B186" s="28"/>
      <c r="C186" s="109"/>
      <c r="D186" s="2089"/>
      <c r="E186" s="343"/>
      <c r="F186" s="359"/>
      <c r="G186" s="2283"/>
      <c r="H186" s="2058"/>
      <c r="I186" s="2060"/>
      <c r="J186" s="224"/>
      <c r="K186" s="2284"/>
      <c r="L186" s="2285"/>
      <c r="M186" s="674"/>
      <c r="N186" s="2284"/>
      <c r="O186" s="2285"/>
      <c r="P186" s="2347"/>
      <c r="Q186" s="372" t="s">
        <v>215</v>
      </c>
      <c r="R186" s="365"/>
      <c r="S186" s="371"/>
      <c r="T186" s="367">
        <v>20</v>
      </c>
      <c r="U186" s="367"/>
    </row>
    <row r="187" spans="1:21" ht="28.5" customHeight="1" x14ac:dyDescent="0.2">
      <c r="A187" s="532"/>
      <c r="B187" s="28"/>
      <c r="C187" s="109"/>
      <c r="D187" s="2013" t="s">
        <v>216</v>
      </c>
      <c r="E187" s="373"/>
      <c r="F187" s="572"/>
      <c r="G187" s="2283"/>
      <c r="H187" s="2313"/>
      <c r="I187" s="2298"/>
      <c r="J187" s="502"/>
      <c r="K187" s="2092"/>
      <c r="L187" s="2093"/>
      <c r="M187" s="686"/>
      <c r="N187" s="2092"/>
      <c r="O187" s="2093"/>
      <c r="P187" s="2369"/>
      <c r="Q187" s="374" t="s">
        <v>217</v>
      </c>
      <c r="R187" s="375">
        <v>1</v>
      </c>
      <c r="S187" s="368"/>
      <c r="T187" s="376">
        <v>2</v>
      </c>
      <c r="U187" s="376"/>
    </row>
    <row r="188" spans="1:21" ht="41.25" customHeight="1" x14ac:dyDescent="0.2">
      <c r="A188" s="532"/>
      <c r="B188" s="28"/>
      <c r="C188" s="109"/>
      <c r="D188" s="2011"/>
      <c r="E188" s="373"/>
      <c r="F188" s="572"/>
      <c r="G188" s="2283"/>
      <c r="H188" s="2313"/>
      <c r="I188" s="2298"/>
      <c r="J188" s="502"/>
      <c r="K188" s="2092"/>
      <c r="L188" s="2093"/>
      <c r="M188" s="686"/>
      <c r="N188" s="2092"/>
      <c r="O188" s="2093"/>
      <c r="P188" s="2369"/>
      <c r="Q188" s="374" t="s">
        <v>218</v>
      </c>
      <c r="R188" s="375">
        <v>1</v>
      </c>
      <c r="S188" s="368"/>
      <c r="T188" s="376"/>
      <c r="U188" s="376"/>
    </row>
    <row r="189" spans="1:21" ht="15" customHeight="1" thickBot="1" x14ac:dyDescent="0.25">
      <c r="A189" s="532"/>
      <c r="B189" s="28"/>
      <c r="C189" s="292"/>
      <c r="D189" s="552"/>
      <c r="E189" s="373"/>
      <c r="F189" s="336"/>
      <c r="G189" s="347" t="s">
        <v>26</v>
      </c>
      <c r="H189" s="338">
        <f>SUM(H169:H188)</f>
        <v>288.10000000000002</v>
      </c>
      <c r="I189" s="474">
        <f>SUM(I169:I188)</f>
        <v>288.10000000000002</v>
      </c>
      <c r="J189" s="474">
        <f>SUM(J169:J188)</f>
        <v>0</v>
      </c>
      <c r="K189" s="338">
        <f t="shared" ref="K189:L189" si="27">SUM(K169:K188)</f>
        <v>217</v>
      </c>
      <c r="L189" s="474">
        <f t="shared" si="27"/>
        <v>217</v>
      </c>
      <c r="M189" s="475"/>
      <c r="N189" s="338">
        <f t="shared" ref="N189" si="28">SUM(N169:N188)</f>
        <v>146</v>
      </c>
      <c r="O189" s="474">
        <f t="shared" ref="O189:P189" si="29">SUM(O169:O188)</f>
        <v>146</v>
      </c>
      <c r="P189" s="475">
        <f t="shared" si="29"/>
        <v>0</v>
      </c>
      <c r="Q189" s="377" t="s">
        <v>90</v>
      </c>
      <c r="R189" s="375"/>
      <c r="S189" s="378"/>
      <c r="T189" s="376">
        <v>1</v>
      </c>
      <c r="U189" s="367"/>
    </row>
    <row r="190" spans="1:21" ht="42" customHeight="1" x14ac:dyDescent="0.2">
      <c r="A190" s="531" t="s">
        <v>19</v>
      </c>
      <c r="B190" s="17" t="s">
        <v>46</v>
      </c>
      <c r="C190" s="129" t="s">
        <v>53</v>
      </c>
      <c r="D190" s="379" t="s">
        <v>219</v>
      </c>
      <c r="E190" s="380"/>
      <c r="F190" s="2108">
        <v>2</v>
      </c>
      <c r="G190" s="353" t="s">
        <v>24</v>
      </c>
      <c r="H190" s="381"/>
      <c r="I190" s="481"/>
      <c r="J190" s="482"/>
      <c r="K190" s="381">
        <v>60</v>
      </c>
      <c r="L190" s="481">
        <v>60</v>
      </c>
      <c r="M190" s="646"/>
      <c r="N190" s="381">
        <v>35</v>
      </c>
      <c r="O190" s="481">
        <v>35</v>
      </c>
      <c r="P190" s="646"/>
      <c r="Q190" s="382"/>
      <c r="R190" s="131"/>
      <c r="S190" s="383"/>
      <c r="T190" s="133"/>
      <c r="U190" s="519"/>
    </row>
    <row r="191" spans="1:21" ht="42" customHeight="1" x14ac:dyDescent="0.2">
      <c r="A191" s="532"/>
      <c r="B191" s="28"/>
      <c r="C191" s="47"/>
      <c r="D191" s="384" t="s">
        <v>220</v>
      </c>
      <c r="E191" s="385" t="s">
        <v>221</v>
      </c>
      <c r="F191" s="2109"/>
      <c r="G191" s="578"/>
      <c r="H191" s="386"/>
      <c r="I191" s="504"/>
      <c r="J191" s="386"/>
      <c r="K191" s="653"/>
      <c r="L191" s="504"/>
      <c r="M191" s="647"/>
      <c r="N191" s="653"/>
      <c r="O191" s="504"/>
      <c r="P191" s="647"/>
      <c r="Q191" s="333" t="s">
        <v>222</v>
      </c>
      <c r="R191" s="387"/>
      <c r="S191" s="388">
        <v>1</v>
      </c>
      <c r="T191" s="389"/>
      <c r="U191" s="520"/>
    </row>
    <row r="192" spans="1:21" ht="29.25" customHeight="1" x14ac:dyDescent="0.2">
      <c r="A192" s="532"/>
      <c r="B192" s="28"/>
      <c r="C192" s="47"/>
      <c r="D192" s="390" t="s">
        <v>223</v>
      </c>
      <c r="E192" s="335"/>
      <c r="F192" s="2109"/>
      <c r="G192" s="303"/>
      <c r="H192" s="391"/>
      <c r="I192" s="505"/>
      <c r="J192" s="391"/>
      <c r="K192" s="618"/>
      <c r="L192" s="654"/>
      <c r="M192" s="648"/>
      <c r="N192" s="618"/>
      <c r="O192" s="654"/>
      <c r="P192" s="648"/>
      <c r="Q192" s="364" t="s">
        <v>224</v>
      </c>
      <c r="R192" s="307"/>
      <c r="S192" s="369">
        <v>1</v>
      </c>
      <c r="T192" s="370"/>
      <c r="U192" s="370"/>
    </row>
    <row r="193" spans="1:21" ht="29.25" customHeight="1" thickBot="1" x14ac:dyDescent="0.25">
      <c r="A193" s="533"/>
      <c r="B193" s="16"/>
      <c r="C193" s="345"/>
      <c r="D193" s="595"/>
      <c r="E193" s="585"/>
      <c r="F193" s="2110"/>
      <c r="G193" s="347" t="s">
        <v>26</v>
      </c>
      <c r="H193" s="392"/>
      <c r="I193" s="506"/>
      <c r="J193" s="503"/>
      <c r="K193" s="392">
        <f>SUM(K190:K192)</f>
        <v>60</v>
      </c>
      <c r="L193" s="506">
        <f>SUM(L190:L192)</f>
        <v>60</v>
      </c>
      <c r="M193" s="649"/>
      <c r="N193" s="392">
        <f>SUM(N190:N192)</f>
        <v>35</v>
      </c>
      <c r="O193" s="506">
        <f>SUM(O190:O192)</f>
        <v>35</v>
      </c>
      <c r="P193" s="649">
        <f>SUM(P190:P192)</f>
        <v>0</v>
      </c>
      <c r="Q193" s="364" t="s">
        <v>225</v>
      </c>
      <c r="R193" s="393"/>
      <c r="S193" s="394">
        <v>10</v>
      </c>
      <c r="T193" s="395">
        <v>20</v>
      </c>
      <c r="U193" s="395"/>
    </row>
    <row r="194" spans="1:21" ht="14.25" customHeight="1" thickBot="1" x14ac:dyDescent="0.25">
      <c r="A194" s="583" t="s">
        <v>19</v>
      </c>
      <c r="B194" s="396" t="s">
        <v>46</v>
      </c>
      <c r="C194" s="2294" t="s">
        <v>100</v>
      </c>
      <c r="D194" s="2038"/>
      <c r="E194" s="2038"/>
      <c r="F194" s="2038"/>
      <c r="G194" s="2295"/>
      <c r="H194" s="397">
        <f t="shared" ref="H194:P194" si="30">H193+H168+H161+H189</f>
        <v>300.5</v>
      </c>
      <c r="I194" s="470">
        <f t="shared" si="30"/>
        <v>290.5</v>
      </c>
      <c r="J194" s="470">
        <f>J193+J168+J161+J189</f>
        <v>-10</v>
      </c>
      <c r="K194" s="397">
        <f t="shared" ref="K194:M194" si="31">K193+K168+K161+K189</f>
        <v>309.5</v>
      </c>
      <c r="L194" s="470">
        <f t="shared" si="31"/>
        <v>319.5</v>
      </c>
      <c r="M194" s="470">
        <f t="shared" si="31"/>
        <v>10</v>
      </c>
      <c r="N194" s="397">
        <f t="shared" si="30"/>
        <v>213</v>
      </c>
      <c r="O194" s="470">
        <f t="shared" si="30"/>
        <v>213</v>
      </c>
      <c r="P194" s="484">
        <f t="shared" si="30"/>
        <v>0</v>
      </c>
      <c r="Q194" s="2039"/>
      <c r="R194" s="2040"/>
      <c r="S194" s="2040"/>
      <c r="T194" s="2040"/>
      <c r="U194" s="2041"/>
    </row>
    <row r="195" spans="1:21" ht="14.25" customHeight="1" thickBot="1" x14ac:dyDescent="0.25">
      <c r="A195" s="528" t="s">
        <v>19</v>
      </c>
      <c r="B195" s="2301" t="s">
        <v>226</v>
      </c>
      <c r="C195" s="2302"/>
      <c r="D195" s="2302"/>
      <c r="E195" s="2302"/>
      <c r="F195" s="2302"/>
      <c r="G195" s="2303"/>
      <c r="H195" s="542">
        <f t="shared" ref="H195:P195" si="32">+H194+H157+H69</f>
        <v>8843.7999999999993</v>
      </c>
      <c r="I195" s="543">
        <f t="shared" si="32"/>
        <v>8803.7999999999993</v>
      </c>
      <c r="J195" s="543">
        <f>+J194+J157+J69</f>
        <v>-40</v>
      </c>
      <c r="K195" s="542">
        <f t="shared" si="32"/>
        <v>11097.3</v>
      </c>
      <c r="L195" s="543">
        <f t="shared" si="32"/>
        <v>11121.7</v>
      </c>
      <c r="M195" s="543">
        <f t="shared" si="32"/>
        <v>24.399999999999977</v>
      </c>
      <c r="N195" s="542">
        <f t="shared" si="32"/>
        <v>8801.2000000000007</v>
      </c>
      <c r="O195" s="543">
        <f t="shared" si="32"/>
        <v>8801.2000000000007</v>
      </c>
      <c r="P195" s="650">
        <f t="shared" si="32"/>
        <v>0</v>
      </c>
      <c r="Q195" s="2304"/>
      <c r="R195" s="2305"/>
      <c r="S195" s="2305"/>
      <c r="T195" s="2305"/>
      <c r="U195" s="2306"/>
    </row>
    <row r="196" spans="1:21" ht="14.25" customHeight="1" thickBot="1" x14ac:dyDescent="0.25">
      <c r="A196" s="544" t="s">
        <v>72</v>
      </c>
      <c r="B196" s="2307" t="s">
        <v>227</v>
      </c>
      <c r="C196" s="2308"/>
      <c r="D196" s="2308"/>
      <c r="E196" s="2308"/>
      <c r="F196" s="2308"/>
      <c r="G196" s="2309"/>
      <c r="H196" s="545">
        <f t="shared" ref="H196:N196" si="33">+H195</f>
        <v>8843.7999999999993</v>
      </c>
      <c r="I196" s="546">
        <f t="shared" ref="I196:M196" si="34">+I195</f>
        <v>8803.7999999999993</v>
      </c>
      <c r="J196" s="546">
        <f t="shared" si="34"/>
        <v>-40</v>
      </c>
      <c r="K196" s="545">
        <f t="shared" si="34"/>
        <v>11097.3</v>
      </c>
      <c r="L196" s="546">
        <f t="shared" si="34"/>
        <v>11121.7</v>
      </c>
      <c r="M196" s="546">
        <f t="shared" si="34"/>
        <v>24.399999999999977</v>
      </c>
      <c r="N196" s="545">
        <f t="shared" si="33"/>
        <v>8801.2000000000007</v>
      </c>
      <c r="O196" s="546">
        <f t="shared" ref="O196:P196" si="35">+O195</f>
        <v>8801.2000000000007</v>
      </c>
      <c r="P196" s="651">
        <f t="shared" si="35"/>
        <v>0</v>
      </c>
      <c r="Q196" s="2310"/>
      <c r="R196" s="2311"/>
      <c r="S196" s="2311"/>
      <c r="T196" s="2311"/>
      <c r="U196" s="2312"/>
    </row>
    <row r="197" spans="1:21" ht="19.5" customHeight="1" x14ac:dyDescent="0.2">
      <c r="A197" s="2299"/>
      <c r="B197" s="2299"/>
      <c r="C197" s="2299"/>
      <c r="D197" s="2299"/>
      <c r="E197" s="2299"/>
      <c r="F197" s="2299"/>
      <c r="G197" s="2299"/>
      <c r="H197" s="2299"/>
      <c r="I197" s="2299"/>
      <c r="J197" s="2299"/>
      <c r="K197" s="2299"/>
      <c r="L197" s="2299"/>
      <c r="M197" s="2299"/>
      <c r="N197" s="2299"/>
      <c r="O197" s="2299"/>
      <c r="P197" s="2299"/>
      <c r="Q197" s="2299"/>
      <c r="R197" s="2299"/>
      <c r="S197" s="2299"/>
      <c r="T197" s="2299"/>
      <c r="U197" s="2299"/>
    </row>
    <row r="198" spans="1:21" ht="17.25" customHeight="1" thickBot="1" x14ac:dyDescent="0.25">
      <c r="A198" s="2297" t="s">
        <v>228</v>
      </c>
      <c r="B198" s="2297"/>
      <c r="C198" s="2297"/>
      <c r="D198" s="2297"/>
      <c r="E198" s="2297"/>
      <c r="F198" s="2297"/>
      <c r="G198" s="2297"/>
      <c r="H198" s="2297"/>
      <c r="I198" s="2297"/>
      <c r="J198" s="2297"/>
      <c r="K198" s="2297"/>
      <c r="L198" s="2297"/>
      <c r="M198" s="2297"/>
      <c r="N198" s="2297"/>
      <c r="O198" s="2297"/>
      <c r="P198" s="2297"/>
      <c r="Q198" s="399"/>
      <c r="R198" s="400"/>
      <c r="S198" s="400"/>
      <c r="T198" s="400"/>
      <c r="U198" s="400"/>
    </row>
    <row r="199" spans="1:21" ht="97.5" customHeight="1" x14ac:dyDescent="0.2">
      <c r="A199" s="2106" t="s">
        <v>229</v>
      </c>
      <c r="B199" s="2107"/>
      <c r="C199" s="2107"/>
      <c r="D199" s="2107"/>
      <c r="E199" s="2107"/>
      <c r="F199" s="2107"/>
      <c r="G199" s="2300"/>
      <c r="H199" s="507" t="s">
        <v>230</v>
      </c>
      <c r="I199" s="508" t="s">
        <v>247</v>
      </c>
      <c r="J199" s="509" t="s">
        <v>246</v>
      </c>
      <c r="K199" s="507" t="s">
        <v>258</v>
      </c>
      <c r="L199" s="508" t="s">
        <v>259</v>
      </c>
      <c r="M199" s="509" t="s">
        <v>246</v>
      </c>
      <c r="N199" s="507" t="s">
        <v>260</v>
      </c>
      <c r="O199" s="508" t="s">
        <v>261</v>
      </c>
      <c r="P199" s="694" t="s">
        <v>246</v>
      </c>
      <c r="Q199" s="580"/>
      <c r="R199" s="2101"/>
      <c r="S199" s="2101"/>
      <c r="T199" s="2101"/>
      <c r="U199" s="2101"/>
    </row>
    <row r="200" spans="1:21" ht="13.5" customHeight="1" x14ac:dyDescent="0.2">
      <c r="A200" s="2291" t="s">
        <v>232</v>
      </c>
      <c r="B200" s="2292"/>
      <c r="C200" s="2292"/>
      <c r="D200" s="2292"/>
      <c r="E200" s="2292"/>
      <c r="F200" s="2292"/>
      <c r="G200" s="2293"/>
      <c r="H200" s="547">
        <f t="shared" ref="H200:P200" si="36">SUM(H201:H208)</f>
        <v>8690.1999999999989</v>
      </c>
      <c r="I200" s="548">
        <f t="shared" si="36"/>
        <v>8650.2000000000007</v>
      </c>
      <c r="J200" s="548">
        <f t="shared" si="36"/>
        <v>-39.999999999999091</v>
      </c>
      <c r="K200" s="547">
        <f t="shared" ref="K200:M200" si="37">SUM(K201:K208)</f>
        <v>10376.700000000001</v>
      </c>
      <c r="L200" s="548">
        <f t="shared" si="37"/>
        <v>10401.1</v>
      </c>
      <c r="M200" s="548">
        <f t="shared" si="37"/>
        <v>24.399999999999636</v>
      </c>
      <c r="N200" s="547">
        <f t="shared" si="36"/>
        <v>8801.2000000000007</v>
      </c>
      <c r="O200" s="548">
        <f t="shared" si="36"/>
        <v>8801.2000000000007</v>
      </c>
      <c r="P200" s="659">
        <f t="shared" si="36"/>
        <v>0</v>
      </c>
      <c r="Q200" s="580"/>
      <c r="R200" s="2101"/>
      <c r="S200" s="2101"/>
      <c r="T200" s="2101"/>
      <c r="U200" s="2101"/>
    </row>
    <row r="201" spans="1:21" ht="14.25" customHeight="1" x14ac:dyDescent="0.2">
      <c r="A201" s="1936" t="s">
        <v>233</v>
      </c>
      <c r="B201" s="1937"/>
      <c r="C201" s="1937"/>
      <c r="D201" s="1937"/>
      <c r="E201" s="1937"/>
      <c r="F201" s="1937"/>
      <c r="G201" s="1938"/>
      <c r="H201" s="401">
        <f>SUMIF(G14:G188,"sb",H14:H188)</f>
        <v>6839.2</v>
      </c>
      <c r="I201" s="485">
        <f>SUMIF(G14:G188,"sb",I14:I188)</f>
        <v>6779.2000000000007</v>
      </c>
      <c r="J201" s="486">
        <f>+I201-H201</f>
        <v>-59.999999999999091</v>
      </c>
      <c r="K201" s="401">
        <f>SUMIF(G14:G193,"sb",K14:K193)</f>
        <v>8581</v>
      </c>
      <c r="L201" s="485">
        <f>SUMIF(G14:G193,"sb",L14:L193)</f>
        <v>8605.4</v>
      </c>
      <c r="M201" s="278">
        <f>+L201-K201</f>
        <v>24.399999999999636</v>
      </c>
      <c r="N201" s="401">
        <f>SUMIF(G14:G193,"sb",N14:N193)</f>
        <v>7948.4000000000005</v>
      </c>
      <c r="O201" s="485">
        <f>SUMIF(G14:G193,"sb",O14:O193)</f>
        <v>7948.4000000000005</v>
      </c>
      <c r="P201" s="278">
        <f>+O201-N201</f>
        <v>0</v>
      </c>
      <c r="Q201" s="579"/>
      <c r="R201" s="2098"/>
      <c r="S201" s="2098"/>
      <c r="T201" s="2098"/>
      <c r="U201" s="2098"/>
    </row>
    <row r="202" spans="1:21" s="693" customFormat="1" ht="28.5" customHeight="1" x14ac:dyDescent="0.2">
      <c r="A202" s="2102" t="s">
        <v>266</v>
      </c>
      <c r="B202" s="2103"/>
      <c r="C202" s="2103"/>
      <c r="D202" s="2103"/>
      <c r="E202" s="2103"/>
      <c r="F202" s="2103"/>
      <c r="G202" s="2314"/>
      <c r="H202" s="401">
        <f>SUMIF(G15:G189,"sb(es)",H15:H189)</f>
        <v>866.1</v>
      </c>
      <c r="I202" s="485">
        <f>SUMIF(G15:G189,"sb(es)",I15:I189)</f>
        <v>866.1</v>
      </c>
      <c r="J202" s="486">
        <f>+I202-H202</f>
        <v>0</v>
      </c>
      <c r="K202" s="401">
        <f>SUMIF(G15:G189,"sb(es)",K15:K189)</f>
        <v>1152.3</v>
      </c>
      <c r="L202" s="485">
        <f>SUMIF(G15:G189,"sb(es)",L15:L189)</f>
        <v>1152.3</v>
      </c>
      <c r="M202" s="278">
        <f>+L202-K202</f>
        <v>0</v>
      </c>
      <c r="N202" s="401">
        <f>SUMIF(G15:G189,"sb(es)",N15:N189)</f>
        <v>202</v>
      </c>
      <c r="O202" s="485">
        <f>SUMIF(G15:G189,"sb(es)",O15:O189)</f>
        <v>202</v>
      </c>
      <c r="P202" s="278">
        <f>+O202-N202</f>
        <v>0</v>
      </c>
      <c r="Q202" s="691"/>
      <c r="R202" s="691"/>
      <c r="S202" s="691"/>
      <c r="T202" s="691"/>
      <c r="U202" s="691"/>
    </row>
    <row r="203" spans="1:21" ht="28.5" customHeight="1" x14ac:dyDescent="0.2">
      <c r="A203" s="2102" t="s">
        <v>234</v>
      </c>
      <c r="B203" s="2103"/>
      <c r="C203" s="2103"/>
      <c r="D203" s="2103"/>
      <c r="E203" s="2103"/>
      <c r="F203" s="2103"/>
      <c r="G203" s="2314"/>
      <c r="H203" s="401">
        <f>SUMIF(G15:G189,"sb(esa)",H15:H189)</f>
        <v>46</v>
      </c>
      <c r="I203" s="485">
        <f>SUMIF(G32:G189,"sb(esa)",I32:I189)</f>
        <v>46</v>
      </c>
      <c r="J203" s="486"/>
      <c r="K203" s="401"/>
      <c r="L203" s="485"/>
      <c r="M203" s="278"/>
      <c r="N203" s="401"/>
      <c r="O203" s="485"/>
      <c r="P203" s="278"/>
      <c r="Q203" s="579"/>
      <c r="R203" s="579"/>
      <c r="S203" s="579"/>
      <c r="T203" s="579"/>
      <c r="U203" s="579"/>
    </row>
    <row r="204" spans="1:21" ht="14.25" customHeight="1" x14ac:dyDescent="0.2">
      <c r="A204" s="1936" t="s">
        <v>235</v>
      </c>
      <c r="B204" s="1937"/>
      <c r="C204" s="1937"/>
      <c r="D204" s="1937"/>
      <c r="E204" s="1937"/>
      <c r="F204" s="1937"/>
      <c r="G204" s="1938"/>
      <c r="H204" s="401">
        <f>SUMIF(G15:G193,"sb(l)",H15:H193)</f>
        <v>209.39999999999998</v>
      </c>
      <c r="I204" s="485">
        <f>SUMIF(G32:G193,"sb(l)",I32:I193)</f>
        <v>209.39999999999998</v>
      </c>
      <c r="J204" s="486">
        <f>+I204-H204</f>
        <v>0</v>
      </c>
      <c r="K204" s="401"/>
      <c r="L204" s="485"/>
      <c r="M204" s="278"/>
      <c r="N204" s="401"/>
      <c r="O204" s="485"/>
      <c r="P204" s="278"/>
      <c r="Q204" s="579"/>
      <c r="R204" s="579"/>
      <c r="S204" s="579"/>
      <c r="T204" s="579"/>
      <c r="U204" s="579"/>
    </row>
    <row r="205" spans="1:21" ht="14.25" customHeight="1" x14ac:dyDescent="0.2">
      <c r="A205" s="1936" t="s">
        <v>236</v>
      </c>
      <c r="B205" s="1937"/>
      <c r="C205" s="1937"/>
      <c r="D205" s="1937"/>
      <c r="E205" s="1937"/>
      <c r="F205" s="1937"/>
      <c r="G205" s="1938"/>
      <c r="H205" s="401">
        <f>SUMIF(G15:G188,"sb(vr)",H15:H188)</f>
        <v>222.7</v>
      </c>
      <c r="I205" s="485">
        <f>SUMIF(G12:G188,"sb(vr)",I12:I188)</f>
        <v>222.7</v>
      </c>
      <c r="J205" s="486"/>
      <c r="K205" s="401">
        <f>SUMIF(G14:G188,"sb(vr)",K14:K188)</f>
        <v>222.7</v>
      </c>
      <c r="L205" s="485">
        <f>SUMIF(G14:G188,"sb(vr)",L14:L188)</f>
        <v>222.7</v>
      </c>
      <c r="M205" s="278"/>
      <c r="N205" s="401">
        <f>SUMIF(G14:G188,"sb(vr)",N14:N188)</f>
        <v>222.7</v>
      </c>
      <c r="O205" s="485">
        <f>SUMIF(G14:G188,"sb(vr)",O14:O188)</f>
        <v>222.7</v>
      </c>
      <c r="P205" s="278">
        <f>SUMIF(H14:H188,"sb(vr)",P14:P188)</f>
        <v>0</v>
      </c>
      <c r="Q205" s="596"/>
      <c r="R205" s="579"/>
      <c r="S205" s="579"/>
      <c r="T205" s="579"/>
      <c r="U205" s="579"/>
    </row>
    <row r="206" spans="1:21" ht="13.5" customHeight="1" x14ac:dyDescent="0.2">
      <c r="A206" s="1936" t="s">
        <v>251</v>
      </c>
      <c r="B206" s="1937"/>
      <c r="C206" s="1937"/>
      <c r="D206" s="1937"/>
      <c r="E206" s="1937"/>
      <c r="F206" s="1937"/>
      <c r="G206" s="1938"/>
      <c r="H206" s="485">
        <f>SUMIF(G13:G189,"sb(vrl)",H13:H189)</f>
        <v>31.5</v>
      </c>
      <c r="I206" s="485">
        <f>SUMIF(G13:G189,"sb(vrl)",I13:I189)</f>
        <v>31.5</v>
      </c>
      <c r="J206" s="486">
        <f t="shared" ref="J206:J208" si="38">+I206-H206</f>
        <v>0</v>
      </c>
      <c r="K206" s="401"/>
      <c r="L206" s="485"/>
      <c r="M206" s="278"/>
      <c r="N206" s="401"/>
      <c r="O206" s="485"/>
      <c r="P206" s="278"/>
      <c r="Q206" s="596"/>
      <c r="R206" s="579"/>
      <c r="S206" s="579"/>
      <c r="T206" s="579"/>
      <c r="U206" s="579"/>
    </row>
    <row r="207" spans="1:21" ht="28.5" customHeight="1" x14ac:dyDescent="0.2">
      <c r="A207" s="2102" t="s">
        <v>237</v>
      </c>
      <c r="B207" s="2103"/>
      <c r="C207" s="2103"/>
      <c r="D207" s="2103"/>
      <c r="E207" s="2103"/>
      <c r="F207" s="2103"/>
      <c r="G207" s="2314"/>
      <c r="H207" s="402">
        <f>SUMIF(G15:G188,"sb(sp)",H15:H188)</f>
        <v>413.9</v>
      </c>
      <c r="I207" s="487">
        <f>SUMIF(G32:G188,"sb(sp)",I32:I188)</f>
        <v>433.9</v>
      </c>
      <c r="J207" s="486">
        <f t="shared" si="38"/>
        <v>20</v>
      </c>
      <c r="K207" s="402">
        <f>SUMIF(G32:G188,"sb(sp)",K32:K188)</f>
        <v>420.7</v>
      </c>
      <c r="L207" s="487">
        <f>SUMIF(G32:G188,"sb(sp)",L32:L188)</f>
        <v>420.7</v>
      </c>
      <c r="M207" s="660"/>
      <c r="N207" s="402">
        <f>SUMIF(G32:G188,"sb(sp)",N32:N188)</f>
        <v>428.1</v>
      </c>
      <c r="O207" s="487">
        <f>SUMIF(G32:G188,"sb(sp)",O32:O188)</f>
        <v>428.1</v>
      </c>
      <c r="P207" s="660">
        <f>SUMIF(H32:H188,"sb(sp)",P32:P188)</f>
        <v>0</v>
      </c>
      <c r="Q207" s="403"/>
      <c r="R207" s="2098"/>
      <c r="S207" s="2098"/>
      <c r="T207" s="2098"/>
      <c r="U207" s="2098"/>
    </row>
    <row r="208" spans="1:21" x14ac:dyDescent="0.2">
      <c r="A208" s="2102" t="s">
        <v>238</v>
      </c>
      <c r="B208" s="2103"/>
      <c r="C208" s="2103"/>
      <c r="D208" s="2103"/>
      <c r="E208" s="2103"/>
      <c r="F208" s="2103"/>
      <c r="G208" s="2314"/>
      <c r="H208" s="404">
        <f>SUMIF(G15:G188,"sb(spl)",H15:H188)</f>
        <v>61.4</v>
      </c>
      <c r="I208" s="457">
        <f>SUMIF(G32:G188,"sb(spl)",I32:I188)</f>
        <v>61.4</v>
      </c>
      <c r="J208" s="486">
        <f t="shared" si="38"/>
        <v>0</v>
      </c>
      <c r="K208" s="404">
        <f>SUMIF(G32:G188,"sb(spl)",K32:K188)</f>
        <v>0</v>
      </c>
      <c r="L208" s="457">
        <f>SUMIF(G32:G188,"sb(spl)",L32:L188)</f>
        <v>0</v>
      </c>
      <c r="M208" s="458"/>
      <c r="N208" s="404">
        <f>SUMIF(G32:G188,"sb(spl)",N32:N188)</f>
        <v>0</v>
      </c>
      <c r="O208" s="457">
        <f>SUMIF(G32:G188,"sb(spl)",O32:O188)</f>
        <v>0</v>
      </c>
      <c r="P208" s="458">
        <f>SUMIF(H32:H188,"sb(spl)",P32:P188)</f>
        <v>0</v>
      </c>
      <c r="Q208" s="403"/>
      <c r="R208" s="579"/>
      <c r="S208" s="579"/>
      <c r="T208" s="579"/>
      <c r="U208" s="579"/>
    </row>
    <row r="209" spans="1:21" x14ac:dyDescent="0.2">
      <c r="A209" s="2291" t="s">
        <v>239</v>
      </c>
      <c r="B209" s="2292"/>
      <c r="C209" s="2292"/>
      <c r="D209" s="2292"/>
      <c r="E209" s="2292"/>
      <c r="F209" s="2292"/>
      <c r="G209" s="2293"/>
      <c r="H209" s="549">
        <f t="shared" ref="H209:P209" si="39">SUM(H210:H211)</f>
        <v>153.6</v>
      </c>
      <c r="I209" s="550">
        <f t="shared" si="39"/>
        <v>153.6</v>
      </c>
      <c r="J209" s="550">
        <f t="shared" si="39"/>
        <v>0</v>
      </c>
      <c r="K209" s="549">
        <f t="shared" ref="K209:M209" si="40">SUM(K210:K211)</f>
        <v>720.59999999999991</v>
      </c>
      <c r="L209" s="550">
        <f t="shared" si="40"/>
        <v>720.59999999999991</v>
      </c>
      <c r="M209" s="550">
        <f t="shared" si="40"/>
        <v>0</v>
      </c>
      <c r="N209" s="549">
        <f t="shared" si="39"/>
        <v>0</v>
      </c>
      <c r="O209" s="550">
        <f t="shared" si="39"/>
        <v>0</v>
      </c>
      <c r="P209" s="661">
        <f t="shared" si="39"/>
        <v>0</v>
      </c>
      <c r="Q209" s="580"/>
      <c r="R209" s="2101"/>
      <c r="S209" s="2101"/>
      <c r="T209" s="2101"/>
      <c r="U209" s="2101"/>
    </row>
    <row r="210" spans="1:21" x14ac:dyDescent="0.2">
      <c r="A210" s="1936" t="s">
        <v>240</v>
      </c>
      <c r="B210" s="1937"/>
      <c r="C210" s="1937"/>
      <c r="D210" s="1937"/>
      <c r="E210" s="1937"/>
      <c r="F210" s="1937"/>
      <c r="G210" s="1938"/>
      <c r="H210" s="401">
        <f>SUMIF(G15:G188,"es",H15:H188)</f>
        <v>130</v>
      </c>
      <c r="I210" s="485">
        <f>SUMIF(G32:G188,"es",I32:I188)</f>
        <v>130</v>
      </c>
      <c r="J210" s="486">
        <f>+I210-H210</f>
        <v>0</v>
      </c>
      <c r="K210" s="401">
        <f>SUMIF(G32:G188,"es",K32:K188)</f>
        <v>376.7</v>
      </c>
      <c r="L210" s="485">
        <f>SUMIF(G32:G188,"es",L32:L188)</f>
        <v>376.7</v>
      </c>
      <c r="M210" s="278">
        <f>+L210-K210</f>
        <v>0</v>
      </c>
      <c r="N210" s="401">
        <f>SUMIF(G32:G188,"es",N32:N188)</f>
        <v>0</v>
      </c>
      <c r="O210" s="485">
        <f>SUMIF(G32:G188,"es",O32:O188)</f>
        <v>0</v>
      </c>
      <c r="P210" s="278">
        <f>+O210-N210</f>
        <v>0</v>
      </c>
      <c r="Q210" s="579"/>
      <c r="R210" s="2098"/>
      <c r="S210" s="2098"/>
      <c r="T210" s="2098"/>
      <c r="U210" s="2098"/>
    </row>
    <row r="211" spans="1:21" x14ac:dyDescent="0.2">
      <c r="A211" s="1936" t="s">
        <v>241</v>
      </c>
      <c r="B211" s="1937"/>
      <c r="C211" s="1937"/>
      <c r="D211" s="1937"/>
      <c r="E211" s="1937"/>
      <c r="F211" s="1937"/>
      <c r="G211" s="1938"/>
      <c r="H211" s="401">
        <f>SUMIF(G15:G188,"kt",H15:H188)</f>
        <v>23.6</v>
      </c>
      <c r="I211" s="485">
        <f>SUMIF(G32:G188,"kt",I32:I188)</f>
        <v>23.6</v>
      </c>
      <c r="J211" s="486">
        <f>+I211-H211</f>
        <v>0</v>
      </c>
      <c r="K211" s="663">
        <f>SUMIF(G32:G177,"kt",K32:K177)</f>
        <v>343.9</v>
      </c>
      <c r="L211" s="664">
        <f>SUMIF(G32:G177,"kt",L32:L177)</f>
        <v>343.9</v>
      </c>
      <c r="M211" s="278">
        <f>+L211-K211</f>
        <v>0</v>
      </c>
      <c r="N211" s="663">
        <f>SUMIF(G32:G177,"kt",N32:N177)</f>
        <v>0</v>
      </c>
      <c r="O211" s="664">
        <f>SUMIF(G32:G177,"kt",O32:O177)</f>
        <v>0</v>
      </c>
      <c r="P211" s="662">
        <f>SUMIF(H32:H177,"kt",P32:P177)</f>
        <v>0</v>
      </c>
      <c r="Q211" s="579"/>
      <c r="R211" s="579"/>
      <c r="S211" s="579"/>
      <c r="T211" s="579"/>
      <c r="U211" s="579"/>
    </row>
    <row r="212" spans="1:21" ht="13.5" thickBot="1" x14ac:dyDescent="0.25">
      <c r="A212" s="2099" t="s">
        <v>26</v>
      </c>
      <c r="B212" s="2100"/>
      <c r="C212" s="2100"/>
      <c r="D212" s="2100"/>
      <c r="E212" s="2100"/>
      <c r="F212" s="2100"/>
      <c r="G212" s="2315"/>
      <c r="H212" s="144">
        <f t="shared" ref="H212:P212" si="41">H209+H200</f>
        <v>8843.7999999999993</v>
      </c>
      <c r="I212" s="450">
        <f t="shared" si="41"/>
        <v>8803.8000000000011</v>
      </c>
      <c r="J212" s="450">
        <f t="shared" si="41"/>
        <v>-39.999999999999091</v>
      </c>
      <c r="K212" s="144">
        <f t="shared" ref="K212:M212" si="42">K209+K200</f>
        <v>11097.300000000001</v>
      </c>
      <c r="L212" s="450">
        <f t="shared" si="42"/>
        <v>11121.7</v>
      </c>
      <c r="M212" s="450">
        <f t="shared" si="42"/>
        <v>24.399999999999636</v>
      </c>
      <c r="N212" s="144">
        <f t="shared" si="41"/>
        <v>8801.2000000000007</v>
      </c>
      <c r="O212" s="450">
        <f t="shared" si="41"/>
        <v>8801.2000000000007</v>
      </c>
      <c r="P212" s="451">
        <f t="shared" si="41"/>
        <v>0</v>
      </c>
      <c r="Q212" s="580"/>
      <c r="R212" s="2101"/>
      <c r="S212" s="2101"/>
      <c r="T212" s="2101"/>
      <c r="U212" s="2101"/>
    </row>
    <row r="213" spans="1:21" x14ac:dyDescent="0.2">
      <c r="A213" s="405"/>
      <c r="B213" s="406"/>
      <c r="C213" s="405"/>
      <c r="D213" s="407"/>
      <c r="Q213" s="408"/>
      <c r="R213" s="2098"/>
      <c r="S213" s="2098"/>
      <c r="T213" s="2098"/>
      <c r="U213" s="2098"/>
    </row>
    <row r="214" spans="1:21" ht="16.5" customHeight="1" x14ac:dyDescent="0.2">
      <c r="G214" s="596"/>
      <c r="Q214" s="399"/>
    </row>
    <row r="215" spans="1:21" x14ac:dyDescent="0.2">
      <c r="E215" s="2095" t="s">
        <v>242</v>
      </c>
      <c r="F215" s="2095"/>
      <c r="G215" s="2095"/>
      <c r="H215" s="2095"/>
      <c r="I215" s="2095"/>
      <c r="J215" s="2095"/>
      <c r="K215" s="2095"/>
      <c r="L215" s="2095"/>
      <c r="M215" s="2095"/>
      <c r="N215" s="2095"/>
      <c r="O215" s="611"/>
      <c r="P215" s="611"/>
    </row>
    <row r="216" spans="1:21" x14ac:dyDescent="0.2">
      <c r="G216" s="596"/>
    </row>
    <row r="217" spans="1:21" x14ac:dyDescent="0.2">
      <c r="G217" s="596"/>
    </row>
  </sheetData>
  <mergeCells count="226">
    <mergeCell ref="V113:W113"/>
    <mergeCell ref="V159:W159"/>
    <mergeCell ref="V54:W54"/>
    <mergeCell ref="D23:D25"/>
    <mergeCell ref="I173:I177"/>
    <mergeCell ref="O111:O112"/>
    <mergeCell ref="O166:O167"/>
    <mergeCell ref="O173:O177"/>
    <mergeCell ref="U122:U124"/>
    <mergeCell ref="Q69:U69"/>
    <mergeCell ref="U71:U77"/>
    <mergeCell ref="Q72:Q73"/>
    <mergeCell ref="Q74:Q76"/>
    <mergeCell ref="Q97:Q99"/>
    <mergeCell ref="S97:S99"/>
    <mergeCell ref="U132:U134"/>
    <mergeCell ref="T97:T99"/>
    <mergeCell ref="Q130:Q131"/>
    <mergeCell ref="Q157:U157"/>
    <mergeCell ref="C158:U158"/>
    <mergeCell ref="D159:D161"/>
    <mergeCell ref="D97:D99"/>
    <mergeCell ref="E97:E99"/>
    <mergeCell ref="K111:K112"/>
    <mergeCell ref="C157:G157"/>
    <mergeCell ref="L111:L112"/>
    <mergeCell ref="P180:P182"/>
    <mergeCell ref="P183:P186"/>
    <mergeCell ref="P187:P188"/>
    <mergeCell ref="C70:U70"/>
    <mergeCell ref="D71:D72"/>
    <mergeCell ref="D79:D81"/>
    <mergeCell ref="L180:L182"/>
    <mergeCell ref="O180:O182"/>
    <mergeCell ref="O178:O179"/>
    <mergeCell ref="D100:D101"/>
    <mergeCell ref="D102:D103"/>
    <mergeCell ref="D104:D106"/>
    <mergeCell ref="F108:F112"/>
    <mergeCell ref="D109:D110"/>
    <mergeCell ref="D111:D112"/>
    <mergeCell ref="N111:N112"/>
    <mergeCell ref="D90:D92"/>
    <mergeCell ref="D93:D96"/>
    <mergeCell ref="D84:D86"/>
    <mergeCell ref="Q84:Q86"/>
    <mergeCell ref="E147:E148"/>
    <mergeCell ref="P178:P179"/>
    <mergeCell ref="J6:J9"/>
    <mergeCell ref="M6:M9"/>
    <mergeCell ref="L6:L9"/>
    <mergeCell ref="P6:P9"/>
    <mergeCell ref="O6:O9"/>
    <mergeCell ref="R7:T7"/>
    <mergeCell ref="Q122:Q124"/>
    <mergeCell ref="S8:S9"/>
    <mergeCell ref="E44:E45"/>
    <mergeCell ref="K6:K9"/>
    <mergeCell ref="I6:I9"/>
    <mergeCell ref="C69:G69"/>
    <mergeCell ref="D37:D38"/>
    <mergeCell ref="A11:U11"/>
    <mergeCell ref="B12:U12"/>
    <mergeCell ref="C13:U13"/>
    <mergeCell ref="U36:U40"/>
    <mergeCell ref="O50:O52"/>
    <mergeCell ref="T8:T9"/>
    <mergeCell ref="Q6:T6"/>
    <mergeCell ref="U14:U31"/>
    <mergeCell ref="P111:P112"/>
    <mergeCell ref="U50:U52"/>
    <mergeCell ref="P166:P167"/>
    <mergeCell ref="P173:P177"/>
    <mergeCell ref="N173:N177"/>
    <mergeCell ref="K166:K167"/>
    <mergeCell ref="K173:K177"/>
    <mergeCell ref="L166:L167"/>
    <mergeCell ref="L173:L177"/>
    <mergeCell ref="N166:N167"/>
    <mergeCell ref="K178:K179"/>
    <mergeCell ref="Q160:Q161"/>
    <mergeCell ref="D44:D45"/>
    <mergeCell ref="P50:P52"/>
    <mergeCell ref="D55:D56"/>
    <mergeCell ref="D67:D68"/>
    <mergeCell ref="F44:F45"/>
    <mergeCell ref="Q44:Q45"/>
    <mergeCell ref="Q1:U1"/>
    <mergeCell ref="A2:U2"/>
    <mergeCell ref="A3:U3"/>
    <mergeCell ref="A4:U4"/>
    <mergeCell ref="R5:U5"/>
    <mergeCell ref="A6:A9"/>
    <mergeCell ref="B6:B9"/>
    <mergeCell ref="C6:C9"/>
    <mergeCell ref="D6:D9"/>
    <mergeCell ref="E6:E9"/>
    <mergeCell ref="U6:U9"/>
    <mergeCell ref="F6:F9"/>
    <mergeCell ref="G6:G9"/>
    <mergeCell ref="H6:H9"/>
    <mergeCell ref="N6:N9"/>
    <mergeCell ref="Q7:Q9"/>
    <mergeCell ref="R8:R9"/>
    <mergeCell ref="E143:E145"/>
    <mergeCell ref="Q143:Q144"/>
    <mergeCell ref="D147:D148"/>
    <mergeCell ref="I50:I52"/>
    <mergeCell ref="D39:D40"/>
    <mergeCell ref="A10:U10"/>
    <mergeCell ref="U65:U66"/>
    <mergeCell ref="A14:A31"/>
    <mergeCell ref="D46:D47"/>
    <mergeCell ref="D32:D33"/>
    <mergeCell ref="D34:D35"/>
    <mergeCell ref="D48:D49"/>
    <mergeCell ref="D41:D43"/>
    <mergeCell ref="Q42:Q43"/>
    <mergeCell ref="U44:U45"/>
    <mergeCell ref="D26:D31"/>
    <mergeCell ref="D19:D21"/>
    <mergeCell ref="D132:D134"/>
    <mergeCell ref="D117:D118"/>
    <mergeCell ref="D122:D124"/>
    <mergeCell ref="D130:D131"/>
    <mergeCell ref="G166:G167"/>
    <mergeCell ref="H166:H167"/>
    <mergeCell ref="I166:I167"/>
    <mergeCell ref="D125:D128"/>
    <mergeCell ref="D120:D121"/>
    <mergeCell ref="U135:U145"/>
    <mergeCell ref="U151:U156"/>
    <mergeCell ref="K50:K52"/>
    <mergeCell ref="D82:D83"/>
    <mergeCell ref="Q82:Q83"/>
    <mergeCell ref="N50:N52"/>
    <mergeCell ref="L50:L52"/>
    <mergeCell ref="D88:D89"/>
    <mergeCell ref="Q88:Q89"/>
    <mergeCell ref="R82:R83"/>
    <mergeCell ref="D50:D51"/>
    <mergeCell ref="H50:H52"/>
    <mergeCell ref="E132:E134"/>
    <mergeCell ref="D135:D137"/>
    <mergeCell ref="D138:D142"/>
    <mergeCell ref="E138:E142"/>
    <mergeCell ref="D113:D114"/>
    <mergeCell ref="F154:F155"/>
    <mergeCell ref="D143:D145"/>
    <mergeCell ref="E215:N215"/>
    <mergeCell ref="A211:G211"/>
    <mergeCell ref="A201:G201"/>
    <mergeCell ref="R201:U201"/>
    <mergeCell ref="A209:G209"/>
    <mergeCell ref="R209:U209"/>
    <mergeCell ref="A210:G210"/>
    <mergeCell ref="R210:U210"/>
    <mergeCell ref="A203:G203"/>
    <mergeCell ref="A204:G204"/>
    <mergeCell ref="A205:G205"/>
    <mergeCell ref="A207:G207"/>
    <mergeCell ref="R207:U207"/>
    <mergeCell ref="A206:G206"/>
    <mergeCell ref="A208:G208"/>
    <mergeCell ref="A202:G202"/>
    <mergeCell ref="R213:U213"/>
    <mergeCell ref="A212:G212"/>
    <mergeCell ref="R212:U212"/>
    <mergeCell ref="Q195:U195"/>
    <mergeCell ref="B196:G196"/>
    <mergeCell ref="O183:O186"/>
    <mergeCell ref="Q196:U196"/>
    <mergeCell ref="L183:L186"/>
    <mergeCell ref="L187:L188"/>
    <mergeCell ref="O187:O188"/>
    <mergeCell ref="R199:U199"/>
    <mergeCell ref="G187:G188"/>
    <mergeCell ref="H187:H188"/>
    <mergeCell ref="A200:G200"/>
    <mergeCell ref="R200:U200"/>
    <mergeCell ref="F190:F193"/>
    <mergeCell ref="C194:G194"/>
    <mergeCell ref="Q194:U194"/>
    <mergeCell ref="K183:K186"/>
    <mergeCell ref="U46:U47"/>
    <mergeCell ref="U159:U161"/>
    <mergeCell ref="D65:D66"/>
    <mergeCell ref="U117:U119"/>
    <mergeCell ref="D180:D182"/>
    <mergeCell ref="G180:G182"/>
    <mergeCell ref="H180:H182"/>
    <mergeCell ref="N180:N182"/>
    <mergeCell ref="K180:K182"/>
    <mergeCell ref="I180:I182"/>
    <mergeCell ref="A198:P198"/>
    <mergeCell ref="N187:N188"/>
    <mergeCell ref="I183:I186"/>
    <mergeCell ref="I187:I188"/>
    <mergeCell ref="A197:U197"/>
    <mergeCell ref="A199:G199"/>
    <mergeCell ref="D183:D186"/>
    <mergeCell ref="B195:G195"/>
    <mergeCell ref="Q155:Q156"/>
    <mergeCell ref="E156:G156"/>
    <mergeCell ref="D152:D153"/>
    <mergeCell ref="D170:D172"/>
    <mergeCell ref="U113:U114"/>
    <mergeCell ref="G183:G186"/>
    <mergeCell ref="H183:H186"/>
    <mergeCell ref="N183:N186"/>
    <mergeCell ref="D187:D188"/>
    <mergeCell ref="I178:I179"/>
    <mergeCell ref="L178:L179"/>
    <mergeCell ref="U170:U177"/>
    <mergeCell ref="E159:E160"/>
    <mergeCell ref="K187:K188"/>
    <mergeCell ref="D178:D179"/>
    <mergeCell ref="G178:G179"/>
    <mergeCell ref="H178:H179"/>
    <mergeCell ref="N178:N179"/>
    <mergeCell ref="D173:D177"/>
    <mergeCell ref="G173:G177"/>
    <mergeCell ref="H173:H177"/>
    <mergeCell ref="E162:E163"/>
    <mergeCell ref="D163:D165"/>
    <mergeCell ref="D166:D168"/>
  </mergeCells>
  <printOptions horizontalCentered="1"/>
  <pageMargins left="0.31496062992125984" right="0.31496062992125984" top="0.74803149606299213" bottom="0.35433070866141736" header="0.31496062992125984" footer="0.31496062992125984"/>
  <pageSetup paperSize="9" scale="73" orientation="landscape" r:id="rId1"/>
  <rowBreaks count="9" manualBreakCount="9">
    <brk id="28" max="20" man="1"/>
    <brk id="49" max="20" man="1"/>
    <brk id="66" max="20" man="1"/>
    <brk id="95" max="20" man="1"/>
    <brk id="116" max="20" man="1"/>
    <brk id="142" max="20" man="1"/>
    <brk id="162" max="20" man="1"/>
    <brk id="179" max="20" man="1"/>
    <brk id="197"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93"/>
  <sheetViews>
    <sheetView zoomScaleNormal="10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763" customWidth="1"/>
    <col min="5" max="5" width="4" style="1842" customWidth="1"/>
    <col min="6" max="6" width="2.7109375" style="3" customWidth="1"/>
    <col min="7" max="7" width="12.28515625" style="3" customWidth="1"/>
    <col min="8" max="8" width="7.42578125" style="3" customWidth="1"/>
    <col min="9" max="9" width="7.85546875" style="4" customWidth="1"/>
    <col min="10" max="10" width="8.85546875" style="1468" customWidth="1"/>
    <col min="11" max="12" width="7.7109375" style="4" customWidth="1"/>
    <col min="13" max="13" width="23.5703125" style="409" customWidth="1"/>
    <col min="14" max="14" width="6" style="3" customWidth="1"/>
    <col min="15" max="15" width="6.140625" style="3" customWidth="1"/>
    <col min="16" max="16" width="7" style="3" customWidth="1"/>
    <col min="17" max="17" width="6.140625" style="3" customWidth="1"/>
    <col min="18" max="24" width="9.140625" style="733"/>
    <col min="25" max="16384" width="9.140625" style="763"/>
  </cols>
  <sheetData>
    <row r="1" spans="1:24" ht="36" customHeight="1" x14ac:dyDescent="0.2">
      <c r="M1" s="2155" t="s">
        <v>330</v>
      </c>
      <c r="N1" s="2155"/>
      <c r="O1" s="2155"/>
      <c r="P1" s="2155"/>
      <c r="Q1" s="2155"/>
    </row>
    <row r="2" spans="1:24" s="6" customFormat="1" ht="15.75" x14ac:dyDescent="0.2">
      <c r="A2" s="1940" t="s">
        <v>285</v>
      </c>
      <c r="B2" s="1940"/>
      <c r="C2" s="1940"/>
      <c r="D2" s="1940"/>
      <c r="E2" s="1940"/>
      <c r="F2" s="1940"/>
      <c r="G2" s="1940"/>
      <c r="H2" s="1940"/>
      <c r="I2" s="1940"/>
      <c r="J2" s="1940"/>
      <c r="K2" s="1940"/>
      <c r="L2" s="1940"/>
      <c r="M2" s="1940"/>
      <c r="N2" s="1940"/>
      <c r="O2" s="1940"/>
      <c r="P2" s="1940"/>
      <c r="Q2" s="1940"/>
      <c r="R2" s="734"/>
      <c r="S2" s="735"/>
      <c r="T2" s="736"/>
      <c r="U2" s="736"/>
      <c r="V2" s="736"/>
      <c r="W2" s="736"/>
      <c r="X2" s="736"/>
    </row>
    <row r="3" spans="1:24" s="6" customFormat="1" ht="18" customHeight="1" x14ac:dyDescent="0.2">
      <c r="A3" s="1941" t="s">
        <v>1</v>
      </c>
      <c r="B3" s="1942"/>
      <c r="C3" s="1942"/>
      <c r="D3" s="1942"/>
      <c r="E3" s="1942"/>
      <c r="F3" s="1942"/>
      <c r="G3" s="1942"/>
      <c r="H3" s="1942"/>
      <c r="I3" s="1942"/>
      <c r="J3" s="1942"/>
      <c r="K3" s="1942"/>
      <c r="L3" s="1942"/>
      <c r="M3" s="1942"/>
      <c r="N3" s="1942"/>
      <c r="O3" s="1942"/>
      <c r="P3" s="1942"/>
      <c r="Q3" s="1942"/>
      <c r="R3" s="734"/>
      <c r="S3" s="735"/>
      <c r="T3" s="736"/>
      <c r="U3" s="736"/>
      <c r="V3" s="736"/>
      <c r="W3" s="736"/>
      <c r="X3" s="736"/>
    </row>
    <row r="4" spans="1:24" s="6" customFormat="1" ht="15.75" x14ac:dyDescent="0.2">
      <c r="A4" s="1940" t="s">
        <v>2</v>
      </c>
      <c r="B4" s="1943"/>
      <c r="C4" s="1943"/>
      <c r="D4" s="1943"/>
      <c r="E4" s="1943"/>
      <c r="F4" s="1943"/>
      <c r="G4" s="1943"/>
      <c r="H4" s="1943"/>
      <c r="I4" s="1943"/>
      <c r="J4" s="1943"/>
      <c r="K4" s="1943"/>
      <c r="L4" s="1943"/>
      <c r="M4" s="1943"/>
      <c r="N4" s="1943"/>
      <c r="O4" s="1943"/>
      <c r="P4" s="1943"/>
      <c r="Q4" s="1943"/>
      <c r="R4" s="734"/>
      <c r="S4" s="735"/>
      <c r="T4" s="736"/>
      <c r="U4" s="736"/>
      <c r="V4" s="736"/>
      <c r="W4" s="736"/>
      <c r="X4" s="736"/>
    </row>
    <row r="5" spans="1:24" s="14" customFormat="1" ht="20.25" customHeight="1" thickBot="1" x14ac:dyDescent="0.25">
      <c r="A5" s="7"/>
      <c r="B5" s="8"/>
      <c r="C5" s="7"/>
      <c r="D5" s="9"/>
      <c r="E5" s="10"/>
      <c r="F5" s="11"/>
      <c r="G5" s="11"/>
      <c r="H5" s="3"/>
      <c r="I5" s="12"/>
      <c r="J5" s="1469"/>
      <c r="K5" s="12"/>
      <c r="L5" s="12"/>
      <c r="M5" s="13"/>
      <c r="N5" s="1944" t="s">
        <v>3</v>
      </c>
      <c r="O5" s="1944"/>
      <c r="P5" s="1944"/>
      <c r="Q5" s="1944"/>
      <c r="R5" s="734"/>
      <c r="S5" s="734"/>
      <c r="T5" s="737"/>
      <c r="U5" s="737"/>
      <c r="V5" s="737"/>
      <c r="W5" s="737"/>
      <c r="X5" s="737"/>
    </row>
    <row r="6" spans="1:24" s="14" customFormat="1" ht="18.75" customHeight="1" x14ac:dyDescent="0.2">
      <c r="A6" s="1945" t="s">
        <v>4</v>
      </c>
      <c r="B6" s="1948" t="s">
        <v>5</v>
      </c>
      <c r="C6" s="1948" t="s">
        <v>6</v>
      </c>
      <c r="D6" s="1951" t="s">
        <v>7</v>
      </c>
      <c r="E6" s="1954" t="s">
        <v>8</v>
      </c>
      <c r="F6" s="1975" t="s">
        <v>9</v>
      </c>
      <c r="G6" s="2159" t="s">
        <v>327</v>
      </c>
      <c r="H6" s="1978" t="s">
        <v>10</v>
      </c>
      <c r="I6" s="2156" t="s">
        <v>11</v>
      </c>
      <c r="J6" s="1981" t="s">
        <v>256</v>
      </c>
      <c r="K6" s="1984" t="s">
        <v>12</v>
      </c>
      <c r="L6" s="1957" t="s">
        <v>283</v>
      </c>
      <c r="M6" s="1960" t="s">
        <v>13</v>
      </c>
      <c r="N6" s="1961"/>
      <c r="O6" s="1961"/>
      <c r="P6" s="1961"/>
      <c r="Q6" s="1962"/>
      <c r="R6" s="734"/>
      <c r="S6" s="734"/>
      <c r="T6" s="737"/>
      <c r="U6" s="737"/>
      <c r="V6" s="737"/>
      <c r="W6" s="737"/>
      <c r="X6" s="737"/>
    </row>
    <row r="7" spans="1:24" s="14" customFormat="1" ht="21" customHeight="1" x14ac:dyDescent="0.2">
      <c r="A7" s="1946"/>
      <c r="B7" s="1949"/>
      <c r="C7" s="1949"/>
      <c r="D7" s="1952"/>
      <c r="E7" s="1955"/>
      <c r="F7" s="1976"/>
      <c r="G7" s="2160"/>
      <c r="H7" s="1979"/>
      <c r="I7" s="2157"/>
      <c r="J7" s="1982"/>
      <c r="K7" s="1985"/>
      <c r="L7" s="1958"/>
      <c r="M7" s="1963" t="s">
        <v>7</v>
      </c>
      <c r="N7" s="1966" t="s">
        <v>243</v>
      </c>
      <c r="O7" s="1967"/>
      <c r="P7" s="1967"/>
      <c r="Q7" s="1968"/>
      <c r="R7" s="734"/>
      <c r="S7" s="734"/>
      <c r="T7" s="737"/>
      <c r="U7" s="737"/>
      <c r="V7" s="737"/>
      <c r="W7" s="737"/>
      <c r="X7" s="737"/>
    </row>
    <row r="8" spans="1:24" s="14" customFormat="1" ht="28.5" customHeight="1" x14ac:dyDescent="0.2">
      <c r="A8" s="1946"/>
      <c r="B8" s="1949"/>
      <c r="C8" s="1949"/>
      <c r="D8" s="1952"/>
      <c r="E8" s="1955"/>
      <c r="F8" s="1976"/>
      <c r="G8" s="2160"/>
      <c r="H8" s="1979"/>
      <c r="I8" s="2157"/>
      <c r="J8" s="1982"/>
      <c r="K8" s="1985"/>
      <c r="L8" s="1958"/>
      <c r="M8" s="1964"/>
      <c r="N8" s="1969" t="s">
        <v>14</v>
      </c>
      <c r="O8" s="1969" t="s">
        <v>15</v>
      </c>
      <c r="P8" s="1971" t="s">
        <v>16</v>
      </c>
      <c r="Q8" s="1973" t="s">
        <v>286</v>
      </c>
      <c r="R8" s="734"/>
      <c r="S8" s="734"/>
      <c r="T8" s="737"/>
      <c r="U8" s="737"/>
      <c r="V8" s="737"/>
      <c r="W8" s="737"/>
      <c r="X8" s="737"/>
    </row>
    <row r="9" spans="1:24" s="14" customFormat="1" ht="54.75" customHeight="1" thickBot="1" x14ac:dyDescent="0.25">
      <c r="A9" s="1947"/>
      <c r="B9" s="1950"/>
      <c r="C9" s="1950"/>
      <c r="D9" s="1953"/>
      <c r="E9" s="1956"/>
      <c r="F9" s="1977"/>
      <c r="G9" s="2161"/>
      <c r="H9" s="1980"/>
      <c r="I9" s="2158"/>
      <c r="J9" s="1983"/>
      <c r="K9" s="1986"/>
      <c r="L9" s="1959"/>
      <c r="M9" s="1965"/>
      <c r="N9" s="1970"/>
      <c r="O9" s="1970"/>
      <c r="P9" s="1972"/>
      <c r="Q9" s="1974"/>
      <c r="R9" s="734"/>
      <c r="S9" s="734"/>
      <c r="T9" s="737"/>
      <c r="U9" s="737"/>
      <c r="V9" s="737"/>
      <c r="W9" s="737"/>
      <c r="X9" s="737"/>
    </row>
    <row r="10" spans="1:24" ht="17.25" customHeight="1" x14ac:dyDescent="0.2">
      <c r="A10" s="1995" t="s">
        <v>17</v>
      </c>
      <c r="B10" s="1996"/>
      <c r="C10" s="1996"/>
      <c r="D10" s="1996"/>
      <c r="E10" s="1996"/>
      <c r="F10" s="1996"/>
      <c r="G10" s="1996"/>
      <c r="H10" s="1996"/>
      <c r="I10" s="1996"/>
      <c r="J10" s="1996"/>
      <c r="K10" s="1996"/>
      <c r="L10" s="1996"/>
      <c r="M10" s="1996"/>
      <c r="N10" s="1996"/>
      <c r="O10" s="1996"/>
      <c r="P10" s="1996"/>
      <c r="Q10" s="1997"/>
    </row>
    <row r="11" spans="1:24" ht="13.5" thickBot="1" x14ac:dyDescent="0.25">
      <c r="A11" s="1998" t="s">
        <v>18</v>
      </c>
      <c r="B11" s="1999"/>
      <c r="C11" s="1999"/>
      <c r="D11" s="1999"/>
      <c r="E11" s="1999"/>
      <c r="F11" s="1999"/>
      <c r="G11" s="1999"/>
      <c r="H11" s="1999"/>
      <c r="I11" s="1999"/>
      <c r="J11" s="1999"/>
      <c r="K11" s="1999"/>
      <c r="L11" s="1999"/>
      <c r="M11" s="1999"/>
      <c r="N11" s="1999"/>
      <c r="O11" s="1999"/>
      <c r="P11" s="1999"/>
      <c r="Q11" s="2000"/>
    </row>
    <row r="12" spans="1:24" ht="13.5" thickBot="1" x14ac:dyDescent="0.25">
      <c r="A12" s="15" t="s">
        <v>19</v>
      </c>
      <c r="B12" s="2001" t="s">
        <v>20</v>
      </c>
      <c r="C12" s="2002"/>
      <c r="D12" s="2002"/>
      <c r="E12" s="2002"/>
      <c r="F12" s="2002"/>
      <c r="G12" s="2002"/>
      <c r="H12" s="2002"/>
      <c r="I12" s="2002"/>
      <c r="J12" s="2002"/>
      <c r="K12" s="2002"/>
      <c r="L12" s="2002"/>
      <c r="M12" s="2002"/>
      <c r="N12" s="2002"/>
      <c r="O12" s="2002"/>
      <c r="P12" s="2002"/>
      <c r="Q12" s="2003"/>
      <c r="S12" s="734"/>
    </row>
    <row r="13" spans="1:24" ht="13.5" thickBot="1" x14ac:dyDescent="0.25">
      <c r="A13" s="15" t="s">
        <v>19</v>
      </c>
      <c r="B13" s="16" t="s">
        <v>19</v>
      </c>
      <c r="C13" s="2004" t="s">
        <v>21</v>
      </c>
      <c r="D13" s="2005"/>
      <c r="E13" s="2005"/>
      <c r="F13" s="2005"/>
      <c r="G13" s="2005"/>
      <c r="H13" s="2005"/>
      <c r="I13" s="2005"/>
      <c r="J13" s="2005"/>
      <c r="K13" s="2005"/>
      <c r="L13" s="2005"/>
      <c r="M13" s="2005"/>
      <c r="N13" s="2005"/>
      <c r="O13" s="2005"/>
      <c r="P13" s="2005"/>
      <c r="Q13" s="2006"/>
    </row>
    <row r="14" spans="1:24" ht="16.5" customHeight="1" x14ac:dyDescent="0.2">
      <c r="A14" s="2007" t="s">
        <v>19</v>
      </c>
      <c r="B14" s="17" t="s">
        <v>19</v>
      </c>
      <c r="C14" s="18" t="s">
        <v>19</v>
      </c>
      <c r="D14" s="2009" t="s">
        <v>287</v>
      </c>
      <c r="E14" s="20" t="s">
        <v>23</v>
      </c>
      <c r="F14" s="21">
        <v>2</v>
      </c>
      <c r="G14" s="2153" t="s">
        <v>328</v>
      </c>
      <c r="H14" s="932" t="s">
        <v>24</v>
      </c>
      <c r="I14" s="939">
        <v>741.1</v>
      </c>
      <c r="J14" s="23">
        <f>881+100</f>
        <v>981</v>
      </c>
      <c r="K14" s="410">
        <v>1150</v>
      </c>
      <c r="L14" s="489">
        <v>1150</v>
      </c>
      <c r="M14" s="928"/>
      <c r="N14" s="26"/>
      <c r="O14" s="932"/>
      <c r="P14" s="26"/>
      <c r="Q14" s="27"/>
      <c r="R14" s="1546"/>
      <c r="U14" s="734"/>
    </row>
    <row r="15" spans="1:24" ht="18" customHeight="1" x14ac:dyDescent="0.2">
      <c r="A15" s="2008"/>
      <c r="B15" s="28"/>
      <c r="C15" s="29"/>
      <c r="D15" s="2010"/>
      <c r="E15" s="665"/>
      <c r="F15" s="163"/>
      <c r="G15" s="2154"/>
      <c r="H15" s="901" t="s">
        <v>31</v>
      </c>
      <c r="I15" s="909">
        <v>222.7</v>
      </c>
      <c r="J15" s="731">
        <v>234.9</v>
      </c>
      <c r="K15" s="766">
        <v>246.1</v>
      </c>
      <c r="L15" s="427">
        <v>246.1</v>
      </c>
      <c r="M15" s="197"/>
      <c r="N15" s="189"/>
      <c r="O15" s="1829"/>
      <c r="P15" s="189"/>
      <c r="Q15" s="1878"/>
      <c r="R15" s="1546"/>
      <c r="U15" s="734"/>
    </row>
    <row r="16" spans="1:24" ht="29.25" customHeight="1" x14ac:dyDescent="0.2">
      <c r="A16" s="2008"/>
      <c r="B16" s="28"/>
      <c r="C16" s="29"/>
      <c r="D16" s="2010"/>
      <c r="E16" s="665"/>
      <c r="F16" s="163"/>
      <c r="G16" s="1865"/>
      <c r="H16" s="901" t="s">
        <v>250</v>
      </c>
      <c r="I16" s="909"/>
      <c r="J16" s="731">
        <v>11.2</v>
      </c>
      <c r="K16" s="766"/>
      <c r="L16" s="428"/>
      <c r="M16" s="1073" t="s">
        <v>288</v>
      </c>
      <c r="N16" s="182">
        <v>80</v>
      </c>
      <c r="O16" s="1857">
        <v>80</v>
      </c>
      <c r="P16" s="182">
        <v>90</v>
      </c>
      <c r="Q16" s="1877">
        <v>90</v>
      </c>
      <c r="R16" s="738"/>
      <c r="U16" s="734"/>
    </row>
    <row r="17" spans="1:24" ht="28.5" customHeight="1" x14ac:dyDescent="0.2">
      <c r="A17" s="2008"/>
      <c r="B17" s="28"/>
      <c r="C17" s="29"/>
      <c r="D17" s="2010"/>
      <c r="E17" s="665"/>
      <c r="F17" s="163"/>
      <c r="G17" s="1865"/>
      <c r="H17" s="1865"/>
      <c r="I17" s="910"/>
      <c r="J17" s="1867"/>
      <c r="K17" s="1868"/>
      <c r="L17" s="1871"/>
      <c r="M17" s="940" t="s">
        <v>289</v>
      </c>
      <c r="N17" s="164">
        <v>8</v>
      </c>
      <c r="O17" s="234">
        <v>10</v>
      </c>
      <c r="P17" s="164">
        <v>10</v>
      </c>
      <c r="Q17" s="37">
        <v>10</v>
      </c>
      <c r="R17" s="738"/>
      <c r="U17" s="734"/>
    </row>
    <row r="18" spans="1:24" ht="16.5" customHeight="1" x14ac:dyDescent="0.2">
      <c r="A18" s="46"/>
      <c r="B18" s="28"/>
      <c r="C18" s="47"/>
      <c r="D18" s="2010"/>
      <c r="E18" s="941"/>
      <c r="F18" s="1827"/>
      <c r="G18" s="1829"/>
      <c r="H18" s="1865"/>
      <c r="I18" s="910"/>
      <c r="J18" s="1867"/>
      <c r="K18" s="1868"/>
      <c r="L18" s="229"/>
      <c r="M18" s="197" t="s">
        <v>40</v>
      </c>
      <c r="N18" s="942">
        <v>1</v>
      </c>
      <c r="O18" s="140"/>
      <c r="P18" s="942"/>
      <c r="Q18" s="141"/>
      <c r="S18" s="734"/>
    </row>
    <row r="19" spans="1:24" ht="41.25" customHeight="1" x14ac:dyDescent="0.2">
      <c r="A19" s="46"/>
      <c r="B19" s="28"/>
      <c r="C19" s="47"/>
      <c r="D19" s="2010"/>
      <c r="E19" s="941"/>
      <c r="F19" s="1827"/>
      <c r="G19" s="1829"/>
      <c r="H19" s="1865"/>
      <c r="I19" s="910"/>
      <c r="J19" s="1867"/>
      <c r="K19" s="1868"/>
      <c r="L19" s="229"/>
      <c r="M19" s="70" t="s">
        <v>290</v>
      </c>
      <c r="N19" s="72">
        <v>500</v>
      </c>
      <c r="O19" s="90"/>
      <c r="P19" s="72"/>
      <c r="Q19" s="73"/>
      <c r="S19" s="734"/>
      <c r="V19" s="734"/>
    </row>
    <row r="20" spans="1:24" ht="42" customHeight="1" x14ac:dyDescent="0.2">
      <c r="A20" s="46"/>
      <c r="B20" s="28"/>
      <c r="C20" s="47"/>
      <c r="D20" s="2010"/>
      <c r="E20" s="941"/>
      <c r="F20" s="1827"/>
      <c r="G20" s="1829"/>
      <c r="H20" s="882"/>
      <c r="I20" s="910"/>
      <c r="J20" s="1867"/>
      <c r="K20" s="1868"/>
      <c r="L20" s="229"/>
      <c r="M20" s="943" t="s">
        <v>43</v>
      </c>
      <c r="N20" s="942">
        <v>15</v>
      </c>
      <c r="O20" s="1865"/>
      <c r="P20" s="942"/>
      <c r="Q20" s="141"/>
      <c r="S20" s="734"/>
      <c r="V20" s="734"/>
    </row>
    <row r="21" spans="1:24" ht="17.25" customHeight="1" x14ac:dyDescent="0.2">
      <c r="A21" s="46"/>
      <c r="B21" s="28"/>
      <c r="C21" s="47"/>
      <c r="D21" s="2010"/>
      <c r="E21" s="941"/>
      <c r="F21" s="1827"/>
      <c r="G21" s="1829"/>
      <c r="H21" s="882"/>
      <c r="I21" s="910"/>
      <c r="J21" s="1867"/>
      <c r="K21" s="1868"/>
      <c r="L21" s="229"/>
      <c r="M21" s="70" t="s">
        <v>44</v>
      </c>
      <c r="N21" s="75">
        <v>1</v>
      </c>
      <c r="O21" s="896"/>
      <c r="P21" s="75"/>
      <c r="Q21" s="76"/>
      <c r="S21" s="734"/>
      <c r="V21" s="734"/>
    </row>
    <row r="22" spans="1:24" ht="14.25" customHeight="1" x14ac:dyDescent="0.2">
      <c r="A22" s="46"/>
      <c r="B22" s="28"/>
      <c r="C22" s="47"/>
      <c r="D22" s="2010"/>
      <c r="E22" s="941"/>
      <c r="F22" s="1827"/>
      <c r="G22" s="1829"/>
      <c r="H22" s="890"/>
      <c r="I22" s="930"/>
      <c r="J22" s="931"/>
      <c r="K22" s="767"/>
      <c r="L22" s="417"/>
      <c r="M22" s="2151" t="s">
        <v>291</v>
      </c>
      <c r="N22" s="944">
        <v>8</v>
      </c>
      <c r="O22" s="1451"/>
      <c r="P22" s="944"/>
      <c r="Q22" s="945"/>
      <c r="S22" s="734"/>
      <c r="U22" s="734"/>
      <c r="V22" s="734"/>
    </row>
    <row r="23" spans="1:24" ht="17.25" customHeight="1" thickBot="1" x14ac:dyDescent="0.25">
      <c r="A23" s="46"/>
      <c r="B23" s="28"/>
      <c r="C23" s="47"/>
      <c r="D23" s="946"/>
      <c r="E23" s="941"/>
      <c r="F23" s="1827"/>
      <c r="G23" s="1072"/>
      <c r="H23" s="947" t="s">
        <v>26</v>
      </c>
      <c r="I23" s="948">
        <f>SUM(I14:I21)</f>
        <v>963.8</v>
      </c>
      <c r="J23" s="1490">
        <f>SUM(J14:J21)</f>
        <v>1227.1000000000001</v>
      </c>
      <c r="K23" s="1481">
        <f>SUM(K14:K21)</f>
        <v>1396.1</v>
      </c>
      <c r="L23" s="949">
        <f>SUM(L14:L21)</f>
        <v>1396.1</v>
      </c>
      <c r="M23" s="2152"/>
      <c r="N23" s="950"/>
      <c r="O23" s="1452"/>
      <c r="P23" s="950"/>
      <c r="Q23" s="951"/>
      <c r="S23" s="734"/>
      <c r="T23" s="734"/>
    </row>
    <row r="24" spans="1:24" ht="29.25" customHeight="1" x14ac:dyDescent="0.2">
      <c r="A24" s="78" t="s">
        <v>19</v>
      </c>
      <c r="B24" s="17" t="s">
        <v>19</v>
      </c>
      <c r="C24" s="79" t="s">
        <v>28</v>
      </c>
      <c r="D24" s="2009" t="s">
        <v>814</v>
      </c>
      <c r="E24" s="80"/>
      <c r="F24" s="1809">
        <v>2</v>
      </c>
      <c r="G24" s="1864" t="s">
        <v>328</v>
      </c>
      <c r="H24" s="1864" t="s">
        <v>24</v>
      </c>
      <c r="I24" s="908">
        <v>73.400000000000006</v>
      </c>
      <c r="J24" s="1491">
        <v>71.2</v>
      </c>
      <c r="K24" s="526">
        <v>71.2</v>
      </c>
      <c r="L24" s="933">
        <v>936.4</v>
      </c>
      <c r="M24" s="1450" t="s">
        <v>744</v>
      </c>
      <c r="N24" s="1459"/>
      <c r="O24" s="1453">
        <v>30</v>
      </c>
      <c r="P24" s="1445">
        <v>70</v>
      </c>
      <c r="Q24" s="1446">
        <v>100</v>
      </c>
      <c r="S24" s="734"/>
    </row>
    <row r="25" spans="1:24" ht="29.25" customHeight="1" x14ac:dyDescent="0.2">
      <c r="A25" s="87"/>
      <c r="B25" s="28"/>
      <c r="C25" s="88"/>
      <c r="D25" s="2010"/>
      <c r="E25" s="1826"/>
      <c r="F25" s="52"/>
      <c r="G25" s="197"/>
      <c r="H25" s="901" t="s">
        <v>157</v>
      </c>
      <c r="I25" s="1858"/>
      <c r="J25" s="1492"/>
      <c r="K25" s="1482"/>
      <c r="L25" s="1858">
        <v>200</v>
      </c>
      <c r="M25" s="89" t="s">
        <v>745</v>
      </c>
      <c r="N25" s="317"/>
      <c r="O25" s="1454"/>
      <c r="P25" s="1447"/>
      <c r="Q25" s="1448">
        <v>100</v>
      </c>
      <c r="S25" s="734"/>
      <c r="U25" s="734"/>
      <c r="V25" s="734"/>
    </row>
    <row r="26" spans="1:24" ht="43.5" customHeight="1" x14ac:dyDescent="0.2">
      <c r="A26" s="87"/>
      <c r="B26" s="28"/>
      <c r="C26" s="88"/>
      <c r="D26" s="1814"/>
      <c r="E26" s="1826"/>
      <c r="F26" s="52"/>
      <c r="G26" s="989"/>
      <c r="H26" s="1865"/>
      <c r="I26" s="1442"/>
      <c r="J26" s="1869"/>
      <c r="K26" s="892"/>
      <c r="L26" s="224"/>
      <c r="M26" s="89" t="s">
        <v>292</v>
      </c>
      <c r="N26" s="1460"/>
      <c r="O26" s="1455"/>
      <c r="P26" s="952"/>
      <c r="Q26" s="953">
        <v>50</v>
      </c>
      <c r="S26" s="734"/>
      <c r="U26" s="734"/>
      <c r="V26" s="734"/>
    </row>
    <row r="27" spans="1:24" ht="43.5" customHeight="1" x14ac:dyDescent="0.2">
      <c r="A27" s="87"/>
      <c r="B27" s="28"/>
      <c r="C27" s="88"/>
      <c r="D27" s="2011"/>
      <c r="E27" s="1826"/>
      <c r="F27" s="52"/>
      <c r="G27" s="989"/>
      <c r="H27" s="1865"/>
      <c r="I27" s="1442"/>
      <c r="J27" s="1869"/>
      <c r="K27" s="892"/>
      <c r="L27" s="224"/>
      <c r="M27" s="590" t="s">
        <v>293</v>
      </c>
      <c r="N27" s="317"/>
      <c r="O27" s="1454"/>
      <c r="P27" s="1447"/>
      <c r="Q27" s="1449">
        <v>500</v>
      </c>
      <c r="S27" s="734"/>
    </row>
    <row r="28" spans="1:24" ht="41.25" customHeight="1" thickBot="1" x14ac:dyDescent="0.25">
      <c r="A28" s="96"/>
      <c r="B28" s="16"/>
      <c r="C28" s="97"/>
      <c r="D28" s="2012"/>
      <c r="E28" s="98"/>
      <c r="F28" s="1810"/>
      <c r="G28" s="1067"/>
      <c r="H28" s="929" t="s">
        <v>26</v>
      </c>
      <c r="I28" s="954">
        <f>SUM(I24:I26)</f>
        <v>73.400000000000006</v>
      </c>
      <c r="J28" s="1493">
        <f>SUM(J24:J26)</f>
        <v>71.2</v>
      </c>
      <c r="K28" s="1481">
        <f>SUM(K24:K26)</f>
        <v>71.2</v>
      </c>
      <c r="L28" s="436">
        <f>SUM(L24:L26)</f>
        <v>1136.4000000000001</v>
      </c>
      <c r="M28" s="101" t="s">
        <v>746</v>
      </c>
      <c r="N28" s="1461"/>
      <c r="O28" s="1456"/>
      <c r="P28" s="1457"/>
      <c r="Q28" s="1458">
        <v>300</v>
      </c>
      <c r="S28" s="734"/>
    </row>
    <row r="29" spans="1:24" ht="30" customHeight="1" x14ac:dyDescent="0.2">
      <c r="A29" s="78" t="s">
        <v>19</v>
      </c>
      <c r="B29" s="17" t="s">
        <v>19</v>
      </c>
      <c r="C29" s="105" t="s">
        <v>46</v>
      </c>
      <c r="D29" s="1814" t="s">
        <v>54</v>
      </c>
      <c r="E29" s="80"/>
      <c r="F29" s="1809">
        <v>2</v>
      </c>
      <c r="G29" s="2153" t="s">
        <v>328</v>
      </c>
      <c r="H29" s="1864"/>
      <c r="I29" s="955"/>
      <c r="J29" s="1494"/>
      <c r="K29" s="1483"/>
      <c r="L29" s="956"/>
      <c r="M29" s="92"/>
      <c r="N29" s="95"/>
      <c r="O29" s="957"/>
      <c r="P29" s="85"/>
      <c r="Q29" s="86"/>
      <c r="S29" s="734"/>
    </row>
    <row r="30" spans="1:24" ht="30.75" customHeight="1" x14ac:dyDescent="0.2">
      <c r="A30" s="87"/>
      <c r="B30" s="28"/>
      <c r="C30" s="88"/>
      <c r="D30" s="1817" t="s">
        <v>55</v>
      </c>
      <c r="E30" s="1826"/>
      <c r="F30" s="52"/>
      <c r="G30" s="2154"/>
      <c r="H30" s="714" t="s">
        <v>24</v>
      </c>
      <c r="I30" s="959">
        <v>5.4</v>
      </c>
      <c r="J30" s="1495">
        <v>8</v>
      </c>
      <c r="K30" s="1484">
        <v>8</v>
      </c>
      <c r="L30" s="426">
        <v>8</v>
      </c>
      <c r="M30" s="53" t="s">
        <v>56</v>
      </c>
      <c r="N30" s="37">
        <v>38</v>
      </c>
      <c r="O30" s="866">
        <v>35</v>
      </c>
      <c r="P30" s="164">
        <v>35</v>
      </c>
      <c r="Q30" s="37">
        <v>35</v>
      </c>
      <c r="S30" s="734"/>
      <c r="X30" s="734"/>
    </row>
    <row r="31" spans="1:24" ht="27" customHeight="1" x14ac:dyDescent="0.2">
      <c r="A31" s="87"/>
      <c r="B31" s="28"/>
      <c r="C31" s="88"/>
      <c r="D31" s="2013" t="s">
        <v>58</v>
      </c>
      <c r="E31" s="1826"/>
      <c r="F31" s="52"/>
      <c r="G31" s="989"/>
      <c r="H31" s="714" t="s">
        <v>24</v>
      </c>
      <c r="I31" s="959">
        <v>5</v>
      </c>
      <c r="J31" s="1495"/>
      <c r="K31" s="1576"/>
      <c r="L31" s="810">
        <v>50</v>
      </c>
      <c r="M31" s="1819" t="s">
        <v>59</v>
      </c>
      <c r="N31" s="1877">
        <v>30</v>
      </c>
      <c r="O31" s="113"/>
      <c r="P31" s="182"/>
      <c r="Q31" s="1877">
        <v>50</v>
      </c>
      <c r="S31" s="734"/>
      <c r="U31" s="734"/>
    </row>
    <row r="32" spans="1:24" ht="17.25" customHeight="1" thickBot="1" x14ac:dyDescent="0.25">
      <c r="A32" s="96"/>
      <c r="B32" s="16"/>
      <c r="C32" s="97"/>
      <c r="D32" s="2012"/>
      <c r="E32" s="98"/>
      <c r="F32" s="1810"/>
      <c r="G32" s="1067"/>
      <c r="H32" s="960" t="s">
        <v>26</v>
      </c>
      <c r="I32" s="961">
        <f>SUM(I29:I31)</f>
        <v>10.4</v>
      </c>
      <c r="J32" s="1493">
        <f>SUM(J29:J31)</f>
        <v>8</v>
      </c>
      <c r="K32" s="1485">
        <f>SUM(K29:K31)</f>
        <v>8</v>
      </c>
      <c r="L32" s="442">
        <f>SUM(L29:L31)</f>
        <v>58</v>
      </c>
      <c r="M32" s="156"/>
      <c r="N32" s="127"/>
      <c r="O32" s="897"/>
      <c r="P32" s="198"/>
      <c r="Q32" s="127"/>
      <c r="S32" s="734"/>
    </row>
    <row r="33" spans="1:24" ht="28.5" customHeight="1" x14ac:dyDescent="0.2">
      <c r="A33" s="78" t="s">
        <v>19</v>
      </c>
      <c r="B33" s="17" t="s">
        <v>19</v>
      </c>
      <c r="C33" s="79" t="s">
        <v>53</v>
      </c>
      <c r="D33" s="2014" t="s">
        <v>62</v>
      </c>
      <c r="E33" s="80"/>
      <c r="F33" s="1809">
        <v>2</v>
      </c>
      <c r="G33" s="1864" t="s">
        <v>328</v>
      </c>
      <c r="H33" s="22" t="s">
        <v>24</v>
      </c>
      <c r="I33" s="939">
        <v>200</v>
      </c>
      <c r="J33" s="1496">
        <v>200</v>
      </c>
      <c r="K33" s="1486"/>
      <c r="L33" s="962"/>
      <c r="M33" s="120" t="s">
        <v>63</v>
      </c>
      <c r="N33" s="122">
        <v>6</v>
      </c>
      <c r="O33" s="121">
        <v>7</v>
      </c>
      <c r="P33" s="334"/>
      <c r="Q33" s="122"/>
      <c r="S33" s="734"/>
      <c r="U33" s="734"/>
    </row>
    <row r="34" spans="1:24" ht="17.25" customHeight="1" x14ac:dyDescent="0.2">
      <c r="A34" s="87"/>
      <c r="B34" s="28"/>
      <c r="C34" s="88"/>
      <c r="D34" s="2011"/>
      <c r="E34" s="1826"/>
      <c r="F34" s="52"/>
      <c r="G34" s="869"/>
      <c r="H34" s="958"/>
      <c r="I34" s="910"/>
      <c r="J34" s="220"/>
      <c r="K34" s="1487"/>
      <c r="L34" s="422"/>
      <c r="M34" s="2015" t="s">
        <v>64</v>
      </c>
      <c r="N34" s="1877">
        <v>6</v>
      </c>
      <c r="O34" s="124">
        <v>7</v>
      </c>
      <c r="P34" s="189"/>
      <c r="Q34" s="1878"/>
      <c r="S34" s="734"/>
      <c r="U34" s="734"/>
    </row>
    <row r="35" spans="1:24" ht="15.75" customHeight="1" thickBot="1" x14ac:dyDescent="0.25">
      <c r="A35" s="96"/>
      <c r="B35" s="16"/>
      <c r="C35" s="97"/>
      <c r="D35" s="2012"/>
      <c r="E35" s="98"/>
      <c r="F35" s="1810"/>
      <c r="G35" s="1067"/>
      <c r="H35" s="960" t="s">
        <v>26</v>
      </c>
      <c r="I35" s="961">
        <f t="shared" ref="I35:J35" si="0">SUM(I33)</f>
        <v>200</v>
      </c>
      <c r="J35" s="1493">
        <f t="shared" si="0"/>
        <v>200</v>
      </c>
      <c r="K35" s="1485"/>
      <c r="L35" s="961"/>
      <c r="M35" s="1994"/>
      <c r="N35" s="127"/>
      <c r="O35" s="897"/>
      <c r="P35" s="198"/>
      <c r="Q35" s="127"/>
      <c r="S35" s="734"/>
    </row>
    <row r="36" spans="1:24" ht="19.5" customHeight="1" x14ac:dyDescent="0.2">
      <c r="A36" s="128" t="s">
        <v>19</v>
      </c>
      <c r="B36" s="17" t="s">
        <v>19</v>
      </c>
      <c r="C36" s="129" t="s">
        <v>61</v>
      </c>
      <c r="D36" s="1987" t="s">
        <v>294</v>
      </c>
      <c r="E36" s="1989"/>
      <c r="F36" s="1991" t="s">
        <v>29</v>
      </c>
      <c r="G36" s="2124" t="s">
        <v>328</v>
      </c>
      <c r="H36" s="22" t="s">
        <v>24</v>
      </c>
      <c r="I36" s="963">
        <v>74.7</v>
      </c>
      <c r="J36" s="1492">
        <v>75.400000000000006</v>
      </c>
      <c r="K36" s="1488">
        <v>75.400000000000006</v>
      </c>
      <c r="L36" s="341">
        <v>75.400000000000006</v>
      </c>
      <c r="M36" s="2149" t="s">
        <v>67</v>
      </c>
      <c r="N36" s="133">
        <v>15</v>
      </c>
      <c r="O36" s="383">
        <v>15</v>
      </c>
      <c r="P36" s="132">
        <v>15</v>
      </c>
      <c r="Q36" s="133">
        <v>15</v>
      </c>
      <c r="S36" s="739"/>
      <c r="T36" s="740"/>
      <c r="U36" s="740"/>
      <c r="V36" s="740"/>
    </row>
    <row r="37" spans="1:24" ht="15.75" customHeight="1" thickBot="1" x14ac:dyDescent="0.25">
      <c r="A37" s="134"/>
      <c r="B37" s="16"/>
      <c r="C37" s="135"/>
      <c r="D37" s="1988"/>
      <c r="E37" s="1990"/>
      <c r="F37" s="1992"/>
      <c r="G37" s="2150"/>
      <c r="H37" s="929" t="s">
        <v>26</v>
      </c>
      <c r="I37" s="964">
        <f t="shared" ref="I37:L37" si="1">SUM(I36:I36)</f>
        <v>74.7</v>
      </c>
      <c r="J37" s="1493">
        <f t="shared" si="1"/>
        <v>75.400000000000006</v>
      </c>
      <c r="K37" s="1489">
        <f t="shared" si="1"/>
        <v>75.400000000000006</v>
      </c>
      <c r="L37" s="413">
        <f t="shared" si="1"/>
        <v>75.400000000000006</v>
      </c>
      <c r="M37" s="2118"/>
      <c r="N37" s="139"/>
      <c r="O37" s="867"/>
      <c r="P37" s="138"/>
      <c r="Q37" s="139"/>
      <c r="R37" s="1565"/>
      <c r="S37" s="739"/>
      <c r="T37" s="740"/>
      <c r="U37" s="740"/>
      <c r="V37" s="740"/>
    </row>
    <row r="38" spans="1:24" ht="30" customHeight="1" x14ac:dyDescent="0.2">
      <c r="A38" s="146" t="s">
        <v>19</v>
      </c>
      <c r="B38" s="17" t="s">
        <v>19</v>
      </c>
      <c r="C38" s="129" t="s">
        <v>65</v>
      </c>
      <c r="D38" s="1824" t="s">
        <v>755</v>
      </c>
      <c r="E38" s="1808"/>
      <c r="F38" s="147" t="s">
        <v>29</v>
      </c>
      <c r="G38" s="1862" t="s">
        <v>328</v>
      </c>
      <c r="H38" s="965" t="s">
        <v>24</v>
      </c>
      <c r="I38" s="966">
        <v>301.7</v>
      </c>
      <c r="J38" s="1491">
        <v>137.69999999999999</v>
      </c>
      <c r="K38" s="526">
        <f>155-17.3</f>
        <v>137.69999999999999</v>
      </c>
      <c r="L38" s="431">
        <f>155-17.3</f>
        <v>137.69999999999999</v>
      </c>
      <c r="M38" s="1463" t="s">
        <v>747</v>
      </c>
      <c r="N38" s="152">
        <v>4</v>
      </c>
      <c r="O38" s="131">
        <v>4</v>
      </c>
      <c r="P38" s="1465">
        <v>4</v>
      </c>
      <c r="Q38" s="133">
        <v>4</v>
      </c>
      <c r="R38" s="341"/>
    </row>
    <row r="39" spans="1:24" ht="28.5" customHeight="1" x14ac:dyDescent="0.2">
      <c r="A39" s="46"/>
      <c r="B39" s="28"/>
      <c r="C39" s="47"/>
      <c r="D39" s="160"/>
      <c r="E39" s="1835"/>
      <c r="F39" s="154"/>
      <c r="G39" s="1069"/>
      <c r="H39" s="1725" t="s">
        <v>151</v>
      </c>
      <c r="I39" s="1858"/>
      <c r="J39" s="1492">
        <v>36</v>
      </c>
      <c r="K39" s="1482"/>
      <c r="L39" s="210"/>
      <c r="M39" s="1462" t="s">
        <v>748</v>
      </c>
      <c r="N39" s="870">
        <v>9</v>
      </c>
      <c r="O39" s="213">
        <v>13</v>
      </c>
      <c r="P39" s="981">
        <v>13</v>
      </c>
      <c r="Q39" s="985">
        <v>13</v>
      </c>
      <c r="X39" s="734"/>
    </row>
    <row r="40" spans="1:24" ht="18" customHeight="1" x14ac:dyDescent="0.2">
      <c r="A40" s="46"/>
      <c r="B40" s="28"/>
      <c r="C40" s="47"/>
      <c r="D40" s="265"/>
      <c r="E40" s="1849"/>
      <c r="F40" s="163"/>
      <c r="G40" s="1865"/>
      <c r="H40" s="1829"/>
      <c r="I40" s="1442"/>
      <c r="J40" s="220"/>
      <c r="K40" s="803"/>
      <c r="L40" s="229"/>
      <c r="M40" s="2120" t="s">
        <v>749</v>
      </c>
      <c r="N40" s="217"/>
      <c r="O40" s="216">
        <v>8</v>
      </c>
      <c r="P40" s="295">
        <v>8</v>
      </c>
      <c r="Q40" s="987">
        <v>8</v>
      </c>
      <c r="U40" s="734"/>
      <c r="V40" s="734"/>
    </row>
    <row r="41" spans="1:24" ht="15" customHeight="1" thickBot="1" x14ac:dyDescent="0.25">
      <c r="A41" s="46"/>
      <c r="B41" s="28"/>
      <c r="C41" s="47"/>
      <c r="D41" s="1816"/>
      <c r="E41" s="1849"/>
      <c r="F41" s="163"/>
      <c r="G41" s="1865"/>
      <c r="H41" s="960" t="s">
        <v>26</v>
      </c>
      <c r="I41" s="961">
        <f>SUM(I38:I40)</f>
        <v>301.7</v>
      </c>
      <c r="J41" s="1493">
        <f>SUM(J38:J40)</f>
        <v>173.7</v>
      </c>
      <c r="K41" s="1485">
        <f>SUM(K38:K40)</f>
        <v>137.69999999999999</v>
      </c>
      <c r="L41" s="442">
        <f>SUM(L38:L40)</f>
        <v>137.69999999999999</v>
      </c>
      <c r="M41" s="2121"/>
      <c r="N41" s="173"/>
      <c r="O41" s="1464"/>
      <c r="P41" s="173"/>
      <c r="Q41" s="174"/>
      <c r="T41" s="734"/>
      <c r="U41" s="734"/>
      <c r="V41" s="734"/>
    </row>
    <row r="42" spans="1:24" ht="30" customHeight="1" x14ac:dyDescent="0.2">
      <c r="A42" s="128" t="s">
        <v>19</v>
      </c>
      <c r="B42" s="17" t="s">
        <v>19</v>
      </c>
      <c r="C42" s="129" t="s">
        <v>68</v>
      </c>
      <c r="D42" s="2035" t="s">
        <v>446</v>
      </c>
      <c r="E42" s="1808"/>
      <c r="F42" s="1809">
        <v>2</v>
      </c>
      <c r="G42" s="1862" t="s">
        <v>328</v>
      </c>
      <c r="H42" s="22" t="s">
        <v>24</v>
      </c>
      <c r="I42" s="966">
        <v>98.6</v>
      </c>
      <c r="J42" s="1496">
        <v>61.9</v>
      </c>
      <c r="K42" s="1486">
        <v>12</v>
      </c>
      <c r="L42" s="962"/>
      <c r="M42" s="968" t="s">
        <v>295</v>
      </c>
      <c r="N42" s="27"/>
      <c r="O42" s="732">
        <v>3</v>
      </c>
      <c r="P42" s="969"/>
      <c r="Q42" s="27"/>
      <c r="S42" s="734"/>
      <c r="V42" s="734"/>
    </row>
    <row r="43" spans="1:24" ht="27.75" customHeight="1" x14ac:dyDescent="0.2">
      <c r="A43" s="46"/>
      <c r="B43" s="28"/>
      <c r="C43" s="47"/>
      <c r="D43" s="2036"/>
      <c r="E43" s="1835"/>
      <c r="F43" s="52"/>
      <c r="G43" s="1851"/>
      <c r="H43" s="958"/>
      <c r="I43" s="967"/>
      <c r="J43" s="220"/>
      <c r="K43" s="1487"/>
      <c r="L43" s="422"/>
      <c r="M43" s="53" t="s">
        <v>836</v>
      </c>
      <c r="N43" s="214">
        <v>1</v>
      </c>
      <c r="O43" s="970"/>
      <c r="P43" s="971"/>
      <c r="Q43" s="214"/>
      <c r="S43" s="734"/>
      <c r="V43" s="734"/>
    </row>
    <row r="44" spans="1:24" ht="17.25" customHeight="1" x14ac:dyDescent="0.2">
      <c r="A44" s="46"/>
      <c r="B44" s="28"/>
      <c r="C44" s="47"/>
      <c r="D44" s="1820"/>
      <c r="E44" s="1835"/>
      <c r="F44" s="52"/>
      <c r="G44" s="989"/>
      <c r="H44" s="958"/>
      <c r="I44" s="967"/>
      <c r="J44" s="220"/>
      <c r="K44" s="1487"/>
      <c r="L44" s="422"/>
      <c r="M44" s="1819" t="s">
        <v>90</v>
      </c>
      <c r="N44" s="1877"/>
      <c r="O44" s="113"/>
      <c r="P44" s="972">
        <v>1</v>
      </c>
      <c r="Q44" s="1877"/>
      <c r="S44" s="734"/>
      <c r="V44" s="734"/>
    </row>
    <row r="45" spans="1:24" ht="17.25" customHeight="1" x14ac:dyDescent="0.2">
      <c r="A45" s="46"/>
      <c r="B45" s="28"/>
      <c r="C45" s="47"/>
      <c r="D45" s="1820"/>
      <c r="E45" s="1835"/>
      <c r="F45" s="52"/>
      <c r="G45" s="989"/>
      <c r="H45" s="958"/>
      <c r="I45" s="967"/>
      <c r="J45" s="220"/>
      <c r="K45" s="1487"/>
      <c r="L45" s="422"/>
      <c r="M45" s="1819" t="s">
        <v>91</v>
      </c>
      <c r="N45" s="1877"/>
      <c r="O45" s="314">
        <v>50</v>
      </c>
      <c r="P45" s="75">
        <v>100</v>
      </c>
      <c r="Q45" s="37"/>
      <c r="S45" s="734"/>
      <c r="V45" s="734"/>
      <c r="W45" s="734"/>
    </row>
    <row r="46" spans="1:24" ht="30" customHeight="1" x14ac:dyDescent="0.2">
      <c r="A46" s="46"/>
      <c r="B46" s="28"/>
      <c r="C46" s="47"/>
      <c r="D46" s="2011"/>
      <c r="E46" s="1849"/>
      <c r="F46" s="163"/>
      <c r="G46" s="1865"/>
      <c r="H46" s="1829"/>
      <c r="I46" s="967"/>
      <c r="J46" s="220"/>
      <c r="K46" s="1487"/>
      <c r="L46" s="422"/>
      <c r="M46" s="1822" t="s">
        <v>93</v>
      </c>
      <c r="N46" s="569">
        <v>3</v>
      </c>
      <c r="O46" s="866">
        <v>3</v>
      </c>
      <c r="P46" s="973"/>
      <c r="Q46" s="37"/>
      <c r="S46" s="734"/>
      <c r="T46" s="734"/>
      <c r="V46" s="734"/>
    </row>
    <row r="47" spans="1:24" ht="30" customHeight="1" x14ac:dyDescent="0.2">
      <c r="A47" s="46"/>
      <c r="B47" s="28"/>
      <c r="C47" s="47"/>
      <c r="D47" s="2011"/>
      <c r="E47" s="1849"/>
      <c r="F47" s="163"/>
      <c r="G47" s="1865"/>
      <c r="H47" s="1829"/>
      <c r="I47" s="967"/>
      <c r="J47" s="1867"/>
      <c r="K47" s="423"/>
      <c r="L47" s="422"/>
      <c r="M47" s="66" t="s">
        <v>94</v>
      </c>
      <c r="N47" s="37">
        <v>2</v>
      </c>
      <c r="O47" s="124">
        <v>2</v>
      </c>
      <c r="P47" s="1004"/>
      <c r="Q47" s="1878"/>
      <c r="S47" s="734"/>
      <c r="T47" s="734"/>
      <c r="V47" s="734"/>
      <c r="W47" s="734"/>
    </row>
    <row r="48" spans="1:24" s="145" customFormat="1" ht="15.75" customHeight="1" thickBot="1" x14ac:dyDescent="0.25">
      <c r="A48" s="134"/>
      <c r="B48" s="16"/>
      <c r="C48" s="135"/>
      <c r="D48" s="1816"/>
      <c r="E48" s="142"/>
      <c r="F48" s="1810"/>
      <c r="G48" s="1067"/>
      <c r="H48" s="960" t="s">
        <v>26</v>
      </c>
      <c r="I48" s="961">
        <f>SUM(I42:I47)</f>
        <v>98.6</v>
      </c>
      <c r="J48" s="1230">
        <f>SUM(J42:J47)</f>
        <v>61.9</v>
      </c>
      <c r="K48" s="442">
        <f>SUM(K42:K47)</f>
        <v>12</v>
      </c>
      <c r="L48" s="974"/>
      <c r="M48" s="1472" t="s">
        <v>262</v>
      </c>
      <c r="N48" s="119">
        <v>3</v>
      </c>
      <c r="O48" s="975">
        <v>10</v>
      </c>
      <c r="P48" s="976"/>
      <c r="Q48" s="119"/>
      <c r="R48" s="741"/>
      <c r="S48" s="742"/>
      <c r="T48" s="741"/>
      <c r="U48" s="741"/>
      <c r="V48" s="742"/>
      <c r="W48" s="741"/>
      <c r="X48" s="742"/>
    </row>
    <row r="49" spans="1:25" ht="13.5" thickBot="1" x14ac:dyDescent="0.25">
      <c r="A49" s="96" t="s">
        <v>19</v>
      </c>
      <c r="B49" s="199" t="s">
        <v>19</v>
      </c>
      <c r="C49" s="2037" t="s">
        <v>100</v>
      </c>
      <c r="D49" s="2038"/>
      <c r="E49" s="2038"/>
      <c r="F49" s="2038"/>
      <c r="G49" s="2038"/>
      <c r="H49" s="2038"/>
      <c r="I49" s="900">
        <f>I48+I41+I37+I35+I32+I28+I23</f>
        <v>1722.6</v>
      </c>
      <c r="J49" s="1473">
        <f>J48+J41+J37+J35+J32+J28+J23</f>
        <v>1817.3000000000002</v>
      </c>
      <c r="K49" s="462">
        <f>K48+K41+K37+K35+K32+K28+K23</f>
        <v>1700.3999999999999</v>
      </c>
      <c r="L49" s="461">
        <f>L48+L41+L37+L35+L32+L28+L23</f>
        <v>2803.6</v>
      </c>
      <c r="M49" s="2039"/>
      <c r="N49" s="2040"/>
      <c r="O49" s="2040"/>
      <c r="P49" s="2040"/>
      <c r="Q49" s="2041"/>
    </row>
    <row r="50" spans="1:25" ht="13.5" thickBot="1" x14ac:dyDescent="0.25">
      <c r="A50" s="78" t="s">
        <v>19</v>
      </c>
      <c r="B50" s="201" t="s">
        <v>28</v>
      </c>
      <c r="C50" s="2004" t="s">
        <v>101</v>
      </c>
      <c r="D50" s="2005"/>
      <c r="E50" s="2005"/>
      <c r="F50" s="2005"/>
      <c r="G50" s="2005"/>
      <c r="H50" s="2005"/>
      <c r="I50" s="2005"/>
      <c r="J50" s="2005"/>
      <c r="K50" s="2005"/>
      <c r="L50" s="2005"/>
      <c r="M50" s="2005"/>
      <c r="N50" s="2005"/>
      <c r="O50" s="2005"/>
      <c r="P50" s="2005"/>
      <c r="Q50" s="2006"/>
    </row>
    <row r="51" spans="1:25" ht="15.75" customHeight="1" x14ac:dyDescent="0.2">
      <c r="A51" s="78" t="s">
        <v>19</v>
      </c>
      <c r="B51" s="17" t="s">
        <v>28</v>
      </c>
      <c r="C51" s="129" t="s">
        <v>19</v>
      </c>
      <c r="D51" s="2042" t="s">
        <v>102</v>
      </c>
      <c r="E51" s="1225" t="s">
        <v>23</v>
      </c>
      <c r="F51" s="1809" t="s">
        <v>29</v>
      </c>
      <c r="G51" s="2124" t="s">
        <v>328</v>
      </c>
      <c r="H51" s="1246" t="s">
        <v>104</v>
      </c>
      <c r="I51" s="933">
        <f>413.9+20</f>
        <v>433.9</v>
      </c>
      <c r="J51" s="82"/>
      <c r="K51" s="432"/>
      <c r="L51" s="433"/>
      <c r="M51" s="1231"/>
      <c r="N51" s="1235"/>
      <c r="O51" s="1243"/>
      <c r="P51" s="977"/>
      <c r="Q51" s="978"/>
    </row>
    <row r="52" spans="1:25" ht="15.75" customHeight="1" x14ac:dyDescent="0.2">
      <c r="A52" s="87"/>
      <c r="B52" s="28"/>
      <c r="C52" s="47"/>
      <c r="D52" s="2043"/>
      <c r="E52" s="1226"/>
      <c r="F52" s="52"/>
      <c r="G52" s="2112"/>
      <c r="H52" s="1247" t="s">
        <v>244</v>
      </c>
      <c r="I52" s="903">
        <v>61.4</v>
      </c>
      <c r="J52" s="1859"/>
      <c r="K52" s="1856"/>
      <c r="L52" s="210"/>
      <c r="M52" s="1232"/>
      <c r="N52" s="598"/>
      <c r="O52" s="1244"/>
      <c r="P52" s="979"/>
      <c r="Q52" s="980"/>
      <c r="W52" s="734"/>
    </row>
    <row r="53" spans="1:25" ht="18" customHeight="1" x14ac:dyDescent="0.2">
      <c r="A53" s="87"/>
      <c r="B53" s="28"/>
      <c r="C53" s="47"/>
      <c r="D53" s="2020" t="s">
        <v>110</v>
      </c>
      <c r="E53" s="263"/>
      <c r="F53" s="52"/>
      <c r="G53" s="219"/>
      <c r="H53" s="314" t="s">
        <v>24</v>
      </c>
      <c r="I53" s="937">
        <v>717.6</v>
      </c>
      <c r="J53" s="288">
        <f>779.8-7-1.6</f>
        <v>771.19999999999993</v>
      </c>
      <c r="K53" s="1633">
        <f>780-7</f>
        <v>773</v>
      </c>
      <c r="L53" s="810">
        <f>806-7</f>
        <v>799</v>
      </c>
      <c r="M53" s="333" t="s">
        <v>103</v>
      </c>
      <c r="N53" s="182"/>
      <c r="O53" s="1495">
        <f>100.38-1.7</f>
        <v>98.679999999999993</v>
      </c>
      <c r="P53" s="419">
        <v>70</v>
      </c>
      <c r="Q53" s="810">
        <v>100</v>
      </c>
      <c r="R53" s="743"/>
      <c r="S53" s="743"/>
      <c r="T53" s="734"/>
      <c r="U53" s="734"/>
    </row>
    <row r="54" spans="1:25" ht="13.5" customHeight="1" x14ac:dyDescent="0.2">
      <c r="A54" s="87"/>
      <c r="B54" s="28"/>
      <c r="C54" s="47"/>
      <c r="D54" s="2021"/>
      <c r="E54" s="263"/>
      <c r="F54" s="52"/>
      <c r="G54" s="219"/>
      <c r="H54" s="1248" t="s">
        <v>104</v>
      </c>
      <c r="I54" s="937"/>
      <c r="J54" s="1867">
        <v>110.5</v>
      </c>
      <c r="K54" s="1868">
        <v>112.5</v>
      </c>
      <c r="L54" s="1871">
        <v>114.5</v>
      </c>
      <c r="M54" s="2141" t="s">
        <v>296</v>
      </c>
      <c r="N54" s="182"/>
      <c r="O54" s="63">
        <v>269</v>
      </c>
      <c r="P54" s="1875">
        <v>281</v>
      </c>
      <c r="Q54" s="752">
        <v>292</v>
      </c>
      <c r="U54" s="734"/>
    </row>
    <row r="55" spans="1:25" ht="22.5" customHeight="1" x14ac:dyDescent="0.2">
      <c r="A55" s="87"/>
      <c r="B55" s="28"/>
      <c r="C55" s="47"/>
      <c r="D55" s="2029"/>
      <c r="E55" s="263"/>
      <c r="F55" s="52"/>
      <c r="G55" s="219"/>
      <c r="H55" s="1249"/>
      <c r="I55" s="1228"/>
      <c r="J55" s="931"/>
      <c r="K55" s="767"/>
      <c r="L55" s="418"/>
      <c r="M55" s="2142"/>
      <c r="N55" s="193"/>
      <c r="O55" s="1630"/>
      <c r="P55" s="1631"/>
      <c r="Q55" s="1632"/>
      <c r="U55" s="734"/>
      <c r="W55" s="734"/>
    </row>
    <row r="56" spans="1:25" ht="18.75" customHeight="1" x14ac:dyDescent="0.2">
      <c r="A56" s="87"/>
      <c r="B56" s="28"/>
      <c r="C56" s="47"/>
      <c r="D56" s="2020" t="s">
        <v>111</v>
      </c>
      <c r="E56" s="263"/>
      <c r="F56" s="52"/>
      <c r="G56" s="219"/>
      <c r="H56" s="113" t="s">
        <v>24</v>
      </c>
      <c r="I56" s="904">
        <v>1259.2</v>
      </c>
      <c r="J56" s="1660">
        <f>1472.7-43.7-42-2.1</f>
        <v>1384.9</v>
      </c>
      <c r="K56" s="1634">
        <f>1288.4-42</f>
        <v>1246.4000000000001</v>
      </c>
      <c r="L56" s="1635">
        <f>1470-42-100</f>
        <v>1328</v>
      </c>
      <c r="M56" s="1819" t="s">
        <v>103</v>
      </c>
      <c r="N56" s="182"/>
      <c r="O56" s="1636">
        <f>84.8-7.8</f>
        <v>77</v>
      </c>
      <c r="P56" s="1639">
        <f>82.4-7.8</f>
        <v>74.600000000000009</v>
      </c>
      <c r="Q56" s="1644">
        <f>84.8-7.8</f>
        <v>77</v>
      </c>
      <c r="R56" s="734"/>
      <c r="S56" s="734"/>
      <c r="T56" s="734"/>
      <c r="V56" s="734"/>
    </row>
    <row r="57" spans="1:25" ht="18.75" customHeight="1" x14ac:dyDescent="0.2">
      <c r="A57" s="87"/>
      <c r="B57" s="28"/>
      <c r="C57" s="47"/>
      <c r="D57" s="2021"/>
      <c r="E57" s="263"/>
      <c r="F57" s="52"/>
      <c r="G57" s="219"/>
      <c r="H57" s="113" t="s">
        <v>151</v>
      </c>
      <c r="I57" s="905"/>
      <c r="J57" s="894">
        <v>39.5</v>
      </c>
      <c r="K57" s="419"/>
      <c r="L57" s="810"/>
      <c r="M57" s="1232"/>
      <c r="N57" s="189"/>
      <c r="O57" s="1574"/>
      <c r="P57" s="1868"/>
      <c r="Q57" s="910"/>
      <c r="R57" s="734"/>
      <c r="S57" s="734"/>
      <c r="T57" s="734"/>
      <c r="V57" s="734"/>
    </row>
    <row r="58" spans="1:25" ht="18.75" customHeight="1" x14ac:dyDescent="0.2">
      <c r="A58" s="87"/>
      <c r="B58" s="28"/>
      <c r="C58" s="47"/>
      <c r="D58" s="2021"/>
      <c r="E58" s="263"/>
      <c r="F58" s="52"/>
      <c r="G58" s="219"/>
      <c r="H58" s="1250" t="s">
        <v>104</v>
      </c>
      <c r="I58" s="903"/>
      <c r="J58" s="404">
        <v>270.89999999999998</v>
      </c>
      <c r="K58" s="457">
        <v>281.2</v>
      </c>
      <c r="L58" s="458">
        <v>281.2</v>
      </c>
      <c r="M58" s="2141" t="s">
        <v>296</v>
      </c>
      <c r="N58" s="182"/>
      <c r="O58" s="2143">
        <v>442</v>
      </c>
      <c r="P58" s="2145">
        <v>406</v>
      </c>
      <c r="Q58" s="2147">
        <v>442</v>
      </c>
      <c r="R58" s="734"/>
      <c r="S58" s="734"/>
      <c r="T58" s="734"/>
      <c r="V58" s="734"/>
    </row>
    <row r="59" spans="1:25" ht="18.75" customHeight="1" x14ac:dyDescent="0.2">
      <c r="A59" s="87"/>
      <c r="B59" s="28"/>
      <c r="C59" s="47"/>
      <c r="D59" s="2029"/>
      <c r="E59" s="263"/>
      <c r="F59" s="52"/>
      <c r="G59" s="219"/>
      <c r="H59" s="1251" t="s">
        <v>250</v>
      </c>
      <c r="I59" s="905">
        <v>20</v>
      </c>
      <c r="J59" s="404"/>
      <c r="K59" s="457"/>
      <c r="L59" s="458"/>
      <c r="M59" s="2142"/>
      <c r="N59" s="193"/>
      <c r="O59" s="2144"/>
      <c r="P59" s="2146"/>
      <c r="Q59" s="2148"/>
      <c r="R59" s="734"/>
      <c r="S59" s="734"/>
      <c r="T59" s="734"/>
      <c r="V59" s="734"/>
    </row>
    <row r="60" spans="1:25" ht="15" customHeight="1" x14ac:dyDescent="0.2">
      <c r="A60" s="87"/>
      <c r="B60" s="28"/>
      <c r="C60" s="225"/>
      <c r="D60" s="2020" t="s">
        <v>112</v>
      </c>
      <c r="E60" s="263"/>
      <c r="F60" s="52"/>
      <c r="G60" s="219"/>
      <c r="H60" s="785" t="s">
        <v>24</v>
      </c>
      <c r="I60" s="903">
        <v>84.9</v>
      </c>
      <c r="J60" s="1859">
        <f>101.1-4.9-0.2</f>
        <v>95.999999999999986</v>
      </c>
      <c r="K60" s="1856">
        <v>97.7</v>
      </c>
      <c r="L60" s="210">
        <v>99.1</v>
      </c>
      <c r="M60" s="333" t="s">
        <v>297</v>
      </c>
      <c r="N60" s="1578"/>
      <c r="O60" s="35">
        <v>11</v>
      </c>
      <c r="P60" s="40">
        <v>11</v>
      </c>
      <c r="Q60" s="37">
        <v>12</v>
      </c>
      <c r="R60" s="734"/>
      <c r="V60" s="734"/>
    </row>
    <row r="61" spans="1:25" ht="30.75" customHeight="1" x14ac:dyDescent="0.2">
      <c r="A61" s="87"/>
      <c r="B61" s="28"/>
      <c r="C61" s="225"/>
      <c r="D61" s="2029"/>
      <c r="E61" s="263"/>
      <c r="F61" s="52"/>
      <c r="G61" s="219"/>
      <c r="H61" s="1249"/>
      <c r="I61" s="1229"/>
      <c r="J61" s="983"/>
      <c r="K61" s="982"/>
      <c r="L61" s="984"/>
      <c r="M61" s="333" t="s">
        <v>296</v>
      </c>
      <c r="N61" s="1237"/>
      <c r="O61" s="35">
        <v>91</v>
      </c>
      <c r="P61" s="40">
        <v>92</v>
      </c>
      <c r="Q61" s="37">
        <v>93</v>
      </c>
      <c r="Y61" s="5"/>
    </row>
    <row r="62" spans="1:25" ht="29.25" customHeight="1" x14ac:dyDescent="0.2">
      <c r="A62" s="227"/>
      <c r="B62" s="28"/>
      <c r="C62" s="228"/>
      <c r="D62" s="2030" t="s">
        <v>831</v>
      </c>
      <c r="E62" s="230"/>
      <c r="F62" s="52"/>
      <c r="G62" s="219"/>
      <c r="H62" s="113" t="s">
        <v>24</v>
      </c>
      <c r="I62" s="937">
        <v>946.9</v>
      </c>
      <c r="J62" s="1867">
        <f>998.7-7.9-2.8-0.1</f>
        <v>987.90000000000009</v>
      </c>
      <c r="K62" s="419">
        <v>1064.7</v>
      </c>
      <c r="L62" s="428">
        <v>1028.0999999999999</v>
      </c>
      <c r="M62" s="1847" t="s">
        <v>114</v>
      </c>
      <c r="N62" s="164">
        <v>805</v>
      </c>
      <c r="O62" s="35">
        <v>700</v>
      </c>
      <c r="P62" s="40">
        <v>700</v>
      </c>
      <c r="Q62" s="1877">
        <v>700</v>
      </c>
      <c r="V62" s="734"/>
    </row>
    <row r="63" spans="1:25" ht="25.5" customHeight="1" x14ac:dyDescent="0.2">
      <c r="A63" s="227"/>
      <c r="B63" s="28"/>
      <c r="C63" s="228"/>
      <c r="D63" s="2031"/>
      <c r="E63" s="263"/>
      <c r="F63" s="52"/>
      <c r="G63" s="219"/>
      <c r="H63" s="1252" t="s">
        <v>104</v>
      </c>
      <c r="I63" s="937"/>
      <c r="J63" s="731">
        <v>11</v>
      </c>
      <c r="K63" s="766">
        <v>11</v>
      </c>
      <c r="L63" s="428">
        <v>11</v>
      </c>
      <c r="M63" s="333" t="s">
        <v>103</v>
      </c>
      <c r="N63" s="164"/>
      <c r="O63" s="35">
        <v>400</v>
      </c>
      <c r="P63" s="40">
        <v>401</v>
      </c>
      <c r="Q63" s="37">
        <v>402</v>
      </c>
      <c r="U63" s="734"/>
      <c r="V63" s="734"/>
    </row>
    <row r="64" spans="1:25" ht="16.5" customHeight="1" x14ac:dyDescent="0.2">
      <c r="A64" s="46"/>
      <c r="B64" s="28"/>
      <c r="C64" s="47"/>
      <c r="D64" s="2020" t="s">
        <v>116</v>
      </c>
      <c r="E64" s="263"/>
      <c r="F64" s="52"/>
      <c r="G64" s="219"/>
      <c r="H64" s="234" t="s">
        <v>24</v>
      </c>
      <c r="I64" s="905">
        <v>366.7</v>
      </c>
      <c r="J64" s="1687">
        <f>428.6-28-1.5-0.8+5</f>
        <v>403.3</v>
      </c>
      <c r="K64" s="1637">
        <f>348.3-1.5</f>
        <v>346.8</v>
      </c>
      <c r="L64" s="925">
        <f>348.3-1.5</f>
        <v>346.8</v>
      </c>
      <c r="M64" s="1848" t="s">
        <v>103</v>
      </c>
      <c r="N64" s="193"/>
      <c r="O64" s="1636">
        <f>14-1.8</f>
        <v>12.2</v>
      </c>
      <c r="P64" s="1637">
        <v>12.4</v>
      </c>
      <c r="Q64" s="1638">
        <v>12.6</v>
      </c>
      <c r="T64" s="734"/>
      <c r="U64" s="734"/>
    </row>
    <row r="65" spans="1:26" ht="30" customHeight="1" x14ac:dyDescent="0.2">
      <c r="A65" s="46"/>
      <c r="B65" s="28"/>
      <c r="C65" s="47"/>
      <c r="D65" s="2021"/>
      <c r="E65" s="263"/>
      <c r="F65" s="52"/>
      <c r="G65" s="219"/>
      <c r="H65" s="1252" t="s">
        <v>104</v>
      </c>
      <c r="I65" s="903"/>
      <c r="J65" s="1859">
        <v>6.6</v>
      </c>
      <c r="K65" s="1856">
        <v>6.6</v>
      </c>
      <c r="L65" s="210">
        <v>6.6</v>
      </c>
      <c r="M65" s="333" t="s">
        <v>296</v>
      </c>
      <c r="N65" s="164"/>
      <c r="O65" s="35">
        <v>46</v>
      </c>
      <c r="P65" s="40">
        <v>45</v>
      </c>
      <c r="Q65" s="483">
        <v>45</v>
      </c>
      <c r="T65" s="734"/>
      <c r="U65" s="734"/>
      <c r="V65" s="734"/>
    </row>
    <row r="66" spans="1:26" ht="19.5" customHeight="1" x14ac:dyDescent="0.2">
      <c r="A66" s="46"/>
      <c r="B66" s="28"/>
      <c r="C66" s="47"/>
      <c r="D66" s="2029"/>
      <c r="E66" s="263"/>
      <c r="F66" s="52"/>
      <c r="G66" s="219"/>
      <c r="H66" s="1251"/>
      <c r="I66" s="993"/>
      <c r="J66" s="1832"/>
      <c r="K66" s="1834"/>
      <c r="L66" s="684"/>
      <c r="M66" s="333" t="s">
        <v>297</v>
      </c>
      <c r="N66" s="1236"/>
      <c r="O66" s="1830">
        <v>100</v>
      </c>
      <c r="P66" s="1876">
        <v>100</v>
      </c>
      <c r="Q66" s="1579">
        <v>100</v>
      </c>
      <c r="T66" s="734"/>
      <c r="U66" s="734"/>
    </row>
    <row r="67" spans="1:26" ht="41.25" customHeight="1" x14ac:dyDescent="0.2">
      <c r="A67" s="46"/>
      <c r="B67" s="28"/>
      <c r="C67" s="47"/>
      <c r="D67" s="2020" t="s">
        <v>117</v>
      </c>
      <c r="E67" s="263"/>
      <c r="F67" s="52"/>
      <c r="G67" s="219"/>
      <c r="H67" s="744" t="s">
        <v>24</v>
      </c>
      <c r="I67" s="905">
        <v>8.1</v>
      </c>
      <c r="J67" s="1831">
        <v>1.2</v>
      </c>
      <c r="K67" s="1833"/>
      <c r="L67" s="1870"/>
      <c r="M67" s="1848" t="s">
        <v>298</v>
      </c>
      <c r="N67" s="1578">
        <v>1</v>
      </c>
      <c r="O67" s="63">
        <v>1</v>
      </c>
      <c r="P67" s="1875"/>
      <c r="Q67" s="752"/>
      <c r="S67" s="734"/>
      <c r="T67" s="734"/>
    </row>
    <row r="68" spans="1:26" ht="30.75" customHeight="1" x14ac:dyDescent="0.2">
      <c r="A68" s="46"/>
      <c r="B68" s="28"/>
      <c r="C68" s="228"/>
      <c r="D68" s="2029"/>
      <c r="E68" s="263"/>
      <c r="F68" s="52"/>
      <c r="G68" s="219"/>
      <c r="H68" s="870" t="s">
        <v>106</v>
      </c>
      <c r="I68" s="903">
        <v>46</v>
      </c>
      <c r="J68" s="404">
        <v>6.7</v>
      </c>
      <c r="K68" s="457"/>
      <c r="L68" s="458"/>
      <c r="M68" s="333" t="s">
        <v>299</v>
      </c>
      <c r="N68" s="1237">
        <v>1</v>
      </c>
      <c r="O68" s="35">
        <v>1</v>
      </c>
      <c r="P68" s="40"/>
      <c r="Q68" s="483"/>
      <c r="S68" s="734"/>
      <c r="T68" s="734"/>
    </row>
    <row r="69" spans="1:26" ht="28.5" customHeight="1" x14ac:dyDescent="0.2">
      <c r="A69" s="46"/>
      <c r="B69" s="28"/>
      <c r="C69" s="228"/>
      <c r="D69" s="2021" t="s">
        <v>118</v>
      </c>
      <c r="E69" s="230"/>
      <c r="F69" s="52"/>
      <c r="G69" s="219"/>
      <c r="H69" s="744" t="s">
        <v>24</v>
      </c>
      <c r="I69" s="903">
        <v>53.9</v>
      </c>
      <c r="J69" s="1831">
        <v>20</v>
      </c>
      <c r="K69" s="1833">
        <v>60</v>
      </c>
      <c r="L69" s="1870"/>
      <c r="M69" s="1848" t="s">
        <v>119</v>
      </c>
      <c r="N69" s="1236">
        <v>1</v>
      </c>
      <c r="O69" s="1830"/>
      <c r="P69" s="193"/>
      <c r="Q69" s="1879"/>
      <c r="R69" s="743"/>
      <c r="S69" s="734"/>
      <c r="T69" s="734"/>
    </row>
    <row r="70" spans="1:26" ht="28.5" customHeight="1" x14ac:dyDescent="0.2">
      <c r="A70" s="46"/>
      <c r="B70" s="28"/>
      <c r="C70" s="228"/>
      <c r="D70" s="2021"/>
      <c r="E70" s="230"/>
      <c r="F70" s="52"/>
      <c r="G70" s="219"/>
      <c r="H70" s="744"/>
      <c r="I70" s="904"/>
      <c r="J70" s="1831"/>
      <c r="K70" s="1833"/>
      <c r="L70" s="1870"/>
      <c r="M70" s="333" t="s">
        <v>120</v>
      </c>
      <c r="N70" s="1237">
        <v>100</v>
      </c>
      <c r="O70" s="1830"/>
      <c r="P70" s="164"/>
      <c r="Q70" s="1879"/>
      <c r="S70" s="734"/>
      <c r="T70" s="734"/>
    </row>
    <row r="71" spans="1:26" ht="16.5" customHeight="1" x14ac:dyDescent="0.2">
      <c r="A71" s="46"/>
      <c r="B71" s="28"/>
      <c r="C71" s="228"/>
      <c r="D71" s="2021"/>
      <c r="E71" s="230"/>
      <c r="F71" s="52"/>
      <c r="G71" s="219"/>
      <c r="H71" s="744"/>
      <c r="I71" s="904"/>
      <c r="J71" s="1831"/>
      <c r="K71" s="1833"/>
      <c r="L71" s="1870"/>
      <c r="M71" s="333" t="s">
        <v>121</v>
      </c>
      <c r="N71" s="164"/>
      <c r="O71" s="1830"/>
      <c r="P71" s="164">
        <v>100</v>
      </c>
      <c r="Q71" s="1879"/>
      <c r="S71" s="734"/>
      <c r="T71" s="734"/>
      <c r="U71" s="734"/>
    </row>
    <row r="72" spans="1:26" ht="28.5" customHeight="1" x14ac:dyDescent="0.2">
      <c r="A72" s="46"/>
      <c r="B72" s="28"/>
      <c r="C72" s="228"/>
      <c r="D72" s="2021"/>
      <c r="E72" s="230"/>
      <c r="F72" s="52"/>
      <c r="G72" s="219"/>
      <c r="H72" s="744"/>
      <c r="I72" s="904"/>
      <c r="J72" s="1831"/>
      <c r="K72" s="1833"/>
      <c r="L72" s="1870"/>
      <c r="M72" s="1847" t="s">
        <v>122</v>
      </c>
      <c r="N72" s="164"/>
      <c r="O72" s="234">
        <v>25</v>
      </c>
      <c r="P72" s="1875">
        <v>100</v>
      </c>
      <c r="Q72" s="1877"/>
      <c r="S72" s="734"/>
      <c r="T72" s="734"/>
    </row>
    <row r="73" spans="1:26" ht="28.5" customHeight="1" x14ac:dyDescent="0.2">
      <c r="A73" s="46"/>
      <c r="B73" s="28"/>
      <c r="C73" s="228"/>
      <c r="D73" s="2020" t="s">
        <v>300</v>
      </c>
      <c r="E73" s="230"/>
      <c r="F73" s="52"/>
      <c r="G73" s="219"/>
      <c r="H73" s="217" t="s">
        <v>24</v>
      </c>
      <c r="I73" s="903"/>
      <c r="J73" s="1859">
        <v>28.2</v>
      </c>
      <c r="K73" s="1856">
        <v>35.299999999999997</v>
      </c>
      <c r="L73" s="210">
        <v>42.3</v>
      </c>
      <c r="M73" s="1847" t="s">
        <v>301</v>
      </c>
      <c r="N73" s="182"/>
      <c r="O73" s="1857">
        <v>8</v>
      </c>
      <c r="P73" s="1875">
        <v>10</v>
      </c>
      <c r="Q73" s="752">
        <v>12</v>
      </c>
      <c r="S73" s="734"/>
      <c r="T73" s="734"/>
      <c r="Z73" s="5"/>
    </row>
    <row r="74" spans="1:26" ht="28.5" customHeight="1" x14ac:dyDescent="0.2">
      <c r="A74" s="46"/>
      <c r="B74" s="28"/>
      <c r="C74" s="228"/>
      <c r="D74" s="2029"/>
      <c r="E74" s="230"/>
      <c r="F74" s="52"/>
      <c r="G74" s="219"/>
      <c r="H74" s="986"/>
      <c r="I74" s="993"/>
      <c r="J74" s="1832"/>
      <c r="K74" s="1834"/>
      <c r="L74" s="684"/>
      <c r="M74" s="333" t="s">
        <v>302</v>
      </c>
      <c r="N74" s="164"/>
      <c r="O74" s="234">
        <v>10</v>
      </c>
      <c r="P74" s="40">
        <v>12</v>
      </c>
      <c r="Q74" s="483">
        <v>14</v>
      </c>
      <c r="S74" s="734"/>
      <c r="T74" s="734"/>
    </row>
    <row r="75" spans="1:26" ht="69" customHeight="1" x14ac:dyDescent="0.2">
      <c r="A75" s="227"/>
      <c r="B75" s="28"/>
      <c r="C75" s="228"/>
      <c r="D75" s="2020" t="s">
        <v>123</v>
      </c>
      <c r="E75" s="2022" t="s">
        <v>124</v>
      </c>
      <c r="F75" s="52"/>
      <c r="G75" s="219"/>
      <c r="H75" s="113" t="s">
        <v>24</v>
      </c>
      <c r="I75" s="903">
        <v>596.5</v>
      </c>
      <c r="J75" s="1831">
        <f>679.2-0.7-0.8</f>
        <v>677.7</v>
      </c>
      <c r="K75" s="1639">
        <f>680-0.7</f>
        <v>679.3</v>
      </c>
      <c r="L75" s="1858">
        <f>680-0.7</f>
        <v>679.3</v>
      </c>
      <c r="M75" s="1580" t="s">
        <v>125</v>
      </c>
      <c r="N75" s="189">
        <v>1</v>
      </c>
      <c r="O75" s="39"/>
      <c r="P75" s="189"/>
      <c r="Q75" s="1878"/>
      <c r="U75" s="734"/>
    </row>
    <row r="76" spans="1:26" ht="18" customHeight="1" x14ac:dyDescent="0.2">
      <c r="A76" s="227"/>
      <c r="B76" s="28"/>
      <c r="C76" s="228"/>
      <c r="D76" s="2021"/>
      <c r="E76" s="2022"/>
      <c r="F76" s="52"/>
      <c r="G76" s="219"/>
      <c r="H76" s="1252" t="s">
        <v>104</v>
      </c>
      <c r="I76" s="903"/>
      <c r="J76" s="1492">
        <v>25</v>
      </c>
      <c r="K76" s="1856">
        <v>26</v>
      </c>
      <c r="L76" s="210">
        <v>27</v>
      </c>
      <c r="M76" s="333" t="s">
        <v>103</v>
      </c>
      <c r="N76" s="182"/>
      <c r="O76" s="731">
        <f>30-0.844</f>
        <v>29.155999999999999</v>
      </c>
      <c r="P76" s="419">
        <f>31-0.844</f>
        <v>30.155999999999999</v>
      </c>
      <c r="Q76" s="1577">
        <f>32-0.844</f>
        <v>31.155999999999999</v>
      </c>
      <c r="U76" s="734"/>
    </row>
    <row r="77" spans="1:26" ht="26.25" customHeight="1" x14ac:dyDescent="0.2">
      <c r="A77" s="227"/>
      <c r="B77" s="28"/>
      <c r="C77" s="228"/>
      <c r="D77" s="2029"/>
      <c r="E77" s="2022"/>
      <c r="F77" s="52"/>
      <c r="G77" s="219"/>
      <c r="H77" s="1253"/>
      <c r="I77" s="993"/>
      <c r="J77" s="1832"/>
      <c r="K77" s="1834"/>
      <c r="L77" s="684"/>
      <c r="M77" s="333" t="s">
        <v>296</v>
      </c>
      <c r="N77" s="164"/>
      <c r="O77" s="35">
        <v>63</v>
      </c>
      <c r="P77" s="40">
        <v>69</v>
      </c>
      <c r="Q77" s="37">
        <v>75</v>
      </c>
      <c r="U77" s="734"/>
    </row>
    <row r="78" spans="1:26" ht="25.5" customHeight="1" x14ac:dyDescent="0.2">
      <c r="A78" s="227"/>
      <c r="B78" s="28"/>
      <c r="C78" s="235"/>
      <c r="D78" s="2013" t="s">
        <v>126</v>
      </c>
      <c r="E78" s="236"/>
      <c r="F78" s="237"/>
      <c r="G78" s="1256"/>
      <c r="H78" s="113" t="s">
        <v>24</v>
      </c>
      <c r="I78" s="903">
        <v>32.299999999999997</v>
      </c>
      <c r="J78" s="1831"/>
      <c r="K78" s="1833"/>
      <c r="L78" s="1870"/>
      <c r="M78" s="1232" t="s">
        <v>127</v>
      </c>
      <c r="N78" s="189">
        <v>1</v>
      </c>
      <c r="O78" s="1829"/>
      <c r="P78" s="189"/>
      <c r="Q78" s="1878"/>
      <c r="T78" s="734"/>
      <c r="U78" s="734"/>
    </row>
    <row r="79" spans="1:26" ht="27" customHeight="1" x14ac:dyDescent="0.2">
      <c r="A79" s="227"/>
      <c r="B79" s="28"/>
      <c r="C79" s="240"/>
      <c r="D79" s="2047"/>
      <c r="E79" s="1826"/>
      <c r="F79" s="237"/>
      <c r="G79" s="1256"/>
      <c r="H79" s="1585" t="s">
        <v>151</v>
      </c>
      <c r="I79" s="905"/>
      <c r="J79" s="894">
        <v>32.299999999999997</v>
      </c>
      <c r="K79" s="457"/>
      <c r="L79" s="458"/>
      <c r="M79" s="1232"/>
      <c r="N79" s="189"/>
      <c r="O79" s="1829"/>
      <c r="P79" s="189"/>
      <c r="Q79" s="1878"/>
      <c r="T79" s="734"/>
      <c r="U79" s="734"/>
    </row>
    <row r="80" spans="1:26" ht="27.75" customHeight="1" x14ac:dyDescent="0.2">
      <c r="A80" s="87"/>
      <c r="B80" s="28"/>
      <c r="C80" s="240"/>
      <c r="D80" s="2013" t="s">
        <v>168</v>
      </c>
      <c r="E80" s="2027" t="s">
        <v>457</v>
      </c>
      <c r="F80" s="1836">
        <v>2</v>
      </c>
      <c r="G80" s="901" t="s">
        <v>328</v>
      </c>
      <c r="H80" s="1857" t="s">
        <v>24</v>
      </c>
      <c r="I80" s="937"/>
      <c r="J80" s="731">
        <f>200-100</f>
        <v>100</v>
      </c>
      <c r="K80" s="766">
        <f>464+100</f>
        <v>564</v>
      </c>
      <c r="L80" s="428"/>
      <c r="M80" s="1572" t="s">
        <v>169</v>
      </c>
      <c r="N80" s="72">
        <v>1</v>
      </c>
      <c r="O80" s="234"/>
      <c r="P80" s="164"/>
      <c r="Q80" s="37"/>
      <c r="R80" s="743"/>
      <c r="S80" s="743"/>
      <c r="T80" s="743"/>
    </row>
    <row r="81" spans="1:24" ht="18.75" customHeight="1" x14ac:dyDescent="0.2">
      <c r="A81" s="87"/>
      <c r="B81" s="28"/>
      <c r="C81" s="240"/>
      <c r="D81" s="2011"/>
      <c r="E81" s="2028"/>
      <c r="F81" s="1827"/>
      <c r="G81" s="1829"/>
      <c r="H81" s="1857" t="s">
        <v>151</v>
      </c>
      <c r="I81" s="937">
        <v>45.7</v>
      </c>
      <c r="J81" s="288"/>
      <c r="K81" s="419"/>
      <c r="L81" s="428"/>
      <c r="M81" s="1573" t="s">
        <v>753</v>
      </c>
      <c r="N81" s="72"/>
      <c r="O81" s="90">
        <v>30</v>
      </c>
      <c r="P81" s="72">
        <v>100</v>
      </c>
      <c r="Q81" s="73"/>
      <c r="S81" s="734"/>
    </row>
    <row r="82" spans="1:24" ht="17.25" customHeight="1" x14ac:dyDescent="0.2">
      <c r="A82" s="227"/>
      <c r="B82" s="28"/>
      <c r="C82" s="47"/>
      <c r="D82" s="2020" t="s">
        <v>128</v>
      </c>
      <c r="E82" s="263"/>
      <c r="F82" s="52"/>
      <c r="G82" s="219"/>
      <c r="H82" s="971" t="s">
        <v>24</v>
      </c>
      <c r="I82" s="905">
        <v>372.1</v>
      </c>
      <c r="J82" s="404">
        <f>449.6-10-0.3</f>
        <v>439.3</v>
      </c>
      <c r="K82" s="1637">
        <v>433</v>
      </c>
      <c r="L82" s="925">
        <v>447.6</v>
      </c>
      <c r="M82" s="333" t="s">
        <v>103</v>
      </c>
      <c r="N82" s="164"/>
      <c r="O82" s="35">
        <v>40</v>
      </c>
      <c r="P82" s="40">
        <v>45</v>
      </c>
      <c r="Q82" s="37">
        <v>45</v>
      </c>
      <c r="V82" s="734"/>
    </row>
    <row r="83" spans="1:24" ht="28.5" customHeight="1" x14ac:dyDescent="0.2">
      <c r="A83" s="46"/>
      <c r="B83" s="28"/>
      <c r="C83" s="241"/>
      <c r="D83" s="2029"/>
      <c r="E83" s="263"/>
      <c r="F83" s="52"/>
      <c r="G83" s="219"/>
      <c r="H83" s="869" t="s">
        <v>104</v>
      </c>
      <c r="I83" s="904"/>
      <c r="J83" s="1831">
        <v>5</v>
      </c>
      <c r="K83" s="1833">
        <v>6</v>
      </c>
      <c r="L83" s="1870">
        <v>7</v>
      </c>
      <c r="M83" s="1847" t="s">
        <v>296</v>
      </c>
      <c r="N83" s="189"/>
      <c r="O83" s="63">
        <v>304</v>
      </c>
      <c r="P83" s="1875">
        <v>306</v>
      </c>
      <c r="Q83" s="1877">
        <v>310</v>
      </c>
      <c r="T83" s="734"/>
    </row>
    <row r="84" spans="1:24" ht="41.25" customHeight="1" x14ac:dyDescent="0.2">
      <c r="A84" s="46"/>
      <c r="B84" s="28"/>
      <c r="C84" s="276"/>
      <c r="D84" s="2013" t="s">
        <v>818</v>
      </c>
      <c r="E84" s="257"/>
      <c r="F84" s="1827"/>
      <c r="G84" s="1866"/>
      <c r="H84" s="1857" t="s">
        <v>24</v>
      </c>
      <c r="I84" s="1443"/>
      <c r="J84" s="811">
        <v>51.2</v>
      </c>
      <c r="K84" s="766">
        <v>51.2</v>
      </c>
      <c r="L84" s="909">
        <v>51.2</v>
      </c>
      <c r="M84" s="1581" t="s">
        <v>820</v>
      </c>
      <c r="N84" s="937"/>
      <c r="O84" s="35">
        <v>10</v>
      </c>
      <c r="P84" s="40">
        <v>10</v>
      </c>
      <c r="Q84" s="37">
        <v>10</v>
      </c>
      <c r="T84" s="734"/>
      <c r="X84" s="734"/>
    </row>
    <row r="85" spans="1:24" ht="32.25" customHeight="1" x14ac:dyDescent="0.2">
      <c r="A85" s="46"/>
      <c r="B85" s="28"/>
      <c r="C85" s="276"/>
      <c r="D85" s="2047"/>
      <c r="E85" s="257"/>
      <c r="F85" s="1827"/>
      <c r="G85" s="1866"/>
      <c r="H85" s="1583"/>
      <c r="I85" s="1444"/>
      <c r="J85" s="1586"/>
      <c r="K85" s="1587"/>
      <c r="L85" s="1588"/>
      <c r="M85" s="1581" t="s">
        <v>819</v>
      </c>
      <c r="N85" s="1582"/>
      <c r="O85" s="1495">
        <f>1.794+7.761</f>
        <v>9.5549999999999997</v>
      </c>
      <c r="P85" s="419">
        <f>1.794+7.761</f>
        <v>9.5549999999999997</v>
      </c>
      <c r="Q85" s="1577">
        <f>1.794+7.761</f>
        <v>9.5549999999999997</v>
      </c>
      <c r="T85" s="734"/>
    </row>
    <row r="86" spans="1:24" ht="14.25" customHeight="1" x14ac:dyDescent="0.2">
      <c r="A86" s="46"/>
      <c r="B86" s="28"/>
      <c r="C86" s="242"/>
      <c r="D86" s="2013" t="s">
        <v>129</v>
      </c>
      <c r="E86" s="257"/>
      <c r="F86" s="237"/>
      <c r="G86" s="1256"/>
      <c r="H86" s="124" t="s">
        <v>24</v>
      </c>
      <c r="I86" s="904">
        <v>3.1</v>
      </c>
      <c r="J86" s="1831">
        <v>3.5</v>
      </c>
      <c r="K86" s="1833">
        <v>3.5</v>
      </c>
      <c r="L86" s="1870">
        <v>3.5</v>
      </c>
      <c r="M86" s="1232" t="s">
        <v>130</v>
      </c>
      <c r="N86" s="189">
        <v>7</v>
      </c>
      <c r="O86" s="1829">
        <v>7</v>
      </c>
      <c r="P86" s="189">
        <v>7</v>
      </c>
      <c r="Q86" s="1878">
        <v>7</v>
      </c>
      <c r="T86" s="734"/>
      <c r="V86" s="734"/>
    </row>
    <row r="87" spans="1:24" ht="14.25" customHeight="1" x14ac:dyDescent="0.2">
      <c r="A87" s="46"/>
      <c r="B87" s="28"/>
      <c r="C87" s="242"/>
      <c r="D87" s="2011"/>
      <c r="E87" s="257"/>
      <c r="F87" s="237"/>
      <c r="G87" s="1256"/>
      <c r="H87" s="1254"/>
      <c r="I87" s="904"/>
      <c r="J87" s="1831"/>
      <c r="K87" s="1833"/>
      <c r="L87" s="1870"/>
      <c r="M87" s="1232"/>
      <c r="N87" s="189"/>
      <c r="O87" s="1829"/>
      <c r="P87" s="189"/>
      <c r="Q87" s="1878"/>
      <c r="R87" s="734"/>
    </row>
    <row r="88" spans="1:24" ht="13.5" thickBot="1" x14ac:dyDescent="0.25">
      <c r="A88" s="96"/>
      <c r="B88" s="16"/>
      <c r="C88" s="244"/>
      <c r="D88" s="2012"/>
      <c r="E88" s="1227"/>
      <c r="F88" s="1810"/>
      <c r="G88" s="1257"/>
      <c r="H88" s="1255" t="s">
        <v>26</v>
      </c>
      <c r="I88" s="1230">
        <f>SUM(I51:I87)</f>
        <v>5048.3000000000011</v>
      </c>
      <c r="J88" s="100">
        <f t="shared" ref="J88:L88" si="2">SUM(J51:J87)</f>
        <v>5471.9</v>
      </c>
      <c r="K88" s="1230">
        <f t="shared" si="2"/>
        <v>5798.2</v>
      </c>
      <c r="L88" s="954">
        <f t="shared" si="2"/>
        <v>5272.2</v>
      </c>
      <c r="M88" s="1234"/>
      <c r="N88" s="138"/>
      <c r="O88" s="1067"/>
      <c r="P88" s="245"/>
      <c r="Q88" s="246"/>
      <c r="T88" s="734"/>
    </row>
    <row r="89" spans="1:24" ht="17.25" customHeight="1" x14ac:dyDescent="0.2">
      <c r="A89" s="247" t="s">
        <v>19</v>
      </c>
      <c r="B89" s="248" t="s">
        <v>28</v>
      </c>
      <c r="C89" s="249" t="s">
        <v>28</v>
      </c>
      <c r="D89" s="1813" t="s">
        <v>131</v>
      </c>
      <c r="E89" s="250"/>
      <c r="F89" s="251"/>
      <c r="G89" s="1550"/>
      <c r="H89" s="1864"/>
      <c r="I89" s="902"/>
      <c r="J89" s="1640"/>
      <c r="K89" s="1874"/>
      <c r="L89" s="1872"/>
      <c r="M89" s="1231"/>
      <c r="N89" s="26"/>
      <c r="O89" s="932"/>
      <c r="P89" s="26"/>
      <c r="Q89" s="27"/>
      <c r="T89" s="734"/>
      <c r="U89" s="734"/>
    </row>
    <row r="90" spans="1:24" ht="44.25" customHeight="1" x14ac:dyDescent="0.2">
      <c r="A90" s="1794"/>
      <c r="B90" s="1789"/>
      <c r="C90" s="1801"/>
      <c r="D90" s="54" t="s">
        <v>303</v>
      </c>
      <c r="E90" s="1806"/>
      <c r="F90" s="1715">
        <v>2</v>
      </c>
      <c r="G90" s="1466" t="s">
        <v>750</v>
      </c>
      <c r="H90" s="896" t="s">
        <v>24</v>
      </c>
      <c r="I90" s="905">
        <v>35.200000000000003</v>
      </c>
      <c r="J90" s="404">
        <v>26.9</v>
      </c>
      <c r="K90" s="457"/>
      <c r="L90" s="458"/>
      <c r="M90" s="1233" t="s">
        <v>304</v>
      </c>
      <c r="N90" s="1238"/>
      <c r="O90" s="213">
        <v>100</v>
      </c>
      <c r="P90" s="981"/>
      <c r="Q90" s="37"/>
      <c r="T90" s="734"/>
    </row>
    <row r="91" spans="1:24" ht="44.25" customHeight="1" x14ac:dyDescent="0.2">
      <c r="A91" s="87"/>
      <c r="B91" s="28"/>
      <c r="C91" s="254"/>
      <c r="D91" s="1815"/>
      <c r="E91" s="253"/>
      <c r="F91" s="163"/>
      <c r="G91" s="1851"/>
      <c r="H91" s="1865"/>
      <c r="I91" s="904"/>
      <c r="J91" s="1831"/>
      <c r="K91" s="1833"/>
      <c r="L91" s="1870"/>
      <c r="M91" s="1575" t="s">
        <v>323</v>
      </c>
      <c r="N91" s="1239"/>
      <c r="O91" s="211">
        <v>84</v>
      </c>
      <c r="P91" s="296"/>
      <c r="Q91" s="1878"/>
      <c r="T91" s="734"/>
    </row>
    <row r="92" spans="1:24" ht="44.25" customHeight="1" x14ac:dyDescent="0.2">
      <c r="A92" s="87"/>
      <c r="B92" s="28"/>
      <c r="C92" s="254"/>
      <c r="D92" s="1815"/>
      <c r="E92" s="253"/>
      <c r="F92" s="1497">
        <v>6</v>
      </c>
      <c r="G92" s="2111" t="s">
        <v>329</v>
      </c>
      <c r="H92" s="901" t="s">
        <v>24</v>
      </c>
      <c r="I92" s="903"/>
      <c r="J92" s="1859">
        <v>10</v>
      </c>
      <c r="K92" s="1856"/>
      <c r="L92" s="210"/>
      <c r="M92" s="1233" t="s">
        <v>823</v>
      </c>
      <c r="N92" s="1238"/>
      <c r="O92" s="213">
        <v>100</v>
      </c>
      <c r="P92" s="981"/>
      <c r="Q92" s="37"/>
      <c r="T92" s="734"/>
      <c r="V92" s="734"/>
    </row>
    <row r="93" spans="1:24" ht="45.75" customHeight="1" x14ac:dyDescent="0.2">
      <c r="A93" s="87"/>
      <c r="B93" s="28"/>
      <c r="C93" s="254"/>
      <c r="D93" s="1815"/>
      <c r="E93" s="253"/>
      <c r="F93" s="1498"/>
      <c r="G93" s="2112"/>
      <c r="H93" s="896" t="s">
        <v>24</v>
      </c>
      <c r="I93" s="905"/>
      <c r="J93" s="404"/>
      <c r="K93" s="457">
        <v>50</v>
      </c>
      <c r="L93" s="458"/>
      <c r="M93" s="1233" t="s">
        <v>324</v>
      </c>
      <c r="N93" s="1238"/>
      <c r="O93" s="213"/>
      <c r="P93" s="981">
        <v>570</v>
      </c>
      <c r="Q93" s="37"/>
      <c r="T93" s="734"/>
      <c r="X93" s="734"/>
    </row>
    <row r="94" spans="1:24" ht="44.25" customHeight="1" x14ac:dyDescent="0.2">
      <c r="A94" s="87"/>
      <c r="B94" s="28"/>
      <c r="C94" s="254"/>
      <c r="D94" s="54" t="s">
        <v>326</v>
      </c>
      <c r="E94" s="253"/>
      <c r="F94" s="1715">
        <v>2</v>
      </c>
      <c r="G94" s="1850" t="s">
        <v>750</v>
      </c>
      <c r="H94" s="901" t="s">
        <v>24</v>
      </c>
      <c r="I94" s="903"/>
      <c r="J94" s="1859">
        <v>50</v>
      </c>
      <c r="K94" s="1856"/>
      <c r="L94" s="210"/>
      <c r="M94" s="1575" t="s">
        <v>305</v>
      </c>
      <c r="N94" s="1239"/>
      <c r="O94" s="213">
        <v>1</v>
      </c>
      <c r="P94" s="991"/>
      <c r="Q94" s="1878"/>
      <c r="T94" s="734"/>
      <c r="U94" s="734"/>
    </row>
    <row r="95" spans="1:24" ht="30" customHeight="1" x14ac:dyDescent="0.2">
      <c r="A95" s="87"/>
      <c r="B95" s="28"/>
      <c r="C95" s="254"/>
      <c r="D95" s="2013" t="s">
        <v>134</v>
      </c>
      <c r="E95" s="257"/>
      <c r="F95" s="1551">
        <v>2</v>
      </c>
      <c r="G95" s="1850" t="s">
        <v>750</v>
      </c>
      <c r="H95" s="68" t="s">
        <v>24</v>
      </c>
      <c r="I95" s="903">
        <v>10.8</v>
      </c>
      <c r="J95" s="1492">
        <v>1.7</v>
      </c>
      <c r="K95" s="1856"/>
      <c r="L95" s="1858"/>
      <c r="M95" s="333" t="s">
        <v>135</v>
      </c>
      <c r="N95" s="164">
        <v>100</v>
      </c>
      <c r="O95" s="1829"/>
      <c r="P95" s="193"/>
      <c r="Q95" s="37"/>
      <c r="T95" s="734"/>
      <c r="U95" s="734"/>
    </row>
    <row r="96" spans="1:24" ht="31.5" customHeight="1" x14ac:dyDescent="0.2">
      <c r="A96" s="87"/>
      <c r="B96" s="28"/>
      <c r="C96" s="256"/>
      <c r="D96" s="2011"/>
      <c r="E96" s="253"/>
      <c r="F96" s="1589"/>
      <c r="G96" s="1851"/>
      <c r="H96" s="1590"/>
      <c r="I96" s="904"/>
      <c r="J96" s="1869"/>
      <c r="K96" s="1833"/>
      <c r="L96" s="1442"/>
      <c r="M96" s="1575" t="s">
        <v>325</v>
      </c>
      <c r="N96" s="1239"/>
      <c r="O96" s="213">
        <v>27</v>
      </c>
      <c r="P96" s="193"/>
      <c r="Q96" s="1879"/>
      <c r="T96" s="734"/>
      <c r="U96" s="734"/>
      <c r="V96" s="734"/>
    </row>
    <row r="97" spans="1:24" ht="30" customHeight="1" x14ac:dyDescent="0.2">
      <c r="A97" s="87"/>
      <c r="B97" s="28"/>
      <c r="C97" s="256"/>
      <c r="D97" s="2011"/>
      <c r="E97" s="253"/>
      <c r="F97" s="1551">
        <v>6</v>
      </c>
      <c r="G97" s="2111" t="s">
        <v>329</v>
      </c>
      <c r="H97" s="68" t="s">
        <v>24</v>
      </c>
      <c r="I97" s="903"/>
      <c r="J97" s="1492">
        <v>12</v>
      </c>
      <c r="K97" s="1856"/>
      <c r="L97" s="1858"/>
      <c r="M97" s="333" t="s">
        <v>136</v>
      </c>
      <c r="N97" s="164">
        <v>100</v>
      </c>
      <c r="O97" s="35"/>
      <c r="P97" s="193"/>
      <c r="Q97" s="1879"/>
      <c r="T97" s="734"/>
      <c r="U97" s="734"/>
    </row>
    <row r="98" spans="1:24" ht="41.25" customHeight="1" x14ac:dyDescent="0.2">
      <c r="A98" s="87"/>
      <c r="B98" s="28"/>
      <c r="C98" s="256"/>
      <c r="D98" s="1815"/>
      <c r="E98" s="253"/>
      <c r="F98" s="1498"/>
      <c r="G98" s="2113"/>
      <c r="H98" s="992"/>
      <c r="I98" s="993"/>
      <c r="J98" s="1832"/>
      <c r="K98" s="1834"/>
      <c r="L98" s="684"/>
      <c r="M98" s="1233" t="s">
        <v>306</v>
      </c>
      <c r="N98" s="1238"/>
      <c r="O98" s="213">
        <v>100</v>
      </c>
      <c r="P98" s="164"/>
      <c r="Q98" s="37"/>
      <c r="T98" s="734"/>
      <c r="U98" s="734"/>
      <c r="X98" s="734"/>
    </row>
    <row r="99" spans="1:24" ht="28.5" customHeight="1" x14ac:dyDescent="0.2">
      <c r="A99" s="87"/>
      <c r="B99" s="28"/>
      <c r="C99" s="256"/>
      <c r="D99" s="2013" t="s">
        <v>834</v>
      </c>
      <c r="E99" s="257"/>
      <c r="F99" s="1497">
        <v>2</v>
      </c>
      <c r="G99" s="1850" t="s">
        <v>750</v>
      </c>
      <c r="H99" s="1865" t="s">
        <v>24</v>
      </c>
      <c r="I99" s="904">
        <v>11.2</v>
      </c>
      <c r="J99" s="155">
        <v>13.5</v>
      </c>
      <c r="K99" s="1547"/>
      <c r="L99" s="1872"/>
      <c r="M99" s="1845" t="s">
        <v>821</v>
      </c>
      <c r="N99" s="267"/>
      <c r="O99" s="213">
        <v>100</v>
      </c>
      <c r="P99" s="182"/>
      <c r="Q99" s="1877"/>
      <c r="T99" s="734"/>
      <c r="U99" s="734"/>
    </row>
    <row r="100" spans="1:24" ht="30" customHeight="1" x14ac:dyDescent="0.2">
      <c r="A100" s="87"/>
      <c r="B100" s="28"/>
      <c r="C100" s="256"/>
      <c r="D100" s="2047"/>
      <c r="E100" s="257"/>
      <c r="F100" s="1497">
        <v>6</v>
      </c>
      <c r="G100" s="2111" t="s">
        <v>329</v>
      </c>
      <c r="H100" s="896" t="s">
        <v>24</v>
      </c>
      <c r="I100" s="905"/>
      <c r="J100" s="1591">
        <v>20</v>
      </c>
      <c r="K100" s="1548"/>
      <c r="L100" s="874"/>
      <c r="M100" s="1233" t="s">
        <v>822</v>
      </c>
      <c r="N100" s="267"/>
      <c r="O100" s="213">
        <v>100</v>
      </c>
      <c r="P100" s="164"/>
      <c r="Q100" s="37"/>
      <c r="T100" s="734"/>
      <c r="U100" s="734"/>
    </row>
    <row r="101" spans="1:24" ht="29.25" customHeight="1" x14ac:dyDescent="0.2">
      <c r="A101" s="87"/>
      <c r="B101" s="28"/>
      <c r="C101" s="256"/>
      <c r="D101" s="2013" t="s">
        <v>144</v>
      </c>
      <c r="E101" s="257"/>
      <c r="F101" s="1827"/>
      <c r="G101" s="2112"/>
      <c r="H101" s="901" t="s">
        <v>24</v>
      </c>
      <c r="I101" s="903">
        <f>80.3-12.3</f>
        <v>68</v>
      </c>
      <c r="J101" s="1859">
        <v>15</v>
      </c>
      <c r="K101" s="1856">
        <v>100</v>
      </c>
      <c r="L101" s="627"/>
      <c r="M101" s="1847" t="s">
        <v>135</v>
      </c>
      <c r="N101" s="189">
        <v>100</v>
      </c>
      <c r="O101" s="1829"/>
      <c r="P101" s="189"/>
      <c r="Q101" s="1878"/>
      <c r="R101" s="743"/>
      <c r="T101" s="734"/>
    </row>
    <row r="102" spans="1:24" ht="30" customHeight="1" x14ac:dyDescent="0.2">
      <c r="A102" s="87"/>
      <c r="B102" s="28"/>
      <c r="C102" s="256"/>
      <c r="D102" s="2011"/>
      <c r="E102" s="253"/>
      <c r="F102" s="1827"/>
      <c r="G102" s="2112"/>
      <c r="H102" s="1865"/>
      <c r="I102" s="904"/>
      <c r="J102" s="1873"/>
      <c r="K102" s="1874"/>
      <c r="L102" s="1872"/>
      <c r="M102" s="333" t="s">
        <v>835</v>
      </c>
      <c r="N102" s="164">
        <v>1</v>
      </c>
      <c r="O102" s="234">
        <v>1</v>
      </c>
      <c r="P102" s="164"/>
      <c r="Q102" s="37"/>
      <c r="T102" s="734"/>
    </row>
    <row r="103" spans="1:24" ht="29.25" customHeight="1" x14ac:dyDescent="0.2">
      <c r="A103" s="87"/>
      <c r="B103" s="28"/>
      <c r="C103" s="256"/>
      <c r="D103" s="1825"/>
      <c r="E103" s="257"/>
      <c r="F103" s="1827"/>
      <c r="G103" s="1866"/>
      <c r="H103" s="1865"/>
      <c r="I103" s="904"/>
      <c r="J103" s="1831"/>
      <c r="K103" s="1874"/>
      <c r="L103" s="1872"/>
      <c r="M103" s="1848" t="s">
        <v>146</v>
      </c>
      <c r="N103" s="193"/>
      <c r="O103" s="1830"/>
      <c r="P103" s="193">
        <v>100</v>
      </c>
      <c r="Q103" s="1879"/>
      <c r="T103" s="734"/>
      <c r="V103" s="734"/>
    </row>
    <row r="104" spans="1:24" ht="30" customHeight="1" x14ac:dyDescent="0.2">
      <c r="A104" s="87"/>
      <c r="B104" s="28"/>
      <c r="C104" s="256"/>
      <c r="D104" s="1815" t="s">
        <v>308</v>
      </c>
      <c r="E104" s="257"/>
      <c r="F104" s="1827"/>
      <c r="G104" s="1866"/>
      <c r="H104" s="901" t="s">
        <v>24</v>
      </c>
      <c r="I104" s="903"/>
      <c r="J104" s="1859">
        <v>5</v>
      </c>
      <c r="K104" s="638"/>
      <c r="L104" s="627"/>
      <c r="M104" s="1552" t="s">
        <v>307</v>
      </c>
      <c r="N104" s="1240"/>
      <c r="O104" s="988">
        <v>15</v>
      </c>
      <c r="P104" s="182"/>
      <c r="Q104" s="1877"/>
      <c r="T104" s="734"/>
      <c r="U104" s="734"/>
    </row>
    <row r="105" spans="1:24" ht="17.25" customHeight="1" x14ac:dyDescent="0.2">
      <c r="A105" s="87"/>
      <c r="B105" s="28"/>
      <c r="C105" s="256"/>
      <c r="D105" s="2013" t="s">
        <v>147</v>
      </c>
      <c r="E105" s="257"/>
      <c r="F105" s="323">
        <v>2</v>
      </c>
      <c r="G105" s="1866"/>
      <c r="H105" s="901" t="s">
        <v>24</v>
      </c>
      <c r="I105" s="905">
        <v>12.3</v>
      </c>
      <c r="J105" s="404"/>
      <c r="K105" s="873"/>
      <c r="L105" s="874"/>
      <c r="M105" s="1847" t="s">
        <v>148</v>
      </c>
      <c r="N105" s="182">
        <v>138</v>
      </c>
      <c r="O105" s="1857"/>
      <c r="P105" s="182"/>
      <c r="Q105" s="1877"/>
      <c r="T105" s="734"/>
    </row>
    <row r="106" spans="1:24" ht="17.25" customHeight="1" x14ac:dyDescent="0.2">
      <c r="A106" s="87"/>
      <c r="B106" s="28"/>
      <c r="C106" s="256"/>
      <c r="D106" s="2011"/>
      <c r="E106" s="257"/>
      <c r="F106" s="1827">
        <v>6</v>
      </c>
      <c r="G106" s="1866"/>
      <c r="H106" s="901" t="s">
        <v>24</v>
      </c>
      <c r="I106" s="903"/>
      <c r="J106" s="1859">
        <v>16</v>
      </c>
      <c r="K106" s="638"/>
      <c r="L106" s="627"/>
      <c r="M106" s="2120" t="s">
        <v>331</v>
      </c>
      <c r="N106" s="182"/>
      <c r="O106" s="1857">
        <v>100</v>
      </c>
      <c r="P106" s="182"/>
      <c r="Q106" s="1877"/>
      <c r="T106" s="734"/>
    </row>
    <row r="107" spans="1:24" ht="18" customHeight="1" thickBot="1" x14ac:dyDescent="0.25">
      <c r="A107" s="87"/>
      <c r="B107" s="28"/>
      <c r="C107" s="268"/>
      <c r="D107" s="2012"/>
      <c r="E107" s="1227"/>
      <c r="F107" s="1810"/>
      <c r="G107" s="1257"/>
      <c r="H107" s="929" t="s">
        <v>26</v>
      </c>
      <c r="I107" s="906">
        <f>SUM(I89:I105)</f>
        <v>137.5</v>
      </c>
      <c r="J107" s="44">
        <f>SUM(J89:J106)</f>
        <v>170.10000000000002</v>
      </c>
      <c r="K107" s="413">
        <f>SUM(K89:K105)</f>
        <v>150</v>
      </c>
      <c r="L107" s="414">
        <f>SUM(L89:L105)</f>
        <v>0</v>
      </c>
      <c r="M107" s="2121"/>
      <c r="N107" s="138"/>
      <c r="O107" s="1643"/>
      <c r="P107" s="245"/>
      <c r="Q107" s="139"/>
      <c r="T107" s="734"/>
      <c r="W107" s="734"/>
    </row>
    <row r="108" spans="1:24" ht="19.5" customHeight="1" x14ac:dyDescent="0.2">
      <c r="A108" s="128" t="s">
        <v>19</v>
      </c>
      <c r="B108" s="17" t="s">
        <v>28</v>
      </c>
      <c r="C108" s="129" t="s">
        <v>46</v>
      </c>
      <c r="D108" s="1987" t="s">
        <v>149</v>
      </c>
      <c r="E108" s="272"/>
      <c r="F108" s="1809">
        <v>6</v>
      </c>
      <c r="G108" s="2138" t="s">
        <v>329</v>
      </c>
      <c r="H108" s="22" t="s">
        <v>24</v>
      </c>
      <c r="I108" s="1549">
        <v>120.2</v>
      </c>
      <c r="J108" s="23">
        <v>146.69999999999999</v>
      </c>
      <c r="K108" s="938">
        <v>146.69999999999999</v>
      </c>
      <c r="L108" s="274">
        <v>146.69999999999999</v>
      </c>
      <c r="M108" s="2045" t="s">
        <v>150</v>
      </c>
      <c r="N108" s="275">
        <v>7</v>
      </c>
      <c r="O108" s="1001">
        <v>7</v>
      </c>
      <c r="P108" s="275">
        <v>7</v>
      </c>
      <c r="Q108" s="51">
        <v>7</v>
      </c>
      <c r="R108" s="744"/>
      <c r="S108" s="745"/>
      <c r="V108" s="734"/>
    </row>
    <row r="109" spans="1:24" ht="19.5" customHeight="1" x14ac:dyDescent="0.2">
      <c r="A109" s="46"/>
      <c r="B109" s="28"/>
      <c r="C109" s="276"/>
      <c r="D109" s="2021"/>
      <c r="E109" s="1821"/>
      <c r="F109" s="52"/>
      <c r="G109" s="2139"/>
      <c r="H109" s="714" t="s">
        <v>151</v>
      </c>
      <c r="I109" s="934">
        <v>20.100000000000001</v>
      </c>
      <c r="J109" s="288"/>
      <c r="K109" s="485"/>
      <c r="L109" s="923"/>
      <c r="M109" s="2114"/>
      <c r="N109" s="223"/>
      <c r="O109" s="989"/>
      <c r="P109" s="223"/>
      <c r="Q109" s="865"/>
      <c r="R109" s="744"/>
      <c r="S109" s="745"/>
    </row>
    <row r="110" spans="1:24" ht="13.5" customHeight="1" thickBot="1" x14ac:dyDescent="0.25">
      <c r="A110" s="96"/>
      <c r="B110" s="16"/>
      <c r="C110" s="244"/>
      <c r="D110" s="1988"/>
      <c r="E110" s="269"/>
      <c r="F110" s="1810"/>
      <c r="G110" s="2140"/>
      <c r="H110" s="929" t="s">
        <v>26</v>
      </c>
      <c r="I110" s="907">
        <f>SUM(I108:I109)</f>
        <v>140.30000000000001</v>
      </c>
      <c r="J110" s="44">
        <f>SUM(J108)</f>
        <v>146.69999999999999</v>
      </c>
      <c r="K110" s="413">
        <f>SUM(K108)</f>
        <v>146.69999999999999</v>
      </c>
      <c r="L110" s="964">
        <f>SUM(L108)</f>
        <v>146.69999999999999</v>
      </c>
      <c r="M110" s="2046"/>
      <c r="N110" s="138"/>
      <c r="O110" s="1245"/>
      <c r="P110" s="279"/>
      <c r="Q110" s="280"/>
      <c r="R110" s="158"/>
      <c r="S110" s="745"/>
      <c r="T110" s="734"/>
    </row>
    <row r="111" spans="1:24" ht="15.75" customHeight="1" x14ac:dyDescent="0.2">
      <c r="A111" s="78" t="s">
        <v>19</v>
      </c>
      <c r="B111" s="17" t="s">
        <v>28</v>
      </c>
      <c r="C111" s="249" t="s">
        <v>53</v>
      </c>
      <c r="D111" s="2048" t="s">
        <v>152</v>
      </c>
      <c r="E111" s="250"/>
      <c r="F111" s="1836">
        <v>5</v>
      </c>
      <c r="G111" s="2124" t="s">
        <v>740</v>
      </c>
      <c r="H111" s="932"/>
      <c r="I111" s="933"/>
      <c r="J111" s="23"/>
      <c r="K111" s="410"/>
      <c r="L111" s="687"/>
      <c r="M111" s="749"/>
      <c r="N111" s="26"/>
      <c r="O111" s="932"/>
      <c r="P111" s="26"/>
      <c r="Q111" s="27"/>
      <c r="U111" s="734"/>
      <c r="V111" s="734"/>
    </row>
    <row r="112" spans="1:24" ht="15.75" customHeight="1" x14ac:dyDescent="0.2">
      <c r="A112" s="87"/>
      <c r="B112" s="28"/>
      <c r="C112" s="235"/>
      <c r="D112" s="2049"/>
      <c r="E112" s="253"/>
      <c r="F112" s="1827"/>
      <c r="G112" s="2112"/>
      <c r="H112" s="1829"/>
      <c r="I112" s="934"/>
      <c r="J112" s="1867"/>
      <c r="K112" s="500"/>
      <c r="L112" s="911"/>
      <c r="M112" s="750"/>
      <c r="N112" s="189"/>
      <c r="O112" s="1829"/>
      <c r="P112" s="189"/>
      <c r="Q112" s="1878"/>
      <c r="U112" s="734"/>
      <c r="V112" s="734"/>
    </row>
    <row r="113" spans="1:25" ht="15.75" customHeight="1" x14ac:dyDescent="0.2">
      <c r="A113" s="87"/>
      <c r="B113" s="28"/>
      <c r="C113" s="235"/>
      <c r="D113" s="2049"/>
      <c r="E113" s="253"/>
      <c r="F113" s="1827"/>
      <c r="G113" s="2112"/>
      <c r="H113" s="1829"/>
      <c r="I113" s="934"/>
      <c r="J113" s="1867"/>
      <c r="K113" s="1868"/>
      <c r="L113" s="1871"/>
      <c r="M113" s="750"/>
      <c r="N113" s="189"/>
      <c r="O113" s="1829"/>
      <c r="P113" s="189"/>
      <c r="Q113" s="1878"/>
      <c r="U113" s="734"/>
      <c r="V113" s="734"/>
    </row>
    <row r="114" spans="1:25" ht="20.25" customHeight="1" x14ac:dyDescent="0.2">
      <c r="A114" s="291"/>
      <c r="B114" s="28"/>
      <c r="C114" s="751"/>
      <c r="D114" s="2013" t="s">
        <v>160</v>
      </c>
      <c r="E114" s="257"/>
      <c r="F114" s="1827"/>
      <c r="G114" s="2111" t="s">
        <v>738</v>
      </c>
      <c r="H114" s="179" t="s">
        <v>24</v>
      </c>
      <c r="I114" s="1076">
        <v>87.6</v>
      </c>
      <c r="J114" s="404">
        <v>44.4</v>
      </c>
      <c r="K114" s="887"/>
      <c r="L114" s="888"/>
      <c r="M114" s="2051" t="s">
        <v>161</v>
      </c>
      <c r="N114" s="182">
        <v>30</v>
      </c>
      <c r="O114" s="1857">
        <v>100</v>
      </c>
      <c r="P114" s="182"/>
      <c r="Q114" s="1877"/>
      <c r="R114" s="746"/>
      <c r="S114" s="746"/>
      <c r="T114" s="746"/>
      <c r="V114" s="734"/>
    </row>
    <row r="115" spans="1:25" ht="20.25" customHeight="1" x14ac:dyDescent="0.2">
      <c r="A115" s="291"/>
      <c r="B115" s="28"/>
      <c r="C115" s="751"/>
      <c r="D115" s="2011"/>
      <c r="E115" s="253"/>
      <c r="F115" s="1827"/>
      <c r="G115" s="2112"/>
      <c r="H115" s="889" t="s">
        <v>151</v>
      </c>
      <c r="I115" s="1078">
        <v>1.8</v>
      </c>
      <c r="J115" s="1859">
        <v>928.5</v>
      </c>
      <c r="K115" s="787"/>
      <c r="L115" s="886"/>
      <c r="M115" s="2052"/>
      <c r="N115" s="189"/>
      <c r="O115" s="1829"/>
      <c r="P115" s="189"/>
      <c r="Q115" s="1878"/>
      <c r="R115" s="746"/>
      <c r="S115" s="746"/>
      <c r="T115" s="746"/>
      <c r="V115" s="734"/>
    </row>
    <row r="116" spans="1:25" ht="20.25" customHeight="1" x14ac:dyDescent="0.2">
      <c r="A116" s="291"/>
      <c r="B116" s="28"/>
      <c r="C116" s="751"/>
      <c r="D116" s="2011"/>
      <c r="E116" s="253"/>
      <c r="F116" s="1827"/>
      <c r="G116" s="2112"/>
      <c r="H116" s="1857" t="s">
        <v>263</v>
      </c>
      <c r="I116" s="1077">
        <v>506.5</v>
      </c>
      <c r="J116" s="1859">
        <v>1143.7</v>
      </c>
      <c r="K116" s="787"/>
      <c r="L116" s="886"/>
      <c r="M116" s="1819" t="s">
        <v>162</v>
      </c>
      <c r="N116" s="182"/>
      <c r="O116" s="63">
        <v>100</v>
      </c>
      <c r="P116" s="182"/>
      <c r="Q116" s="1877"/>
      <c r="R116" s="746"/>
      <c r="S116" s="746"/>
      <c r="T116" s="746"/>
      <c r="W116" s="734"/>
    </row>
    <row r="117" spans="1:25" ht="20.25" customHeight="1" x14ac:dyDescent="0.2">
      <c r="A117" s="291"/>
      <c r="B117" s="28"/>
      <c r="C117" s="751"/>
      <c r="D117" s="2047"/>
      <c r="E117" s="257"/>
      <c r="F117" s="1827"/>
      <c r="G117" s="2113"/>
      <c r="H117" s="1830"/>
      <c r="I117" s="1748"/>
      <c r="J117" s="1832"/>
      <c r="K117" s="499"/>
      <c r="L117" s="635"/>
      <c r="M117" s="1066"/>
      <c r="N117" s="193"/>
      <c r="O117" s="56"/>
      <c r="P117" s="193"/>
      <c r="Q117" s="1879"/>
      <c r="R117" s="746"/>
      <c r="S117" s="746"/>
      <c r="T117" s="746"/>
    </row>
    <row r="118" spans="1:25" ht="12.75" customHeight="1" x14ac:dyDescent="0.2">
      <c r="A118" s="87"/>
      <c r="B118" s="28"/>
      <c r="C118" s="240"/>
      <c r="D118" s="2011" t="s">
        <v>163</v>
      </c>
      <c r="E118" s="2119"/>
      <c r="F118" s="1827"/>
      <c r="G118" s="2111" t="s">
        <v>739</v>
      </c>
      <c r="H118" s="882" t="s">
        <v>24</v>
      </c>
      <c r="I118" s="1078">
        <v>107.1</v>
      </c>
      <c r="J118" s="1869">
        <v>413.4</v>
      </c>
      <c r="K118" s="892"/>
      <c r="L118" s="1870"/>
      <c r="M118" s="1863" t="s">
        <v>159</v>
      </c>
      <c r="N118" s="1242">
        <v>35</v>
      </c>
      <c r="O118" s="1857">
        <v>100</v>
      </c>
      <c r="P118" s="182"/>
      <c r="Q118" s="1877"/>
      <c r="R118" s="746"/>
      <c r="S118" s="734"/>
      <c r="T118" s="734"/>
    </row>
    <row r="119" spans="1:25" ht="12.75" customHeight="1" x14ac:dyDescent="0.2">
      <c r="A119" s="87"/>
      <c r="B119" s="28"/>
      <c r="C119" s="240"/>
      <c r="D119" s="2011"/>
      <c r="E119" s="2119"/>
      <c r="F119" s="1827"/>
      <c r="G119" s="2112"/>
      <c r="H119" s="891" t="s">
        <v>151</v>
      </c>
      <c r="I119" s="1076">
        <v>141.80000000000001</v>
      </c>
      <c r="J119" s="894">
        <v>100.6</v>
      </c>
      <c r="K119" s="893"/>
      <c r="L119" s="458"/>
      <c r="M119" s="92"/>
      <c r="N119" s="378"/>
      <c r="O119" s="1829"/>
      <c r="P119" s="189"/>
      <c r="Q119" s="1878"/>
      <c r="R119" s="746"/>
      <c r="S119" s="734"/>
      <c r="T119" s="734"/>
    </row>
    <row r="120" spans="1:25" ht="15" customHeight="1" x14ac:dyDescent="0.2">
      <c r="A120" s="87"/>
      <c r="B120" s="28"/>
      <c r="C120" s="240"/>
      <c r="D120" s="2011"/>
      <c r="E120" s="2119"/>
      <c r="F120" s="1827"/>
      <c r="G120" s="2112"/>
      <c r="H120" s="891" t="s">
        <v>263</v>
      </c>
      <c r="I120" s="1076">
        <v>359.6</v>
      </c>
      <c r="J120" s="894">
        <v>773.9</v>
      </c>
      <c r="K120" s="893"/>
      <c r="L120" s="458"/>
      <c r="M120" s="92"/>
      <c r="N120" s="378"/>
      <c r="O120" s="1829"/>
      <c r="P120" s="189"/>
      <c r="Q120" s="1878"/>
      <c r="R120" s="746"/>
      <c r="S120" s="734"/>
      <c r="U120" s="734"/>
      <c r="W120" s="734"/>
    </row>
    <row r="121" spans="1:25" x14ac:dyDescent="0.2">
      <c r="A121" s="87"/>
      <c r="B121" s="28"/>
      <c r="C121" s="240"/>
      <c r="D121" s="2011"/>
      <c r="E121" s="2119"/>
      <c r="F121" s="1827"/>
      <c r="G121" s="2112"/>
      <c r="H121" s="883" t="s">
        <v>157</v>
      </c>
      <c r="I121" s="934"/>
      <c r="J121" s="220">
        <v>46.6</v>
      </c>
      <c r="K121" s="803"/>
      <c r="L121" s="1871"/>
      <c r="M121" s="92"/>
      <c r="N121" s="378"/>
      <c r="O121" s="1829"/>
      <c r="P121" s="189"/>
      <c r="Q121" s="1878"/>
      <c r="R121" s="746"/>
      <c r="S121" s="734"/>
      <c r="U121" s="734"/>
      <c r="V121" s="734"/>
    </row>
    <row r="122" spans="1:25" ht="13.5" customHeight="1" x14ac:dyDescent="0.2">
      <c r="A122" s="87"/>
      <c r="B122" s="28"/>
      <c r="C122" s="240"/>
      <c r="D122" s="2011"/>
      <c r="E122" s="2119"/>
      <c r="F122" s="1827"/>
      <c r="G122" s="2113"/>
      <c r="H122" s="883"/>
      <c r="I122" s="934"/>
      <c r="J122" s="220"/>
      <c r="K122" s="803"/>
      <c r="L122" s="1871"/>
      <c r="M122" s="92"/>
      <c r="N122" s="378"/>
      <c r="O122" s="1829"/>
      <c r="P122" s="189"/>
      <c r="Q122" s="1878"/>
      <c r="R122" s="746"/>
      <c r="S122" s="734"/>
      <c r="T122" s="734"/>
      <c r="U122" s="734"/>
    </row>
    <row r="123" spans="1:25" ht="33" customHeight="1" x14ac:dyDescent="0.2">
      <c r="A123" s="87"/>
      <c r="B123" s="28"/>
      <c r="C123" s="256"/>
      <c r="D123" s="262" t="s">
        <v>142</v>
      </c>
      <c r="E123" s="263"/>
      <c r="F123" s="2054"/>
      <c r="G123" s="2111" t="s">
        <v>742</v>
      </c>
      <c r="H123" s="1000" t="s">
        <v>24</v>
      </c>
      <c r="I123" s="903">
        <v>15</v>
      </c>
      <c r="J123" s="1859">
        <v>96.7</v>
      </c>
      <c r="K123" s="898"/>
      <c r="L123" s="899"/>
      <c r="M123" s="872" t="s">
        <v>140</v>
      </c>
      <c r="N123" s="261">
        <v>1</v>
      </c>
      <c r="O123" s="988"/>
      <c r="P123" s="182"/>
      <c r="Q123" s="300"/>
      <c r="T123" s="734"/>
      <c r="Y123" s="5"/>
    </row>
    <row r="124" spans="1:25" ht="19.5" customHeight="1" x14ac:dyDescent="0.2">
      <c r="A124" s="87"/>
      <c r="B124" s="28"/>
      <c r="C124" s="256"/>
      <c r="D124" s="465"/>
      <c r="E124" s="527"/>
      <c r="F124" s="2054"/>
      <c r="G124" s="2113"/>
      <c r="H124" s="1566" t="s">
        <v>151</v>
      </c>
      <c r="I124" s="905"/>
      <c r="J124" s="404">
        <v>1.3</v>
      </c>
      <c r="K124" s="1567"/>
      <c r="L124" s="1568"/>
      <c r="M124" s="895" t="s">
        <v>143</v>
      </c>
      <c r="N124" s="267"/>
      <c r="O124" s="714">
        <v>1</v>
      </c>
      <c r="P124" s="164"/>
      <c r="Q124" s="218"/>
      <c r="T124" s="734"/>
    </row>
    <row r="125" spans="1:25" ht="32.25" customHeight="1" x14ac:dyDescent="0.2">
      <c r="A125" s="87"/>
      <c r="B125" s="28"/>
      <c r="C125" s="240"/>
      <c r="D125" s="2011" t="s">
        <v>164</v>
      </c>
      <c r="E125" s="2119"/>
      <c r="F125" s="1827"/>
      <c r="G125" s="2111" t="s">
        <v>743</v>
      </c>
      <c r="H125" s="885" t="s">
        <v>107</v>
      </c>
      <c r="I125" s="903">
        <v>130</v>
      </c>
      <c r="J125" s="1867">
        <v>370</v>
      </c>
      <c r="K125" s="1868"/>
      <c r="L125" s="1871"/>
      <c r="M125" s="2050" t="s">
        <v>165</v>
      </c>
      <c r="N125" s="189">
        <v>70</v>
      </c>
      <c r="O125" s="1829">
        <v>100</v>
      </c>
      <c r="P125" s="189"/>
      <c r="Q125" s="1878"/>
      <c r="R125" s="746"/>
      <c r="S125" s="734"/>
      <c r="U125" s="734"/>
    </row>
    <row r="126" spans="1:25" ht="32.25" customHeight="1" x14ac:dyDescent="0.2">
      <c r="A126" s="87"/>
      <c r="B126" s="28"/>
      <c r="C126" s="240"/>
      <c r="D126" s="2011"/>
      <c r="E126" s="2119"/>
      <c r="F126" s="1827"/>
      <c r="G126" s="2112"/>
      <c r="H126" s="885" t="s">
        <v>157</v>
      </c>
      <c r="I126" s="903">
        <v>23.6</v>
      </c>
      <c r="J126" s="731"/>
      <c r="K126" s="766"/>
      <c r="L126" s="428"/>
      <c r="M126" s="2050"/>
      <c r="N126" s="942"/>
      <c r="O126" s="1829"/>
      <c r="P126" s="189"/>
      <c r="Q126" s="1878"/>
      <c r="R126" s="746"/>
      <c r="S126" s="746"/>
      <c r="T126" s="746"/>
    </row>
    <row r="127" spans="1:25" ht="16.5" customHeight="1" x14ac:dyDescent="0.2">
      <c r="A127" s="1812"/>
      <c r="B127" s="308"/>
      <c r="C127" s="751"/>
      <c r="D127" s="2047"/>
      <c r="E127" s="2119"/>
      <c r="F127" s="1827"/>
      <c r="G127" s="2113"/>
      <c r="H127" s="884"/>
      <c r="I127" s="935"/>
      <c r="J127" s="309"/>
      <c r="K127" s="498"/>
      <c r="L127" s="634"/>
      <c r="M127" s="1066"/>
      <c r="N127" s="193"/>
      <c r="O127" s="1830"/>
      <c r="P127" s="193"/>
      <c r="Q127" s="1879"/>
      <c r="S127" s="734"/>
      <c r="T127" s="734"/>
      <c r="U127" s="734"/>
    </row>
    <row r="128" spans="1:25" ht="27.75" customHeight="1" x14ac:dyDescent="0.2">
      <c r="A128" s="87"/>
      <c r="B128" s="28"/>
      <c r="C128" s="751"/>
      <c r="D128" s="2013" t="s">
        <v>139</v>
      </c>
      <c r="E128" s="1849"/>
      <c r="F128" s="1827"/>
      <c r="G128" s="2111" t="s">
        <v>741</v>
      </c>
      <c r="H128" s="901" t="s">
        <v>24</v>
      </c>
      <c r="I128" s="937">
        <v>23.6</v>
      </c>
      <c r="J128" s="1571"/>
      <c r="K128" s="996"/>
      <c r="L128" s="997">
        <v>200</v>
      </c>
      <c r="M128" s="1863" t="s">
        <v>141</v>
      </c>
      <c r="N128" s="1242"/>
      <c r="O128" s="1857"/>
      <c r="P128" s="1751"/>
      <c r="Q128" s="1752">
        <v>30</v>
      </c>
      <c r="R128" s="746"/>
      <c r="S128" s="734"/>
      <c r="T128" s="734"/>
      <c r="U128" s="734"/>
      <c r="V128" s="734"/>
    </row>
    <row r="129" spans="1:24" ht="27.75" customHeight="1" x14ac:dyDescent="0.2">
      <c r="A129" s="87"/>
      <c r="B129" s="28"/>
      <c r="C129" s="751"/>
      <c r="D129" s="2047"/>
      <c r="E129" s="1849"/>
      <c r="F129" s="1827"/>
      <c r="G129" s="2113"/>
      <c r="H129" s="901" t="s">
        <v>151</v>
      </c>
      <c r="I129" s="937"/>
      <c r="J129" s="1571">
        <v>4.2</v>
      </c>
      <c r="K129" s="1569"/>
      <c r="L129" s="1570"/>
      <c r="M129" s="92"/>
      <c r="N129" s="378"/>
      <c r="O129" s="1829"/>
      <c r="P129" s="1749"/>
      <c r="Q129" s="1750"/>
      <c r="R129" s="746"/>
      <c r="S129" s="734"/>
      <c r="T129" s="734"/>
      <c r="U129" s="734"/>
      <c r="V129" s="734"/>
    </row>
    <row r="130" spans="1:24" ht="27" customHeight="1" x14ac:dyDescent="0.2">
      <c r="A130" s="87"/>
      <c r="B130" s="28"/>
      <c r="C130" s="240"/>
      <c r="D130" s="2013" t="s">
        <v>155</v>
      </c>
      <c r="E130" s="2119"/>
      <c r="F130" s="1827"/>
      <c r="G130" s="1850" t="s">
        <v>737</v>
      </c>
      <c r="H130" s="1857" t="s">
        <v>24</v>
      </c>
      <c r="I130" s="1077">
        <v>33</v>
      </c>
      <c r="J130" s="1121"/>
      <c r="K130" s="994">
        <v>140</v>
      </c>
      <c r="L130" s="995"/>
      <c r="M130" s="289" t="s">
        <v>156</v>
      </c>
      <c r="N130" s="1004">
        <v>1</v>
      </c>
      <c r="O130" s="1857"/>
      <c r="P130" s="182"/>
      <c r="Q130" s="1877"/>
      <c r="R130" s="743"/>
      <c r="S130" s="743"/>
      <c r="T130" s="743"/>
      <c r="V130" s="734"/>
    </row>
    <row r="131" spans="1:24" ht="27.75" customHeight="1" x14ac:dyDescent="0.2">
      <c r="A131" s="87"/>
      <c r="B131" s="28"/>
      <c r="C131" s="240"/>
      <c r="D131" s="2011"/>
      <c r="E131" s="2119"/>
      <c r="F131" s="1827"/>
      <c r="G131" s="1866"/>
      <c r="H131" s="1829"/>
      <c r="I131" s="904"/>
      <c r="J131" s="220"/>
      <c r="K131" s="1868"/>
      <c r="L131" s="1871"/>
      <c r="M131" s="290" t="s">
        <v>158</v>
      </c>
      <c r="N131" s="75"/>
      <c r="O131" s="896"/>
      <c r="P131" s="164">
        <v>1</v>
      </c>
      <c r="Q131" s="76"/>
      <c r="S131" s="734"/>
      <c r="T131" s="734"/>
      <c r="V131" s="734"/>
      <c r="X131" s="734"/>
    </row>
    <row r="132" spans="1:24" ht="18" customHeight="1" x14ac:dyDescent="0.2">
      <c r="A132" s="1794"/>
      <c r="B132" s="1789"/>
      <c r="C132" s="1807"/>
      <c r="D132" s="1825"/>
      <c r="E132" s="511"/>
      <c r="F132" s="1828"/>
      <c r="G132" s="762"/>
      <c r="H132" s="1830"/>
      <c r="I132" s="993"/>
      <c r="J132" s="931"/>
      <c r="K132" s="767"/>
      <c r="L132" s="418"/>
      <c r="M132" s="770" t="s">
        <v>159</v>
      </c>
      <c r="N132" s="1241"/>
      <c r="O132" s="35"/>
      <c r="P132" s="868">
        <v>5</v>
      </c>
      <c r="Q132" s="1879">
        <v>30</v>
      </c>
      <c r="S132" s="734"/>
      <c r="T132" s="734"/>
      <c r="V132" s="734"/>
      <c r="X132" s="734"/>
    </row>
    <row r="133" spans="1:24" ht="21.75" customHeight="1" x14ac:dyDescent="0.2">
      <c r="A133" s="87"/>
      <c r="B133" s="28"/>
      <c r="C133" s="235"/>
      <c r="D133" s="2011" t="s">
        <v>153</v>
      </c>
      <c r="E133" s="257"/>
      <c r="F133" s="1827"/>
      <c r="G133" s="2112" t="s">
        <v>737</v>
      </c>
      <c r="H133" s="1829" t="s">
        <v>24</v>
      </c>
      <c r="I133" s="904">
        <v>20</v>
      </c>
      <c r="J133" s="1867"/>
      <c r="K133" s="1868"/>
      <c r="L133" s="1871"/>
      <c r="M133" s="2117" t="s">
        <v>154</v>
      </c>
      <c r="N133" s="189">
        <v>1</v>
      </c>
      <c r="O133" s="1829">
        <v>1</v>
      </c>
      <c r="P133" s="189"/>
      <c r="Q133" s="1878"/>
      <c r="R133" s="746"/>
      <c r="S133" s="734"/>
      <c r="V133" s="734"/>
    </row>
    <row r="134" spans="1:24" ht="19.5" customHeight="1" x14ac:dyDescent="0.2">
      <c r="A134" s="87"/>
      <c r="B134" s="28"/>
      <c r="C134" s="235"/>
      <c r="D134" s="2047"/>
      <c r="E134" s="257"/>
      <c r="F134" s="1827"/>
      <c r="G134" s="2113"/>
      <c r="H134" s="234" t="s">
        <v>151</v>
      </c>
      <c r="I134" s="1553"/>
      <c r="J134" s="288">
        <v>20</v>
      </c>
      <c r="K134" s="639"/>
      <c r="L134" s="629"/>
      <c r="M134" s="2052"/>
      <c r="N134" s="189"/>
      <c r="O134" s="1829"/>
      <c r="P134" s="189"/>
      <c r="Q134" s="1878"/>
      <c r="R134" s="746"/>
      <c r="S134" s="734"/>
      <c r="V134" s="734"/>
    </row>
    <row r="135" spans="1:24" ht="42" customHeight="1" x14ac:dyDescent="0.2">
      <c r="A135" s="87"/>
      <c r="B135" s="28"/>
      <c r="C135" s="240"/>
      <c r="D135" s="54" t="s">
        <v>172</v>
      </c>
      <c r="E135" s="1826"/>
      <c r="F135" s="1836">
        <v>2</v>
      </c>
      <c r="G135" s="1466" t="s">
        <v>750</v>
      </c>
      <c r="H135" s="234" t="s">
        <v>24</v>
      </c>
      <c r="I135" s="936"/>
      <c r="J135" s="288"/>
      <c r="K135" s="419">
        <v>5</v>
      </c>
      <c r="L135" s="800"/>
      <c r="M135" s="1819" t="s">
        <v>173</v>
      </c>
      <c r="N135" s="164"/>
      <c r="O135" s="234"/>
      <c r="P135" s="164">
        <v>1</v>
      </c>
      <c r="Q135" s="37"/>
      <c r="T135" s="734"/>
      <c r="U135" s="734"/>
    </row>
    <row r="136" spans="1:24" ht="18" customHeight="1" x14ac:dyDescent="0.2">
      <c r="A136" s="87"/>
      <c r="B136" s="28"/>
      <c r="C136" s="240"/>
      <c r="D136" s="2013" t="s">
        <v>255</v>
      </c>
      <c r="E136" s="1826"/>
      <c r="F136" s="1827"/>
      <c r="G136" s="2111" t="s">
        <v>750</v>
      </c>
      <c r="H136" s="1857" t="s">
        <v>24</v>
      </c>
      <c r="I136" s="937">
        <v>15</v>
      </c>
      <c r="J136" s="731"/>
      <c r="K136" s="766"/>
      <c r="L136" s="428"/>
      <c r="M136" s="2051" t="s">
        <v>268</v>
      </c>
      <c r="N136" s="182">
        <v>1</v>
      </c>
      <c r="O136" s="1857">
        <v>1</v>
      </c>
      <c r="P136" s="182"/>
      <c r="Q136" s="1877"/>
      <c r="R136" s="743"/>
      <c r="T136" s="734"/>
      <c r="U136" s="734"/>
      <c r="X136" s="734"/>
    </row>
    <row r="137" spans="1:24" ht="18" customHeight="1" x14ac:dyDescent="0.2">
      <c r="A137" s="87"/>
      <c r="B137" s="28"/>
      <c r="C137" s="240"/>
      <c r="D137" s="2011"/>
      <c r="E137" s="1849"/>
      <c r="F137" s="1827"/>
      <c r="G137" s="2113"/>
      <c r="H137" s="234" t="s">
        <v>151</v>
      </c>
      <c r="I137" s="936"/>
      <c r="J137" s="288">
        <v>15</v>
      </c>
      <c r="K137" s="639"/>
      <c r="L137" s="629"/>
      <c r="M137" s="2117"/>
      <c r="N137" s="189"/>
      <c r="O137" s="39"/>
      <c r="P137" s="1762"/>
      <c r="Q137" s="513"/>
      <c r="T137" s="734"/>
      <c r="U137" s="734"/>
    </row>
    <row r="138" spans="1:24" ht="14.25" customHeight="1" thickBot="1" x14ac:dyDescent="0.25">
      <c r="A138" s="87"/>
      <c r="B138" s="28"/>
      <c r="C138" s="235"/>
      <c r="D138" s="946"/>
      <c r="E138" s="2062" t="s">
        <v>26</v>
      </c>
      <c r="F138" s="2063"/>
      <c r="G138" s="2063"/>
      <c r="H138" s="2063"/>
      <c r="I138" s="1562">
        <f>SUM(I114:I137)</f>
        <v>1464.6</v>
      </c>
      <c r="J138" s="144">
        <f>SUM(J114:J137)</f>
        <v>3958.2999999999997</v>
      </c>
      <c r="K138" s="1562">
        <f>SUM(K114:K137)</f>
        <v>145</v>
      </c>
      <c r="L138" s="927">
        <f>SUM(L114:L137)</f>
        <v>200</v>
      </c>
      <c r="M138" s="2118"/>
      <c r="N138" s="198"/>
      <c r="O138" s="125"/>
      <c r="P138" s="1100"/>
      <c r="Q138" s="127"/>
      <c r="R138" s="747"/>
      <c r="U138" s="734"/>
    </row>
    <row r="139" spans="1:24" ht="14.25" customHeight="1" thickBot="1" x14ac:dyDescent="0.25">
      <c r="A139" s="330" t="s">
        <v>19</v>
      </c>
      <c r="B139" s="1563" t="s">
        <v>28</v>
      </c>
      <c r="C139" s="2038" t="s">
        <v>100</v>
      </c>
      <c r="D139" s="2038"/>
      <c r="E139" s="2038"/>
      <c r="F139" s="2038"/>
      <c r="G139" s="2038"/>
      <c r="H139" s="2038"/>
      <c r="I139" s="1474">
        <f>I110+I107+I88+I138</f>
        <v>6790.7000000000007</v>
      </c>
      <c r="J139" s="397">
        <f>J110+J107+J88+J138</f>
        <v>9747</v>
      </c>
      <c r="K139" s="470">
        <f>K110+K107+K88+K138</f>
        <v>6239.9</v>
      </c>
      <c r="L139" s="1099">
        <f>L110+L107+L88+L138</f>
        <v>5618.9</v>
      </c>
      <c r="M139" s="2065"/>
      <c r="N139" s="2066"/>
      <c r="O139" s="2066"/>
      <c r="P139" s="2066"/>
      <c r="Q139" s="2067"/>
      <c r="R139" s="743"/>
    </row>
    <row r="140" spans="1:24" ht="13.5" thickBot="1" x14ac:dyDescent="0.25">
      <c r="A140" s="330" t="s">
        <v>19</v>
      </c>
      <c r="B140" s="1563" t="s">
        <v>46</v>
      </c>
      <c r="C140" s="2005" t="s">
        <v>178</v>
      </c>
      <c r="D140" s="2005"/>
      <c r="E140" s="2005"/>
      <c r="F140" s="2005"/>
      <c r="G140" s="2005"/>
      <c r="H140" s="2005"/>
      <c r="I140" s="2005"/>
      <c r="J140" s="2005"/>
      <c r="K140" s="2005"/>
      <c r="L140" s="2005"/>
      <c r="M140" s="2005"/>
      <c r="N140" s="2005"/>
      <c r="O140" s="2005"/>
      <c r="P140" s="2005"/>
      <c r="Q140" s="2006"/>
      <c r="T140" s="734"/>
      <c r="V140" s="734"/>
    </row>
    <row r="141" spans="1:24" ht="29.25" customHeight="1" x14ac:dyDescent="0.2">
      <c r="A141" s="78" t="s">
        <v>19</v>
      </c>
      <c r="B141" s="17" t="s">
        <v>46</v>
      </c>
      <c r="C141" s="129" t="s">
        <v>19</v>
      </c>
      <c r="D141" s="339" t="s">
        <v>183</v>
      </c>
      <c r="E141" s="1989" t="s">
        <v>184</v>
      </c>
      <c r="F141" s="1809">
        <v>2</v>
      </c>
      <c r="G141" s="1068" t="s">
        <v>328</v>
      </c>
      <c r="H141" s="1001"/>
      <c r="I141" s="1002"/>
      <c r="J141" s="82"/>
      <c r="K141" s="476"/>
      <c r="L141" s="477"/>
      <c r="M141" s="1811"/>
      <c r="N141" s="26"/>
      <c r="O141" s="932"/>
      <c r="P141" s="26"/>
      <c r="Q141" s="27"/>
      <c r="R141" s="734"/>
      <c r="U141" s="734"/>
    </row>
    <row r="142" spans="1:24" ht="39.75" customHeight="1" x14ac:dyDescent="0.2">
      <c r="A142" s="87"/>
      <c r="B142" s="28"/>
      <c r="C142" s="47"/>
      <c r="D142" s="1823" t="s">
        <v>751</v>
      </c>
      <c r="E142" s="2068"/>
      <c r="F142" s="52"/>
      <c r="G142" s="989"/>
      <c r="H142" s="885" t="s">
        <v>24</v>
      </c>
      <c r="I142" s="1003">
        <v>2.4</v>
      </c>
      <c r="J142" s="1859"/>
      <c r="K142" s="448">
        <v>10</v>
      </c>
      <c r="L142" s="447">
        <v>10</v>
      </c>
      <c r="M142" s="62" t="s">
        <v>752</v>
      </c>
      <c r="N142" s="973">
        <v>1</v>
      </c>
      <c r="O142" s="1118"/>
      <c r="P142" s="1005">
        <v>50</v>
      </c>
      <c r="Q142" s="1449">
        <v>100</v>
      </c>
      <c r="R142" s="734"/>
      <c r="U142" s="734"/>
    </row>
    <row r="143" spans="1:24" ht="29.25" customHeight="1" x14ac:dyDescent="0.2">
      <c r="A143" s="87"/>
      <c r="B143" s="28"/>
      <c r="C143" s="881"/>
      <c r="D143" s="2013" t="s">
        <v>833</v>
      </c>
      <c r="E143" s="373"/>
      <c r="F143" s="1827"/>
      <c r="G143" s="1829"/>
      <c r="H143" s="2131" t="s">
        <v>24</v>
      </c>
      <c r="I143" s="2132"/>
      <c r="J143" s="2134"/>
      <c r="K143" s="2125">
        <v>20.7</v>
      </c>
      <c r="L143" s="210"/>
      <c r="M143" s="53" t="s">
        <v>309</v>
      </c>
      <c r="N143" s="75"/>
      <c r="O143" s="67"/>
      <c r="P143" s="1004">
        <v>7</v>
      </c>
      <c r="Q143" s="69"/>
      <c r="R143" s="734"/>
      <c r="U143" s="734"/>
    </row>
    <row r="144" spans="1:24" ht="29.25" customHeight="1" x14ac:dyDescent="0.2">
      <c r="A144" s="87"/>
      <c r="B144" s="28"/>
      <c r="C144" s="881"/>
      <c r="D144" s="2011"/>
      <c r="E144" s="373"/>
      <c r="F144" s="1827"/>
      <c r="G144" s="1829"/>
      <c r="H144" s="2057"/>
      <c r="I144" s="2133"/>
      <c r="J144" s="2059"/>
      <c r="K144" s="2061"/>
      <c r="L144" s="684"/>
      <c r="M144" s="1819" t="s">
        <v>310</v>
      </c>
      <c r="N144" s="1004"/>
      <c r="O144" s="67"/>
      <c r="P144" s="1004">
        <v>7</v>
      </c>
      <c r="Q144" s="69"/>
      <c r="R144" s="734"/>
      <c r="U144" s="734"/>
    </row>
    <row r="145" spans="1:22" ht="39.75" customHeight="1" thickBot="1" x14ac:dyDescent="0.25">
      <c r="A145" s="96"/>
      <c r="B145" s="16"/>
      <c r="C145" s="345"/>
      <c r="D145" s="2012"/>
      <c r="E145" s="1006"/>
      <c r="F145" s="1810"/>
      <c r="G145" s="1067"/>
      <c r="H145" s="929" t="s">
        <v>26</v>
      </c>
      <c r="I145" s="954">
        <f>SUM(I141:I144)</f>
        <v>2.4</v>
      </c>
      <c r="J145" s="1230">
        <f>SUM(J141:J144)</f>
        <v>0</v>
      </c>
      <c r="K145" s="436">
        <f>SUM(K141:K144)</f>
        <v>30.7</v>
      </c>
      <c r="L145" s="435">
        <f>SUM(L141:L144)</f>
        <v>10</v>
      </c>
      <c r="M145" s="1819" t="s">
        <v>311</v>
      </c>
      <c r="N145" s="1467"/>
      <c r="O145" s="1119"/>
      <c r="P145" s="1467">
        <v>2000</v>
      </c>
      <c r="Q145" s="452"/>
      <c r="T145" s="734"/>
    </row>
    <row r="146" spans="1:22" ht="20.25" customHeight="1" x14ac:dyDescent="0.2">
      <c r="A146" s="78" t="s">
        <v>19</v>
      </c>
      <c r="B146" s="17" t="s">
        <v>46</v>
      </c>
      <c r="C146" s="129" t="s">
        <v>28</v>
      </c>
      <c r="D146" s="2084" t="s">
        <v>193</v>
      </c>
      <c r="E146" s="2086" t="s">
        <v>194</v>
      </c>
      <c r="F146" s="352" t="s">
        <v>29</v>
      </c>
      <c r="G146" s="2135" t="s">
        <v>328</v>
      </c>
      <c r="H146" s="912"/>
      <c r="I146" s="1007"/>
      <c r="J146" s="1618"/>
      <c r="K146" s="479"/>
      <c r="L146" s="1080"/>
      <c r="M146" s="1008"/>
      <c r="N146" s="1010"/>
      <c r="O146" s="1009"/>
      <c r="P146" s="1117"/>
      <c r="Q146" s="1116"/>
      <c r="T146" s="734"/>
      <c r="U146" s="734"/>
      <c r="V146" s="734"/>
    </row>
    <row r="147" spans="1:22" ht="20.25" customHeight="1" x14ac:dyDescent="0.2">
      <c r="A147" s="87"/>
      <c r="B147" s="28"/>
      <c r="C147" s="47"/>
      <c r="D147" s="2085"/>
      <c r="E147" s="2087"/>
      <c r="F147" s="336"/>
      <c r="G147" s="2136"/>
      <c r="H147" s="913"/>
      <c r="I147" s="1011"/>
      <c r="J147" s="1839"/>
      <c r="K147" s="1090"/>
      <c r="L147" s="1081"/>
      <c r="M147" s="1012"/>
      <c r="N147" s="1015"/>
      <c r="O147" s="1013"/>
      <c r="P147" s="1014"/>
      <c r="Q147" s="1015"/>
      <c r="T147" s="734"/>
      <c r="U147" s="734"/>
      <c r="V147" s="734"/>
    </row>
    <row r="148" spans="1:22" ht="39.75" customHeight="1" x14ac:dyDescent="0.2">
      <c r="A148" s="87"/>
      <c r="B148" s="28"/>
      <c r="C148" s="47"/>
      <c r="D148" s="1016" t="s">
        <v>815</v>
      </c>
      <c r="E148" s="828" t="s">
        <v>23</v>
      </c>
      <c r="F148" s="359"/>
      <c r="G148" s="1837"/>
      <c r="H148" s="1852" t="s">
        <v>24</v>
      </c>
      <c r="I148" s="1065">
        <v>152.19999999999999</v>
      </c>
      <c r="J148" s="1017">
        <v>13</v>
      </c>
      <c r="K148" s="1091"/>
      <c r="L148" s="1082"/>
      <c r="M148" s="1018" t="s">
        <v>196</v>
      </c>
      <c r="N148" s="1021">
        <v>1</v>
      </c>
      <c r="O148" s="1019"/>
      <c r="P148" s="1020"/>
      <c r="Q148" s="1021"/>
    </row>
    <row r="149" spans="1:22" ht="39.75" customHeight="1" x14ac:dyDescent="0.2">
      <c r="A149" s="87"/>
      <c r="B149" s="28"/>
      <c r="C149" s="47"/>
      <c r="D149" s="1022"/>
      <c r="E149" s="833"/>
      <c r="F149" s="359"/>
      <c r="G149" s="1837"/>
      <c r="H149" s="1852" t="s">
        <v>250</v>
      </c>
      <c r="I149" s="1853">
        <v>11.5</v>
      </c>
      <c r="J149" s="832"/>
      <c r="K149" s="830"/>
      <c r="L149" s="1083"/>
      <c r="M149" s="1023" t="s">
        <v>197</v>
      </c>
      <c r="N149" s="1021">
        <v>30</v>
      </c>
      <c r="O149" s="1019"/>
      <c r="P149" s="1020"/>
      <c r="Q149" s="1021"/>
    </row>
    <row r="150" spans="1:22" ht="16.5" customHeight="1" x14ac:dyDescent="0.2">
      <c r="A150" s="87"/>
      <c r="B150" s="28"/>
      <c r="C150" s="47"/>
      <c r="D150" s="1024"/>
      <c r="E150" s="833"/>
      <c r="F150" s="359"/>
      <c r="G150" s="1837"/>
      <c r="H150" s="1838"/>
      <c r="I150" s="1854"/>
      <c r="J150" s="1079"/>
      <c r="K150" s="1092"/>
      <c r="L150" s="1084"/>
      <c r="M150" s="1025" t="s">
        <v>90</v>
      </c>
      <c r="N150" s="1028">
        <v>1</v>
      </c>
      <c r="O150" s="1026">
        <v>1</v>
      </c>
      <c r="P150" s="1027"/>
      <c r="Q150" s="1028"/>
    </row>
    <row r="151" spans="1:22" ht="28.5" customHeight="1" x14ac:dyDescent="0.2">
      <c r="A151" s="87"/>
      <c r="B151" s="28"/>
      <c r="C151" s="47"/>
      <c r="D151" s="2088" t="s">
        <v>198</v>
      </c>
      <c r="E151" s="343"/>
      <c r="F151" s="359"/>
      <c r="G151" s="1837"/>
      <c r="H151" s="2126" t="s">
        <v>24</v>
      </c>
      <c r="I151" s="2115">
        <v>100.4</v>
      </c>
      <c r="J151" s="2123">
        <v>97</v>
      </c>
      <c r="K151" s="2122">
        <v>100</v>
      </c>
      <c r="L151" s="1085">
        <v>100</v>
      </c>
      <c r="M151" s="1025" t="s">
        <v>199</v>
      </c>
      <c r="N151" s="1021">
        <v>1</v>
      </c>
      <c r="O151" s="1029">
        <v>1</v>
      </c>
      <c r="P151" s="1020">
        <v>1</v>
      </c>
      <c r="Q151" s="1021">
        <v>1</v>
      </c>
      <c r="R151" s="748"/>
    </row>
    <row r="152" spans="1:22" ht="42.75" customHeight="1" x14ac:dyDescent="0.2">
      <c r="A152" s="87"/>
      <c r="B152" s="28"/>
      <c r="C152" s="47"/>
      <c r="D152" s="2090"/>
      <c r="E152" s="343"/>
      <c r="F152" s="359"/>
      <c r="G152" s="1837"/>
      <c r="H152" s="2091"/>
      <c r="I152" s="2116"/>
      <c r="J152" s="2092"/>
      <c r="K152" s="2093"/>
      <c r="L152" s="686"/>
      <c r="M152" s="1025" t="s">
        <v>200</v>
      </c>
      <c r="N152" s="1032">
        <v>29000</v>
      </c>
      <c r="O152" s="1030">
        <v>31450</v>
      </c>
      <c r="P152" s="1031">
        <v>33400</v>
      </c>
      <c r="Q152" s="1032">
        <v>33400</v>
      </c>
      <c r="R152" s="748"/>
    </row>
    <row r="153" spans="1:22" ht="30.75" customHeight="1" x14ac:dyDescent="0.2">
      <c r="A153" s="87"/>
      <c r="B153" s="28"/>
      <c r="C153" s="47"/>
      <c r="D153" s="2090"/>
      <c r="E153" s="343"/>
      <c r="F153" s="359"/>
      <c r="G153" s="1837"/>
      <c r="H153" s="2091"/>
      <c r="I153" s="2116"/>
      <c r="J153" s="2092"/>
      <c r="K153" s="2093"/>
      <c r="L153" s="686"/>
      <c r="M153" s="1025" t="s">
        <v>201</v>
      </c>
      <c r="N153" s="1040">
        <v>5150</v>
      </c>
      <c r="O153" s="1033">
        <v>5240</v>
      </c>
      <c r="P153" s="1020">
        <v>5578</v>
      </c>
      <c r="Q153" s="1021">
        <v>5578</v>
      </c>
      <c r="R153" s="748"/>
    </row>
    <row r="154" spans="1:22" ht="28.5" customHeight="1" x14ac:dyDescent="0.2">
      <c r="A154" s="87"/>
      <c r="B154" s="28"/>
      <c r="C154" s="47"/>
      <c r="D154" s="2090"/>
      <c r="E154" s="343"/>
      <c r="F154" s="359"/>
      <c r="G154" s="1837"/>
      <c r="H154" s="2091"/>
      <c r="I154" s="2116"/>
      <c r="J154" s="2092"/>
      <c r="K154" s="2093"/>
      <c r="L154" s="686"/>
      <c r="M154" s="1023" t="s">
        <v>312</v>
      </c>
      <c r="N154" s="1049">
        <v>1</v>
      </c>
      <c r="O154" s="1034">
        <v>1</v>
      </c>
      <c r="P154" s="1035">
        <v>1</v>
      </c>
      <c r="Q154" s="1036">
        <v>1</v>
      </c>
      <c r="R154" s="748"/>
    </row>
    <row r="155" spans="1:22" ht="30.75" customHeight="1" x14ac:dyDescent="0.2">
      <c r="A155" s="87"/>
      <c r="B155" s="28"/>
      <c r="C155" s="881"/>
      <c r="D155" s="2088" t="s">
        <v>754</v>
      </c>
      <c r="E155" s="343"/>
      <c r="F155" s="359"/>
      <c r="G155" s="1837"/>
      <c r="H155" s="2126" t="s">
        <v>24</v>
      </c>
      <c r="I155" s="2115">
        <v>4</v>
      </c>
      <c r="J155" s="2123">
        <v>35</v>
      </c>
      <c r="K155" s="2122">
        <v>600</v>
      </c>
      <c r="L155" s="1085">
        <v>10</v>
      </c>
      <c r="M155" s="1037" t="s">
        <v>816</v>
      </c>
      <c r="N155" s="1050"/>
      <c r="O155" s="1838">
        <v>70</v>
      </c>
      <c r="P155" s="1038">
        <v>100</v>
      </c>
      <c r="Q155" s="1032"/>
      <c r="R155" s="748"/>
      <c r="T155" s="734"/>
    </row>
    <row r="156" spans="1:22" ht="18.75" customHeight="1" x14ac:dyDescent="0.2">
      <c r="A156" s="87"/>
      <c r="B156" s="28"/>
      <c r="C156" s="881"/>
      <c r="D156" s="2090"/>
      <c r="E156" s="343"/>
      <c r="F156" s="359"/>
      <c r="G156" s="1837"/>
      <c r="H156" s="2091"/>
      <c r="I156" s="2116"/>
      <c r="J156" s="2092"/>
      <c r="K156" s="2093"/>
      <c r="L156" s="686"/>
      <c r="M156" s="1037" t="s">
        <v>313</v>
      </c>
      <c r="N156" s="1050"/>
      <c r="O156" s="1838"/>
      <c r="P156" s="1038">
        <v>4500</v>
      </c>
      <c r="Q156" s="1032"/>
      <c r="R156" s="748"/>
      <c r="T156" s="734"/>
    </row>
    <row r="157" spans="1:22" ht="42.75" customHeight="1" x14ac:dyDescent="0.2">
      <c r="A157" s="87"/>
      <c r="B157" s="28"/>
      <c r="C157" s="881"/>
      <c r="D157" s="2090"/>
      <c r="E157" s="343"/>
      <c r="F157" s="359"/>
      <c r="G157" s="1837"/>
      <c r="H157" s="2091"/>
      <c r="I157" s="2116"/>
      <c r="J157" s="2092"/>
      <c r="K157" s="2093"/>
      <c r="L157" s="686"/>
      <c r="M157" s="1037" t="s">
        <v>314</v>
      </c>
      <c r="N157" s="1050"/>
      <c r="O157" s="1053"/>
      <c r="P157" s="1038">
        <v>100</v>
      </c>
      <c r="Q157" s="1032"/>
      <c r="R157" s="748"/>
      <c r="T157" s="734"/>
    </row>
    <row r="158" spans="1:22" ht="17.25" customHeight="1" x14ac:dyDescent="0.2">
      <c r="A158" s="87"/>
      <c r="B158" s="28"/>
      <c r="C158" s="881"/>
      <c r="D158" s="2088" t="s">
        <v>315</v>
      </c>
      <c r="E158" s="343"/>
      <c r="F158" s="359"/>
      <c r="G158" s="1837"/>
      <c r="H158" s="1852" t="s">
        <v>24</v>
      </c>
      <c r="I158" s="1853"/>
      <c r="J158" s="1855">
        <v>3</v>
      </c>
      <c r="K158" s="1896"/>
      <c r="L158" s="1085"/>
      <c r="M158" s="2127" t="s">
        <v>316</v>
      </c>
      <c r="N158" s="1044"/>
      <c r="O158" s="1112">
        <v>1</v>
      </c>
      <c r="P158" s="1918"/>
      <c r="Q158" s="1055"/>
      <c r="R158" s="748"/>
      <c r="T158" s="734"/>
      <c r="U158" s="734"/>
    </row>
    <row r="159" spans="1:22" ht="38.25" customHeight="1" x14ac:dyDescent="0.2">
      <c r="A159" s="87"/>
      <c r="B159" s="28"/>
      <c r="C159" s="881"/>
      <c r="D159" s="2090"/>
      <c r="E159" s="343"/>
      <c r="F159" s="359"/>
      <c r="G159" s="1837"/>
      <c r="H159" s="1838"/>
      <c r="I159" s="1854"/>
      <c r="J159" s="1840"/>
      <c r="K159" s="1841"/>
      <c r="L159" s="1086"/>
      <c r="M159" s="2128"/>
      <c r="N159" s="1914"/>
      <c r="O159" s="1915"/>
      <c r="P159" s="1916"/>
      <c r="Q159" s="1917"/>
      <c r="R159" s="748"/>
      <c r="T159" s="734"/>
      <c r="U159" s="734"/>
    </row>
    <row r="160" spans="1:22" ht="28.5" customHeight="1" x14ac:dyDescent="0.2">
      <c r="A160" s="87"/>
      <c r="B160" s="28"/>
      <c r="C160" s="881"/>
      <c r="D160" s="2088" t="s">
        <v>216</v>
      </c>
      <c r="E160" s="343"/>
      <c r="F160" s="359"/>
      <c r="G160" s="1837"/>
      <c r="H160" s="2126" t="s">
        <v>24</v>
      </c>
      <c r="I160" s="2115">
        <v>10</v>
      </c>
      <c r="J160" s="2123"/>
      <c r="K160" s="2122">
        <v>10</v>
      </c>
      <c r="L160" s="1085"/>
      <c r="M160" s="1042" t="s">
        <v>217</v>
      </c>
      <c r="N160" s="1044">
        <v>1</v>
      </c>
      <c r="O160" s="1029"/>
      <c r="P160" s="1043">
        <v>1</v>
      </c>
      <c r="Q160" s="1044"/>
      <c r="R160" s="748"/>
      <c r="T160" s="734"/>
      <c r="U160" s="734"/>
    </row>
    <row r="161" spans="1:23" ht="43.5" customHeight="1" x14ac:dyDescent="0.2">
      <c r="A161" s="87"/>
      <c r="B161" s="28"/>
      <c r="C161" s="881"/>
      <c r="D161" s="2090"/>
      <c r="E161" s="343"/>
      <c r="F161" s="359"/>
      <c r="G161" s="1898"/>
      <c r="H161" s="2091"/>
      <c r="I161" s="2116"/>
      <c r="J161" s="2092"/>
      <c r="K161" s="2093"/>
      <c r="L161" s="686"/>
      <c r="M161" s="1921" t="s">
        <v>218</v>
      </c>
      <c r="N161" s="1044">
        <v>1</v>
      </c>
      <c r="O161" s="1922">
        <v>1</v>
      </c>
      <c r="P161" s="1043"/>
      <c r="Q161" s="1044"/>
      <c r="R161" s="748"/>
      <c r="T161" s="734"/>
      <c r="U161" s="734"/>
      <c r="V161" s="734"/>
    </row>
    <row r="162" spans="1:23" ht="15.75" customHeight="1" x14ac:dyDescent="0.2">
      <c r="A162" s="87"/>
      <c r="B162" s="28"/>
      <c r="C162" s="88"/>
      <c r="D162" s="2088" t="s">
        <v>207</v>
      </c>
      <c r="E162" s="343"/>
      <c r="F162" s="359"/>
      <c r="G162" s="1888"/>
      <c r="H162" s="2126" t="s">
        <v>24</v>
      </c>
      <c r="I162" s="2115">
        <v>10</v>
      </c>
      <c r="J162" s="2123"/>
      <c r="K162" s="2122">
        <v>20</v>
      </c>
      <c r="L162" s="1923">
        <v>40</v>
      </c>
      <c r="M162" s="1018" t="s">
        <v>208</v>
      </c>
      <c r="N162" s="1021">
        <v>1</v>
      </c>
      <c r="O162" s="1029"/>
      <c r="P162" s="1020"/>
      <c r="Q162" s="1021"/>
      <c r="R162" s="748"/>
      <c r="T162" s="734"/>
    </row>
    <row r="163" spans="1:23" ht="16.5" customHeight="1" x14ac:dyDescent="0.2">
      <c r="A163" s="87"/>
      <c r="B163" s="28"/>
      <c r="C163" s="88"/>
      <c r="D163" s="2090"/>
      <c r="E163" s="343"/>
      <c r="F163" s="359"/>
      <c r="G163" s="1888"/>
      <c r="H163" s="2091"/>
      <c r="I163" s="2116"/>
      <c r="J163" s="2092"/>
      <c r="K163" s="2093"/>
      <c r="L163" s="1897"/>
      <c r="M163" s="1025" t="s">
        <v>209</v>
      </c>
      <c r="N163" s="1040">
        <v>1</v>
      </c>
      <c r="O163" s="1041"/>
      <c r="P163" s="1039"/>
      <c r="Q163" s="1040"/>
      <c r="R163" s="748"/>
      <c r="T163" s="734"/>
    </row>
    <row r="164" spans="1:23" ht="16.5" customHeight="1" x14ac:dyDescent="0.2">
      <c r="A164" s="87"/>
      <c r="B164" s="28"/>
      <c r="C164" s="88"/>
      <c r="D164" s="2090"/>
      <c r="E164" s="343"/>
      <c r="F164" s="359"/>
      <c r="G164" s="1888"/>
      <c r="H164" s="2091"/>
      <c r="I164" s="2116"/>
      <c r="J164" s="2092"/>
      <c r="K164" s="2093"/>
      <c r="L164" s="1897"/>
      <c r="M164" s="1919" t="s">
        <v>210</v>
      </c>
      <c r="N164" s="1044">
        <v>20</v>
      </c>
      <c r="O164" s="1112"/>
      <c r="P164" s="1043"/>
      <c r="Q164" s="1044"/>
      <c r="R164" s="748"/>
      <c r="T164" s="734"/>
      <c r="V164" s="734"/>
    </row>
    <row r="165" spans="1:23" ht="16.5" customHeight="1" x14ac:dyDescent="0.2">
      <c r="A165" s="87"/>
      <c r="B165" s="28"/>
      <c r="C165" s="88"/>
      <c r="D165" s="2090"/>
      <c r="E165" s="343"/>
      <c r="F165" s="359"/>
      <c r="G165" s="1888"/>
      <c r="H165" s="1888"/>
      <c r="I165" s="1895"/>
      <c r="J165" s="1897"/>
      <c r="K165" s="1892"/>
      <c r="L165" s="1897"/>
      <c r="M165" s="2129" t="s">
        <v>837</v>
      </c>
      <c r="N165" s="1044"/>
      <c r="O165" s="1112"/>
      <c r="P165" s="1043">
        <v>40</v>
      </c>
      <c r="Q165" s="1044">
        <v>80</v>
      </c>
      <c r="R165" s="748"/>
      <c r="T165" s="734"/>
    </row>
    <row r="166" spans="1:23" ht="15" customHeight="1" thickBot="1" x14ac:dyDescent="0.25">
      <c r="A166" s="87"/>
      <c r="B166" s="28"/>
      <c r="C166" s="1113"/>
      <c r="D166" s="1111"/>
      <c r="E166" s="1114"/>
      <c r="F166" s="346"/>
      <c r="G166" s="1115"/>
      <c r="H166" s="914" t="s">
        <v>26</v>
      </c>
      <c r="I166" s="1046">
        <f>SUM(I148:I162)</f>
        <v>288.10000000000002</v>
      </c>
      <c r="J166" s="1230">
        <f>SUM(J148:J158)</f>
        <v>148</v>
      </c>
      <c r="K166" s="474">
        <f>SUM(K148:K162)</f>
        <v>730</v>
      </c>
      <c r="L166" s="475">
        <f>SUM(L148:L163)</f>
        <v>150</v>
      </c>
      <c r="M166" s="2130"/>
      <c r="N166" s="1051"/>
      <c r="O166" s="1056"/>
      <c r="P166" s="1057"/>
      <c r="Q166" s="1058"/>
      <c r="T166" s="734"/>
      <c r="U166" s="734"/>
    </row>
    <row r="167" spans="1:23" ht="27" customHeight="1" x14ac:dyDescent="0.2">
      <c r="A167" s="78" t="s">
        <v>19</v>
      </c>
      <c r="B167" s="17" t="s">
        <v>46</v>
      </c>
      <c r="C167" s="129" t="s">
        <v>46</v>
      </c>
      <c r="D167" s="1818" t="s">
        <v>317</v>
      </c>
      <c r="E167" s="380"/>
      <c r="F167" s="2108">
        <v>2</v>
      </c>
      <c r="G167" s="1860" t="s">
        <v>328</v>
      </c>
      <c r="H167" s="912" t="s">
        <v>24</v>
      </c>
      <c r="I167" s="915"/>
      <c r="J167" s="1618">
        <v>11</v>
      </c>
      <c r="K167" s="481">
        <v>10</v>
      </c>
      <c r="L167" s="482">
        <v>10</v>
      </c>
      <c r="M167" s="1048" t="s">
        <v>321</v>
      </c>
      <c r="N167" s="878"/>
      <c r="O167" s="1059">
        <v>4</v>
      </c>
      <c r="P167" s="1060">
        <v>4</v>
      </c>
      <c r="Q167" s="1061">
        <v>4</v>
      </c>
      <c r="T167" s="734"/>
      <c r="V167" s="734"/>
    </row>
    <row r="168" spans="1:23" ht="30" customHeight="1" x14ac:dyDescent="0.2">
      <c r="A168" s="87"/>
      <c r="B168" s="28"/>
      <c r="C168" s="47"/>
      <c r="D168" s="875"/>
      <c r="E168" s="876"/>
      <c r="F168" s="2109"/>
      <c r="G168" s="1861"/>
      <c r="H168" s="913"/>
      <c r="I168" s="916"/>
      <c r="J168" s="1839"/>
      <c r="K168" s="1093"/>
      <c r="L168" s="877"/>
      <c r="M168" s="880" t="s">
        <v>318</v>
      </c>
      <c r="N168" s="1052"/>
      <c r="O168" s="1062">
        <v>100</v>
      </c>
      <c r="P168" s="879">
        <v>110</v>
      </c>
      <c r="Q168" s="1063">
        <v>120</v>
      </c>
      <c r="T168" s="734"/>
      <c r="V168" s="734"/>
    </row>
    <row r="169" spans="1:23" ht="16.5" customHeight="1" x14ac:dyDescent="0.2">
      <c r="A169" s="87"/>
      <c r="B169" s="28"/>
      <c r="C169" s="47"/>
      <c r="D169" s="875"/>
      <c r="E169" s="1047"/>
      <c r="F169" s="2109"/>
      <c r="G169" s="1861"/>
      <c r="H169" s="913"/>
      <c r="I169" s="916"/>
      <c r="J169" s="1839"/>
      <c r="K169" s="1093"/>
      <c r="L169" s="877"/>
      <c r="M169" s="880" t="s">
        <v>322</v>
      </c>
      <c r="N169" s="1052"/>
      <c r="O169" s="1062">
        <v>1</v>
      </c>
      <c r="P169" s="879"/>
      <c r="Q169" s="1063"/>
      <c r="T169" s="734"/>
      <c r="V169" s="734"/>
    </row>
    <row r="170" spans="1:23" ht="29.25" customHeight="1" x14ac:dyDescent="0.2">
      <c r="A170" s="87"/>
      <c r="B170" s="28"/>
      <c r="C170" s="47"/>
      <c r="D170" s="390"/>
      <c r="E170" s="335"/>
      <c r="F170" s="2109"/>
      <c r="G170" s="1070"/>
      <c r="H170" s="958"/>
      <c r="I170" s="917"/>
      <c r="J170" s="1470"/>
      <c r="K170" s="654"/>
      <c r="L170" s="1087"/>
      <c r="M170" s="880" t="s">
        <v>319</v>
      </c>
      <c r="N170" s="1052"/>
      <c r="O170" s="1064">
        <v>1</v>
      </c>
      <c r="P170" s="879"/>
      <c r="Q170" s="1063"/>
      <c r="T170" s="734"/>
      <c r="U170" s="734"/>
      <c r="W170" s="734"/>
    </row>
    <row r="171" spans="1:23" ht="15.75" customHeight="1" thickBot="1" x14ac:dyDescent="0.25">
      <c r="A171" s="96"/>
      <c r="B171" s="16"/>
      <c r="C171" s="345"/>
      <c r="D171" s="595"/>
      <c r="E171" s="585"/>
      <c r="F171" s="2110"/>
      <c r="G171" s="1071"/>
      <c r="H171" s="914" t="s">
        <v>26</v>
      </c>
      <c r="I171" s="918"/>
      <c r="J171" s="1493">
        <f>SUM(J167:J170)</f>
        <v>11</v>
      </c>
      <c r="K171" s="1554">
        <f>SUM(K167:K170)</f>
        <v>10</v>
      </c>
      <c r="L171" s="649">
        <f>SUM(L167:L170)</f>
        <v>10</v>
      </c>
      <c r="M171" s="1110" t="s">
        <v>320</v>
      </c>
      <c r="N171" s="1101"/>
      <c r="O171" s="1102"/>
      <c r="P171" s="1103">
        <v>1</v>
      </c>
      <c r="Q171" s="1104"/>
      <c r="U171" s="734"/>
    </row>
    <row r="172" spans="1:23" ht="14.25" customHeight="1" thickBot="1" x14ac:dyDescent="0.25">
      <c r="A172" s="15" t="s">
        <v>19</v>
      </c>
      <c r="B172" s="1109" t="s">
        <v>46</v>
      </c>
      <c r="C172" s="2037" t="s">
        <v>100</v>
      </c>
      <c r="D172" s="2038"/>
      <c r="E172" s="2038"/>
      <c r="F172" s="2038"/>
      <c r="G172" s="2038"/>
      <c r="H172" s="2038"/>
      <c r="I172" s="1441">
        <f>I171+I145+I166</f>
        <v>290.5</v>
      </c>
      <c r="J172" s="1557">
        <f>J171+J145+J166</f>
        <v>159</v>
      </c>
      <c r="K172" s="484">
        <f>K171+K145+K166</f>
        <v>770.7</v>
      </c>
      <c r="L172" s="1441">
        <f>L171+L145+L166</f>
        <v>170</v>
      </c>
      <c r="M172" s="1846"/>
      <c r="N172" s="1105"/>
      <c r="O172" s="1106"/>
      <c r="P172" s="1107"/>
      <c r="Q172" s="1108"/>
    </row>
    <row r="173" spans="1:23" ht="14.25" customHeight="1" thickBot="1" x14ac:dyDescent="0.25">
      <c r="A173" s="15" t="s">
        <v>19</v>
      </c>
      <c r="B173" s="2070" t="s">
        <v>226</v>
      </c>
      <c r="C173" s="2071"/>
      <c r="D173" s="2071"/>
      <c r="E173" s="2071"/>
      <c r="F173" s="2071"/>
      <c r="G173" s="2071"/>
      <c r="H173" s="2071"/>
      <c r="I173" s="919">
        <f>+I172+I139+I49</f>
        <v>8803.8000000000011</v>
      </c>
      <c r="J173" s="1558">
        <f>+J172+J139+J49</f>
        <v>11723.3</v>
      </c>
      <c r="K173" s="1555">
        <f>+K172+K139+K49</f>
        <v>8711</v>
      </c>
      <c r="L173" s="1088">
        <f>+L172+L139+L49</f>
        <v>8592.5</v>
      </c>
      <c r="M173" s="2072"/>
      <c r="N173" s="2073"/>
      <c r="O173" s="2073"/>
      <c r="P173" s="2073"/>
      <c r="Q173" s="2074"/>
    </row>
    <row r="174" spans="1:23" ht="14.25" customHeight="1" thickBot="1" x14ac:dyDescent="0.25">
      <c r="A174" s="398" t="s">
        <v>72</v>
      </c>
      <c r="B174" s="2075" t="s">
        <v>227</v>
      </c>
      <c r="C174" s="2076"/>
      <c r="D174" s="2076"/>
      <c r="E174" s="2076"/>
      <c r="F174" s="2076"/>
      <c r="G174" s="2076"/>
      <c r="H174" s="2076"/>
      <c r="I174" s="920">
        <f t="shared" ref="I174:L174" si="3">+I173</f>
        <v>8803.8000000000011</v>
      </c>
      <c r="J174" s="1559">
        <f t="shared" si="3"/>
        <v>11723.3</v>
      </c>
      <c r="K174" s="1556">
        <f t="shared" si="3"/>
        <v>8711</v>
      </c>
      <c r="L174" s="1089">
        <f t="shared" si="3"/>
        <v>8592.5</v>
      </c>
      <c r="M174" s="2077"/>
      <c r="N174" s="2078"/>
      <c r="O174" s="2078"/>
      <c r="P174" s="2078"/>
      <c r="Q174" s="2079"/>
    </row>
    <row r="175" spans="1:23" ht="24.75" customHeight="1" thickBot="1" x14ac:dyDescent="0.25">
      <c r="A175" s="2083" t="s">
        <v>228</v>
      </c>
      <c r="B175" s="2083"/>
      <c r="C175" s="2083"/>
      <c r="D175" s="2083"/>
      <c r="E175" s="2083"/>
      <c r="F175" s="2083"/>
      <c r="G175" s="2083"/>
      <c r="H175" s="2083"/>
      <c r="I175" s="2083"/>
      <c r="J175" s="2083"/>
      <c r="K175" s="2083"/>
      <c r="L175" s="864"/>
      <c r="M175" s="399"/>
      <c r="N175" s="400"/>
      <c r="O175" s="400"/>
      <c r="P175" s="400"/>
      <c r="Q175" s="400"/>
    </row>
    <row r="176" spans="1:23" ht="63.75" customHeight="1" x14ac:dyDescent="0.2">
      <c r="A176" s="2106" t="s">
        <v>229</v>
      </c>
      <c r="B176" s="2107"/>
      <c r="C176" s="2107"/>
      <c r="D176" s="2107"/>
      <c r="E176" s="2107"/>
      <c r="F176" s="2107"/>
      <c r="G176" s="2107"/>
      <c r="H176" s="2107"/>
      <c r="I176" s="921" t="s">
        <v>230</v>
      </c>
      <c r="J176" s="1471" t="s">
        <v>256</v>
      </c>
      <c r="K176" s="1097" t="s">
        <v>231</v>
      </c>
      <c r="L176" s="1094" t="s">
        <v>284</v>
      </c>
      <c r="M176" s="1844"/>
      <c r="N176" s="2101"/>
      <c r="O176" s="2101"/>
      <c r="P176" s="2101"/>
      <c r="Q176" s="2101"/>
    </row>
    <row r="177" spans="1:22" ht="15.75" customHeight="1" x14ac:dyDescent="0.2">
      <c r="A177" s="2104" t="s">
        <v>232</v>
      </c>
      <c r="B177" s="2105"/>
      <c r="C177" s="2105"/>
      <c r="D177" s="2105"/>
      <c r="E177" s="2105"/>
      <c r="F177" s="2105"/>
      <c r="G177" s="2105"/>
      <c r="H177" s="2105"/>
      <c r="I177" s="922">
        <f>SUM(I178:I186)</f>
        <v>8650.2000000000007</v>
      </c>
      <c r="J177" s="1561">
        <f>SUM(J178:J186)</f>
        <v>11306.7</v>
      </c>
      <c r="K177" s="1560">
        <f>SUM(K178:K186)</f>
        <v>8711</v>
      </c>
      <c r="L177" s="1095">
        <f>SUM(L178:L186)</f>
        <v>8392.5000000000018</v>
      </c>
      <c r="M177" s="1844"/>
      <c r="N177" s="2101"/>
      <c r="O177" s="2101"/>
      <c r="P177" s="2101"/>
      <c r="Q177" s="2101"/>
    </row>
    <row r="178" spans="1:22" ht="13.5" customHeight="1" x14ac:dyDescent="0.2">
      <c r="A178" s="1936" t="s">
        <v>233</v>
      </c>
      <c r="B178" s="1937"/>
      <c r="C178" s="1937"/>
      <c r="D178" s="1937"/>
      <c r="E178" s="1937"/>
      <c r="F178" s="1937"/>
      <c r="G178" s="1937"/>
      <c r="H178" s="1937"/>
      <c r="I178" s="923">
        <f>SUMIF(H14:H170,"sb",I14:I170)</f>
        <v>6779.2000000000007</v>
      </c>
      <c r="J178" s="288">
        <f>SUMIF(H14:H171,"sb",J14:J171)</f>
        <v>7529.8999999999987</v>
      </c>
      <c r="K178" s="485">
        <f>SUMIF(H14:H171,"sb",K14:K171)</f>
        <v>8021.6</v>
      </c>
      <c r="L178" s="278">
        <f>SUMIF(H14:H171,"sb",L14:L171)</f>
        <v>7699.1000000000013</v>
      </c>
      <c r="M178" s="1843"/>
      <c r="N178" s="2098"/>
      <c r="O178" s="2098"/>
      <c r="P178" s="2098"/>
      <c r="Q178" s="2098"/>
    </row>
    <row r="179" spans="1:22" ht="13.5" customHeight="1" x14ac:dyDescent="0.2">
      <c r="A179" s="1936" t="s">
        <v>817</v>
      </c>
      <c r="B179" s="1937"/>
      <c r="C179" s="1937"/>
      <c r="D179" s="1937"/>
      <c r="E179" s="1937"/>
      <c r="F179" s="1937"/>
      <c r="G179" s="1937"/>
      <c r="H179" s="2137"/>
      <c r="I179" s="923"/>
      <c r="J179" s="288">
        <f>SUMIF(H14:H171,"sb(l)",J14:J171)</f>
        <v>1177.3999999999999</v>
      </c>
      <c r="K179" s="485"/>
      <c r="L179" s="278"/>
      <c r="M179" s="1843"/>
      <c r="N179" s="1843"/>
      <c r="O179" s="1843"/>
      <c r="P179" s="1843"/>
      <c r="Q179" s="1843"/>
    </row>
    <row r="180" spans="1:22" ht="28.5" customHeight="1" x14ac:dyDescent="0.2">
      <c r="A180" s="2102" t="s">
        <v>266</v>
      </c>
      <c r="B180" s="2103"/>
      <c r="C180" s="2103"/>
      <c r="D180" s="2103"/>
      <c r="E180" s="2103"/>
      <c r="F180" s="2103"/>
      <c r="G180" s="2103"/>
      <c r="H180" s="2103"/>
      <c r="I180" s="923">
        <f>SUMIF(H16:H171,"sb(es)",I16:I171)</f>
        <v>866.1</v>
      </c>
      <c r="J180" s="288">
        <f>SUMIF(H14:H171,"sb(es)",J14:J171)</f>
        <v>1917.6</v>
      </c>
      <c r="K180" s="485">
        <f>SUMIF(H16:H171,"sb(es)",K16:K171)</f>
        <v>0</v>
      </c>
      <c r="L180" s="278">
        <f>SUMIF(H16:H171,"sb(es)",L16:L171)</f>
        <v>0</v>
      </c>
      <c r="M180" s="1843"/>
      <c r="N180" s="1843"/>
      <c r="O180" s="1843"/>
      <c r="P180" s="1843"/>
      <c r="Q180" s="1843"/>
    </row>
    <row r="181" spans="1:22" ht="27.75" customHeight="1" x14ac:dyDescent="0.2">
      <c r="A181" s="2102" t="s">
        <v>234</v>
      </c>
      <c r="B181" s="2103"/>
      <c r="C181" s="2103"/>
      <c r="D181" s="2103"/>
      <c r="E181" s="2103"/>
      <c r="F181" s="2103"/>
      <c r="G181" s="2103"/>
      <c r="H181" s="2103"/>
      <c r="I181" s="923">
        <f>SUMIF(H18:H166,"sb(esa)",I18:I166)</f>
        <v>46</v>
      </c>
      <c r="J181" s="288">
        <f>SUMIF(H15:H172,"sb(esa)",J15:J172)</f>
        <v>6.7</v>
      </c>
      <c r="K181" s="485">
        <f>SUMIF(H15:H172,"sb(esa)",K15:K172)</f>
        <v>0</v>
      </c>
      <c r="L181" s="278">
        <f>SUMIF(H15:H172,"sb(esa)",L15:L172)</f>
        <v>0</v>
      </c>
      <c r="M181" s="1843"/>
      <c r="N181" s="1843"/>
      <c r="O181" s="1843"/>
      <c r="P181" s="1843"/>
      <c r="Q181" s="1843"/>
    </row>
    <row r="182" spans="1:22" ht="14.25" customHeight="1" x14ac:dyDescent="0.2">
      <c r="A182" s="1936" t="s">
        <v>235</v>
      </c>
      <c r="B182" s="1937"/>
      <c r="C182" s="1937"/>
      <c r="D182" s="1937"/>
      <c r="E182" s="1937"/>
      <c r="F182" s="1937"/>
      <c r="G182" s="1937"/>
      <c r="H182" s="1937"/>
      <c r="I182" s="923">
        <f>SUMIF(H18:H171,"sb(l)",I18:I171)</f>
        <v>209.40000000000003</v>
      </c>
      <c r="J182" s="288"/>
      <c r="K182" s="485"/>
      <c r="L182" s="278"/>
      <c r="M182" s="1843"/>
      <c r="N182" s="1843"/>
      <c r="O182" s="1843"/>
      <c r="P182" s="1843"/>
      <c r="Q182" s="1843"/>
    </row>
    <row r="183" spans="1:22" ht="14.25" customHeight="1" x14ac:dyDescent="0.2">
      <c r="A183" s="1936" t="s">
        <v>236</v>
      </c>
      <c r="B183" s="1937"/>
      <c r="C183" s="1937"/>
      <c r="D183" s="1937"/>
      <c r="E183" s="1937"/>
      <c r="F183" s="1937"/>
      <c r="G183" s="1937"/>
      <c r="H183" s="1937"/>
      <c r="I183" s="923">
        <f>SUMIF(H14:H161,"sb(vr)",I14:I161)</f>
        <v>222.7</v>
      </c>
      <c r="J183" s="288">
        <f>SUMIF(H14:H161,"sb(vr)",J14:J161)</f>
        <v>234.9</v>
      </c>
      <c r="K183" s="485">
        <f>SUMIF(H14:H161,"sb(vr)",K14:K161)</f>
        <v>246.1</v>
      </c>
      <c r="L183" s="278">
        <f>SUMIF(H14:H161,"sb(vr)",L14:L161)</f>
        <v>246.1</v>
      </c>
      <c r="M183" s="763"/>
      <c r="N183" s="1843"/>
      <c r="O183" s="1843"/>
      <c r="P183" s="1843"/>
      <c r="Q183" s="1843"/>
    </row>
    <row r="184" spans="1:22" ht="14.25" customHeight="1" x14ac:dyDescent="0.2">
      <c r="A184" s="1936" t="s">
        <v>251</v>
      </c>
      <c r="B184" s="1937"/>
      <c r="C184" s="1937"/>
      <c r="D184" s="1937"/>
      <c r="E184" s="1937"/>
      <c r="F184" s="1937"/>
      <c r="G184" s="1937"/>
      <c r="H184" s="1937"/>
      <c r="I184" s="923">
        <f>SUMIF(H18:H166,"sb(vrl)",I18:I166)</f>
        <v>31.5</v>
      </c>
      <c r="J184" s="1746">
        <f>SUMIF(H14:H166,"sb(vrl)",J14:J166)</f>
        <v>11.2</v>
      </c>
      <c r="K184" s="1745"/>
      <c r="L184" s="278"/>
      <c r="M184" s="763"/>
      <c r="N184" s="1843"/>
      <c r="O184" s="1843"/>
      <c r="P184" s="1843"/>
      <c r="Q184" s="1843"/>
    </row>
    <row r="185" spans="1:22" ht="15" customHeight="1" x14ac:dyDescent="0.2">
      <c r="A185" s="2102" t="s">
        <v>237</v>
      </c>
      <c r="B185" s="2103"/>
      <c r="C185" s="2103"/>
      <c r="D185" s="2103"/>
      <c r="E185" s="2103"/>
      <c r="F185" s="2103"/>
      <c r="G185" s="2103"/>
      <c r="H185" s="2103"/>
      <c r="I185" s="924">
        <f>SUMIF(H18:H161,"sb(sp)",I18:I161)</f>
        <v>433.9</v>
      </c>
      <c r="J185" s="404">
        <f>SUMIF(H18:H161,"sb(sp)",J18:J161)</f>
        <v>429</v>
      </c>
      <c r="K185" s="487">
        <f>SUMIF(H18:H161,"sb(sp)",K18:K161)</f>
        <v>443.3</v>
      </c>
      <c r="L185" s="660">
        <f>SUMIF(H18:H161,"sb(sp)",L18:L161)</f>
        <v>447.3</v>
      </c>
      <c r="M185" s="403"/>
      <c r="N185" s="2098"/>
      <c r="O185" s="2098"/>
      <c r="P185" s="2098"/>
      <c r="Q185" s="2098"/>
    </row>
    <row r="186" spans="1:22" x14ac:dyDescent="0.2">
      <c r="A186" s="2102" t="s">
        <v>238</v>
      </c>
      <c r="B186" s="2103"/>
      <c r="C186" s="2103"/>
      <c r="D186" s="2103"/>
      <c r="E186" s="2103"/>
      <c r="F186" s="2103"/>
      <c r="G186" s="2103"/>
      <c r="H186" s="2103"/>
      <c r="I186" s="925">
        <f>SUMIF(H18:H161,"sb(spl)",I18:I161)</f>
        <v>61.4</v>
      </c>
      <c r="J186" s="404">
        <f>SUMIF(H18:H161,"sb(spl)",J18:J161)</f>
        <v>0</v>
      </c>
      <c r="K186" s="457">
        <f>SUMIF(H18:H161,"sb(spl)",K18:K161)</f>
        <v>0</v>
      </c>
      <c r="L186" s="458">
        <f>SUMIF(H18:H161,"sb(spl)",L18:L161)</f>
        <v>0</v>
      </c>
      <c r="M186" s="403"/>
      <c r="N186" s="1843"/>
      <c r="O186" s="1843"/>
      <c r="P186" s="1843"/>
      <c r="Q186" s="1843"/>
    </row>
    <row r="187" spans="1:22" x14ac:dyDescent="0.2">
      <c r="A187" s="2104" t="s">
        <v>239</v>
      </c>
      <c r="B187" s="2105"/>
      <c r="C187" s="2105"/>
      <c r="D187" s="2105"/>
      <c r="E187" s="2105"/>
      <c r="F187" s="2105"/>
      <c r="G187" s="2105"/>
      <c r="H187" s="2105"/>
      <c r="I187" s="926">
        <f>SUM(I188:I189)</f>
        <v>153.6</v>
      </c>
      <c r="J187" s="1564">
        <f>SUM(J188:J189)</f>
        <v>416.6</v>
      </c>
      <c r="K187" s="1098">
        <f>SUM(K188:K189)</f>
        <v>0</v>
      </c>
      <c r="L187" s="1096">
        <f>SUM(L188:L189)</f>
        <v>200</v>
      </c>
      <c r="M187" s="1844"/>
      <c r="N187" s="2101"/>
      <c r="O187" s="2101"/>
      <c r="P187" s="2101"/>
      <c r="Q187" s="2101"/>
    </row>
    <row r="188" spans="1:22" x14ac:dyDescent="0.2">
      <c r="A188" s="1936" t="s">
        <v>240</v>
      </c>
      <c r="B188" s="1937"/>
      <c r="C188" s="1937"/>
      <c r="D188" s="1937"/>
      <c r="E188" s="1937"/>
      <c r="F188" s="1937"/>
      <c r="G188" s="1937"/>
      <c r="H188" s="1937"/>
      <c r="I188" s="923">
        <f>SUMIF(H18:H161,"es",I18:I161)</f>
        <v>130</v>
      </c>
      <c r="J188" s="288">
        <f>SUMIF(H18:H161,"es",J18:J161)</f>
        <v>370</v>
      </c>
      <c r="K188" s="485">
        <f>SUMIF(H18:H161,"es",K18:K161)</f>
        <v>0</v>
      </c>
      <c r="L188" s="278">
        <f>SUMIF(H18:H161,"es",L18:L161)</f>
        <v>0</v>
      </c>
      <c r="M188" s="1843"/>
      <c r="N188" s="2098"/>
      <c r="O188" s="2098"/>
      <c r="P188" s="2098"/>
      <c r="Q188" s="2098"/>
    </row>
    <row r="189" spans="1:22" x14ac:dyDescent="0.2">
      <c r="A189" s="1936" t="s">
        <v>241</v>
      </c>
      <c r="B189" s="1937"/>
      <c r="C189" s="1937"/>
      <c r="D189" s="1937"/>
      <c r="E189" s="1937"/>
      <c r="F189" s="1937"/>
      <c r="G189" s="1937"/>
      <c r="H189" s="1937"/>
      <c r="I189" s="923">
        <f>SUMIF(H18:H161,"kt",I18:I161)</f>
        <v>23.6</v>
      </c>
      <c r="J189" s="731">
        <f>SUMIF(H18:H154,"kt",J18:J154)</f>
        <v>46.6</v>
      </c>
      <c r="K189" s="664">
        <f>SUMIF(H18:H154,"kt",K18:K154)</f>
        <v>0</v>
      </c>
      <c r="L189" s="662">
        <f>SUMIF(H18:H154,"kt",L18:L154)</f>
        <v>200</v>
      </c>
      <c r="M189" s="1843"/>
      <c r="N189" s="1843"/>
      <c r="O189" s="1843"/>
      <c r="P189" s="1843"/>
      <c r="Q189" s="1843"/>
      <c r="V189" s="734"/>
    </row>
    <row r="190" spans="1:22" ht="13.5" thickBot="1" x14ac:dyDescent="0.25">
      <c r="A190" s="2099" t="s">
        <v>26</v>
      </c>
      <c r="B190" s="2100"/>
      <c r="C190" s="2100"/>
      <c r="D190" s="2100"/>
      <c r="E190" s="2100"/>
      <c r="F190" s="2100"/>
      <c r="G190" s="2100"/>
      <c r="H190" s="2100"/>
      <c r="I190" s="927">
        <f>I187+I177</f>
        <v>8803.8000000000011</v>
      </c>
      <c r="J190" s="1562">
        <f>J187+J177</f>
        <v>11723.300000000001</v>
      </c>
      <c r="K190" s="450">
        <f>K187+K177</f>
        <v>8711</v>
      </c>
      <c r="L190" s="451">
        <f>L187+L177</f>
        <v>8592.5000000000018</v>
      </c>
      <c r="M190" s="1844"/>
      <c r="N190" s="2101"/>
      <c r="O190" s="2101"/>
      <c r="P190" s="2101"/>
      <c r="Q190" s="2101"/>
    </row>
    <row r="191" spans="1:22" x14ac:dyDescent="0.2">
      <c r="A191" s="405"/>
      <c r="B191" s="406"/>
      <c r="C191" s="405"/>
      <c r="D191" s="407"/>
      <c r="M191" s="408"/>
      <c r="N191" s="2098"/>
      <c r="O191" s="2098"/>
      <c r="P191" s="2098"/>
      <c r="Q191" s="2098"/>
    </row>
    <row r="192" spans="1:22" x14ac:dyDescent="0.2">
      <c r="K192" s="1468"/>
      <c r="M192" s="399"/>
    </row>
    <row r="193" spans="5:12" ht="16.5" customHeight="1" x14ac:dyDescent="0.2">
      <c r="E193" s="2095" t="s">
        <v>270</v>
      </c>
      <c r="F193" s="2095"/>
      <c r="G193" s="2095"/>
      <c r="H193" s="2095"/>
      <c r="I193" s="2095"/>
      <c r="J193" s="2095"/>
      <c r="K193" s="2095"/>
      <c r="L193" s="1842"/>
    </row>
  </sheetData>
  <mergeCells count="174">
    <mergeCell ref="M1:Q1"/>
    <mergeCell ref="A2:Q2"/>
    <mergeCell ref="A3:Q3"/>
    <mergeCell ref="A4:Q4"/>
    <mergeCell ref="N5:Q5"/>
    <mergeCell ref="A6:A9"/>
    <mergeCell ref="B6:B9"/>
    <mergeCell ref="C6:C9"/>
    <mergeCell ref="D6:D9"/>
    <mergeCell ref="E6:E9"/>
    <mergeCell ref="L6:L9"/>
    <mergeCell ref="P8:P9"/>
    <mergeCell ref="F6:F9"/>
    <mergeCell ref="H6:H9"/>
    <mergeCell ref="I6:I9"/>
    <mergeCell ref="J6:J9"/>
    <mergeCell ref="K6:K9"/>
    <mergeCell ref="M6:Q6"/>
    <mergeCell ref="M7:M9"/>
    <mergeCell ref="N7:Q7"/>
    <mergeCell ref="N8:N9"/>
    <mergeCell ref="O8:O9"/>
    <mergeCell ref="G6:G9"/>
    <mergeCell ref="Q8:Q9"/>
    <mergeCell ref="A10:Q10"/>
    <mergeCell ref="A11:Q11"/>
    <mergeCell ref="B12:Q12"/>
    <mergeCell ref="C13:Q13"/>
    <mergeCell ref="A14:A17"/>
    <mergeCell ref="D14:D22"/>
    <mergeCell ref="M22:M23"/>
    <mergeCell ref="G14:G15"/>
    <mergeCell ref="G29:G30"/>
    <mergeCell ref="D24:D25"/>
    <mergeCell ref="D27:D28"/>
    <mergeCell ref="M58:M59"/>
    <mergeCell ref="O58:O59"/>
    <mergeCell ref="P58:P59"/>
    <mergeCell ref="Q58:Q59"/>
    <mergeCell ref="G51:G52"/>
    <mergeCell ref="D33:D35"/>
    <mergeCell ref="M34:M35"/>
    <mergeCell ref="D36:D37"/>
    <mergeCell ref="E36:E37"/>
    <mergeCell ref="F36:F37"/>
    <mergeCell ref="M36:M37"/>
    <mergeCell ref="G36:G37"/>
    <mergeCell ref="C50:Q50"/>
    <mergeCell ref="D51:D52"/>
    <mergeCell ref="D53:D55"/>
    <mergeCell ref="D56:D59"/>
    <mergeCell ref="C49:H49"/>
    <mergeCell ref="M49:Q49"/>
    <mergeCell ref="M40:M41"/>
    <mergeCell ref="M54:M55"/>
    <mergeCell ref="D80:D81"/>
    <mergeCell ref="E80:E81"/>
    <mergeCell ref="D101:D102"/>
    <mergeCell ref="G100:G102"/>
    <mergeCell ref="D84:D85"/>
    <mergeCell ref="D108:D110"/>
    <mergeCell ref="D31:D32"/>
    <mergeCell ref="D67:D68"/>
    <mergeCell ref="D69:D72"/>
    <mergeCell ref="D75:D77"/>
    <mergeCell ref="E75:E77"/>
    <mergeCell ref="D73:D74"/>
    <mergeCell ref="G97:G98"/>
    <mergeCell ref="D60:D61"/>
    <mergeCell ref="D62:D63"/>
    <mergeCell ref="D64:D66"/>
    <mergeCell ref="G92:G93"/>
    <mergeCell ref="D46:D47"/>
    <mergeCell ref="D42:D43"/>
    <mergeCell ref="D99:D100"/>
    <mergeCell ref="G108:G110"/>
    <mergeCell ref="E193:K193"/>
    <mergeCell ref="A187:H187"/>
    <mergeCell ref="A190:H190"/>
    <mergeCell ref="D158:D159"/>
    <mergeCell ref="D155:D157"/>
    <mergeCell ref="H155:H157"/>
    <mergeCell ref="I155:I157"/>
    <mergeCell ref="H162:H164"/>
    <mergeCell ref="I162:I164"/>
    <mergeCell ref="J162:J164"/>
    <mergeCell ref="K162:K164"/>
    <mergeCell ref="D160:D161"/>
    <mergeCell ref="H160:H161"/>
    <mergeCell ref="I160:I161"/>
    <mergeCell ref="J160:J161"/>
    <mergeCell ref="K160:K161"/>
    <mergeCell ref="D162:D165"/>
    <mergeCell ref="N190:Q190"/>
    <mergeCell ref="N191:Q191"/>
    <mergeCell ref="A180:H180"/>
    <mergeCell ref="F167:F171"/>
    <mergeCell ref="C172:H172"/>
    <mergeCell ref="B173:H173"/>
    <mergeCell ref="M173:Q173"/>
    <mergeCell ref="B174:H174"/>
    <mergeCell ref="M174:Q174"/>
    <mergeCell ref="A179:H179"/>
    <mergeCell ref="N187:Q187"/>
    <mergeCell ref="A188:H188"/>
    <mergeCell ref="N188:Q188"/>
    <mergeCell ref="A189:H189"/>
    <mergeCell ref="A181:H181"/>
    <mergeCell ref="A182:H182"/>
    <mergeCell ref="A183:H183"/>
    <mergeCell ref="A185:H185"/>
    <mergeCell ref="N185:Q185"/>
    <mergeCell ref="A186:H186"/>
    <mergeCell ref="A184:H184"/>
    <mergeCell ref="A178:H178"/>
    <mergeCell ref="N178:Q178"/>
    <mergeCell ref="M158:M159"/>
    <mergeCell ref="M165:M166"/>
    <mergeCell ref="A177:H177"/>
    <mergeCell ref="N177:Q177"/>
    <mergeCell ref="J151:J154"/>
    <mergeCell ref="K151:K154"/>
    <mergeCell ref="D143:D145"/>
    <mergeCell ref="H143:H144"/>
    <mergeCell ref="I143:I144"/>
    <mergeCell ref="J143:J144"/>
    <mergeCell ref="D146:D147"/>
    <mergeCell ref="E146:E147"/>
    <mergeCell ref="G146:G147"/>
    <mergeCell ref="A175:K175"/>
    <mergeCell ref="A176:H176"/>
    <mergeCell ref="N176:Q176"/>
    <mergeCell ref="D78:D79"/>
    <mergeCell ref="D82:D83"/>
    <mergeCell ref="D86:D88"/>
    <mergeCell ref="D95:D97"/>
    <mergeCell ref="K155:K157"/>
    <mergeCell ref="J155:J157"/>
    <mergeCell ref="G111:G113"/>
    <mergeCell ref="C139:H139"/>
    <mergeCell ref="M139:Q139"/>
    <mergeCell ref="C140:Q140"/>
    <mergeCell ref="K143:K144"/>
    <mergeCell ref="D151:D154"/>
    <mergeCell ref="H151:H154"/>
    <mergeCell ref="D125:D127"/>
    <mergeCell ref="E125:E127"/>
    <mergeCell ref="M125:M126"/>
    <mergeCell ref="D136:D137"/>
    <mergeCell ref="E138:H138"/>
    <mergeCell ref="G125:G127"/>
    <mergeCell ref="D130:D131"/>
    <mergeCell ref="E130:E131"/>
    <mergeCell ref="D128:D129"/>
    <mergeCell ref="G128:G129"/>
    <mergeCell ref="D133:D134"/>
    <mergeCell ref="M114:M115"/>
    <mergeCell ref="G118:G122"/>
    <mergeCell ref="G114:G117"/>
    <mergeCell ref="M108:M110"/>
    <mergeCell ref="D111:D113"/>
    <mergeCell ref="D105:D107"/>
    <mergeCell ref="I151:I154"/>
    <mergeCell ref="M136:M138"/>
    <mergeCell ref="E141:E142"/>
    <mergeCell ref="D114:D117"/>
    <mergeCell ref="D118:D122"/>
    <mergeCell ref="E118:E122"/>
    <mergeCell ref="M106:M107"/>
    <mergeCell ref="F123:F124"/>
    <mergeCell ref="G123:G124"/>
    <mergeCell ref="G133:G134"/>
    <mergeCell ref="M133:M134"/>
    <mergeCell ref="G136:G137"/>
  </mergeCells>
  <printOptions horizontalCentered="1"/>
  <pageMargins left="0.51181102362204722" right="0.11811023622047245" top="0.35433070866141736" bottom="0.35433070866141736" header="0.31496062992125984" footer="0.11811023622047245"/>
  <pageSetup paperSize="9" scale="6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workbookViewId="0">
      <selection activeCell="Z9" sqref="Z9"/>
    </sheetView>
  </sheetViews>
  <sheetFormatPr defaultColWidth="9.140625" defaultRowHeight="12.75" x14ac:dyDescent="0.2"/>
  <cols>
    <col min="1" max="6" width="11.85546875" style="1125" customWidth="1"/>
    <col min="7" max="7" width="6.5703125" style="1125" hidden="1" customWidth="1"/>
    <col min="8" max="8" width="6.85546875" style="1125" hidden="1" customWidth="1"/>
    <col min="9" max="9" width="6.140625" style="1125" hidden="1" customWidth="1"/>
    <col min="10" max="10" width="6.42578125" style="1125" hidden="1" customWidth="1"/>
    <col min="11" max="19" width="9.140625" style="1125" customWidth="1"/>
    <col min="20" max="251" width="9.140625" style="1125"/>
    <col min="252" max="257" width="10.140625" style="1125" customWidth="1"/>
    <col min="258" max="262" width="0" style="1125" hidden="1" customWidth="1"/>
    <col min="263" max="266" width="7.85546875" style="1125" customWidth="1"/>
    <col min="267" max="267" width="7" style="1125" customWidth="1"/>
    <col min="268" max="268" width="6.42578125" style="1125" customWidth="1"/>
    <col min="269" max="269" width="8" style="1125" customWidth="1"/>
    <col min="270" max="270" width="6" style="1125" customWidth="1"/>
    <col min="271" max="271" width="7.140625" style="1125" customWidth="1"/>
    <col min="272" max="507" width="9.140625" style="1125"/>
    <col min="508" max="513" width="10.140625" style="1125" customWidth="1"/>
    <col min="514" max="518" width="0" style="1125" hidden="1" customWidth="1"/>
    <col min="519" max="522" width="7.85546875" style="1125" customWidth="1"/>
    <col min="523" max="523" width="7" style="1125" customWidth="1"/>
    <col min="524" max="524" width="6.42578125" style="1125" customWidth="1"/>
    <col min="525" max="525" width="8" style="1125" customWidth="1"/>
    <col min="526" max="526" width="6" style="1125" customWidth="1"/>
    <col min="527" max="527" width="7.140625" style="1125" customWidth="1"/>
    <col min="528" max="763" width="9.140625" style="1125"/>
    <col min="764" max="769" width="10.140625" style="1125" customWidth="1"/>
    <col min="770" max="774" width="0" style="1125" hidden="1" customWidth="1"/>
    <col min="775" max="778" width="7.85546875" style="1125" customWidth="1"/>
    <col min="779" max="779" width="7" style="1125" customWidth="1"/>
    <col min="780" max="780" width="6.42578125" style="1125" customWidth="1"/>
    <col min="781" max="781" width="8" style="1125" customWidth="1"/>
    <col min="782" max="782" width="6" style="1125" customWidth="1"/>
    <col min="783" max="783" width="7.140625" style="1125" customWidth="1"/>
    <col min="784" max="1019" width="9.140625" style="1125"/>
    <col min="1020" max="1025" width="10.140625" style="1125" customWidth="1"/>
    <col min="1026" max="1030" width="0" style="1125" hidden="1" customWidth="1"/>
    <col min="1031" max="1034" width="7.85546875" style="1125" customWidth="1"/>
    <col min="1035" max="1035" width="7" style="1125" customWidth="1"/>
    <col min="1036" max="1036" width="6.42578125" style="1125" customWidth="1"/>
    <col min="1037" max="1037" width="8" style="1125" customWidth="1"/>
    <col min="1038" max="1038" width="6" style="1125" customWidth="1"/>
    <col min="1039" max="1039" width="7.140625" style="1125" customWidth="1"/>
    <col min="1040" max="1275" width="9.140625" style="1125"/>
    <col min="1276" max="1281" width="10.140625" style="1125" customWidth="1"/>
    <col min="1282" max="1286" width="0" style="1125" hidden="1" customWidth="1"/>
    <col min="1287" max="1290" width="7.85546875" style="1125" customWidth="1"/>
    <col min="1291" max="1291" width="7" style="1125" customWidth="1"/>
    <col min="1292" max="1292" width="6.42578125" style="1125" customWidth="1"/>
    <col min="1293" max="1293" width="8" style="1125" customWidth="1"/>
    <col min="1294" max="1294" width="6" style="1125" customWidth="1"/>
    <col min="1295" max="1295" width="7.140625" style="1125" customWidth="1"/>
    <col min="1296" max="1531" width="9.140625" style="1125"/>
    <col min="1532" max="1537" width="10.140625" style="1125" customWidth="1"/>
    <col min="1538" max="1542" width="0" style="1125" hidden="1" customWidth="1"/>
    <col min="1543" max="1546" width="7.85546875" style="1125" customWidth="1"/>
    <col min="1547" max="1547" width="7" style="1125" customWidth="1"/>
    <col min="1548" max="1548" width="6.42578125" style="1125" customWidth="1"/>
    <col min="1549" max="1549" width="8" style="1125" customWidth="1"/>
    <col min="1550" max="1550" width="6" style="1125" customWidth="1"/>
    <col min="1551" max="1551" width="7.140625" style="1125" customWidth="1"/>
    <col min="1552" max="1787" width="9.140625" style="1125"/>
    <col min="1788" max="1793" width="10.140625" style="1125" customWidth="1"/>
    <col min="1794" max="1798" width="0" style="1125" hidden="1" customWidth="1"/>
    <col min="1799" max="1802" width="7.85546875" style="1125" customWidth="1"/>
    <col min="1803" max="1803" width="7" style="1125" customWidth="1"/>
    <col min="1804" max="1804" width="6.42578125" style="1125" customWidth="1"/>
    <col min="1805" max="1805" width="8" style="1125" customWidth="1"/>
    <col min="1806" max="1806" width="6" style="1125" customWidth="1"/>
    <col min="1807" max="1807" width="7.140625" style="1125" customWidth="1"/>
    <col min="1808" max="2043" width="9.140625" style="1125"/>
    <col min="2044" max="2049" width="10.140625" style="1125" customWidth="1"/>
    <col min="2050" max="2054" width="0" style="1125" hidden="1" customWidth="1"/>
    <col min="2055" max="2058" width="7.85546875" style="1125" customWidth="1"/>
    <col min="2059" max="2059" width="7" style="1125" customWidth="1"/>
    <col min="2060" max="2060" width="6.42578125" style="1125" customWidth="1"/>
    <col min="2061" max="2061" width="8" style="1125" customWidth="1"/>
    <col min="2062" max="2062" width="6" style="1125" customWidth="1"/>
    <col min="2063" max="2063" width="7.140625" style="1125" customWidth="1"/>
    <col min="2064" max="2299" width="9.140625" style="1125"/>
    <col min="2300" max="2305" width="10.140625" style="1125" customWidth="1"/>
    <col min="2306" max="2310" width="0" style="1125" hidden="1" customWidth="1"/>
    <col min="2311" max="2314" width="7.85546875" style="1125" customWidth="1"/>
    <col min="2315" max="2315" width="7" style="1125" customWidth="1"/>
    <col min="2316" max="2316" width="6.42578125" style="1125" customWidth="1"/>
    <col min="2317" max="2317" width="8" style="1125" customWidth="1"/>
    <col min="2318" max="2318" width="6" style="1125" customWidth="1"/>
    <col min="2319" max="2319" width="7.140625" style="1125" customWidth="1"/>
    <col min="2320" max="2555" width="9.140625" style="1125"/>
    <col min="2556" max="2561" width="10.140625" style="1125" customWidth="1"/>
    <col min="2562" max="2566" width="0" style="1125" hidden="1" customWidth="1"/>
    <col min="2567" max="2570" width="7.85546875" style="1125" customWidth="1"/>
    <col min="2571" max="2571" width="7" style="1125" customWidth="1"/>
    <col min="2572" max="2572" width="6.42578125" style="1125" customWidth="1"/>
    <col min="2573" max="2573" width="8" style="1125" customWidth="1"/>
    <col min="2574" max="2574" width="6" style="1125" customWidth="1"/>
    <col min="2575" max="2575" width="7.140625" style="1125" customWidth="1"/>
    <col min="2576" max="2811" width="9.140625" style="1125"/>
    <col min="2812" max="2817" width="10.140625" style="1125" customWidth="1"/>
    <col min="2818" max="2822" width="0" style="1125" hidden="1" customWidth="1"/>
    <col min="2823" max="2826" width="7.85546875" style="1125" customWidth="1"/>
    <col min="2827" max="2827" width="7" style="1125" customWidth="1"/>
    <col min="2828" max="2828" width="6.42578125" style="1125" customWidth="1"/>
    <col min="2829" max="2829" width="8" style="1125" customWidth="1"/>
    <col min="2830" max="2830" width="6" style="1125" customWidth="1"/>
    <col min="2831" max="2831" width="7.140625" style="1125" customWidth="1"/>
    <col min="2832" max="3067" width="9.140625" style="1125"/>
    <col min="3068" max="3073" width="10.140625" style="1125" customWidth="1"/>
    <col min="3074" max="3078" width="0" style="1125" hidden="1" customWidth="1"/>
    <col min="3079" max="3082" width="7.85546875" style="1125" customWidth="1"/>
    <col min="3083" max="3083" width="7" style="1125" customWidth="1"/>
    <col min="3084" max="3084" width="6.42578125" style="1125" customWidth="1"/>
    <col min="3085" max="3085" width="8" style="1125" customWidth="1"/>
    <col min="3086" max="3086" width="6" style="1125" customWidth="1"/>
    <col min="3087" max="3087" width="7.140625" style="1125" customWidth="1"/>
    <col min="3088" max="3323" width="9.140625" style="1125"/>
    <col min="3324" max="3329" width="10.140625" style="1125" customWidth="1"/>
    <col min="3330" max="3334" width="0" style="1125" hidden="1" customWidth="1"/>
    <col min="3335" max="3338" width="7.85546875" style="1125" customWidth="1"/>
    <col min="3339" max="3339" width="7" style="1125" customWidth="1"/>
    <col min="3340" max="3340" width="6.42578125" style="1125" customWidth="1"/>
    <col min="3341" max="3341" width="8" style="1125" customWidth="1"/>
    <col min="3342" max="3342" width="6" style="1125" customWidth="1"/>
    <col min="3343" max="3343" width="7.140625" style="1125" customWidth="1"/>
    <col min="3344" max="3579" width="9.140625" style="1125"/>
    <col min="3580" max="3585" width="10.140625" style="1125" customWidth="1"/>
    <col min="3586" max="3590" width="0" style="1125" hidden="1" customWidth="1"/>
    <col min="3591" max="3594" width="7.85546875" style="1125" customWidth="1"/>
    <col min="3595" max="3595" width="7" style="1125" customWidth="1"/>
    <col min="3596" max="3596" width="6.42578125" style="1125" customWidth="1"/>
    <col min="3597" max="3597" width="8" style="1125" customWidth="1"/>
    <col min="3598" max="3598" width="6" style="1125" customWidth="1"/>
    <col min="3599" max="3599" width="7.140625" style="1125" customWidth="1"/>
    <col min="3600" max="3835" width="9.140625" style="1125"/>
    <col min="3836" max="3841" width="10.140625" style="1125" customWidth="1"/>
    <col min="3842" max="3846" width="0" style="1125" hidden="1" customWidth="1"/>
    <col min="3847" max="3850" width="7.85546875" style="1125" customWidth="1"/>
    <col min="3851" max="3851" width="7" style="1125" customWidth="1"/>
    <col min="3852" max="3852" width="6.42578125" style="1125" customWidth="1"/>
    <col min="3853" max="3853" width="8" style="1125" customWidth="1"/>
    <col min="3854" max="3854" width="6" style="1125" customWidth="1"/>
    <col min="3855" max="3855" width="7.140625" style="1125" customWidth="1"/>
    <col min="3856" max="4091" width="9.140625" style="1125"/>
    <col min="4092" max="4097" width="10.140625" style="1125" customWidth="1"/>
    <col min="4098" max="4102" width="0" style="1125" hidden="1" customWidth="1"/>
    <col min="4103" max="4106" width="7.85546875" style="1125" customWidth="1"/>
    <col min="4107" max="4107" width="7" style="1125" customWidth="1"/>
    <col min="4108" max="4108" width="6.42578125" style="1125" customWidth="1"/>
    <col min="4109" max="4109" width="8" style="1125" customWidth="1"/>
    <col min="4110" max="4110" width="6" style="1125" customWidth="1"/>
    <col min="4111" max="4111" width="7.140625" style="1125" customWidth="1"/>
    <col min="4112" max="4347" width="9.140625" style="1125"/>
    <col min="4348" max="4353" width="10.140625" style="1125" customWidth="1"/>
    <col min="4354" max="4358" width="0" style="1125" hidden="1" customWidth="1"/>
    <col min="4359" max="4362" width="7.85546875" style="1125" customWidth="1"/>
    <col min="4363" max="4363" width="7" style="1125" customWidth="1"/>
    <col min="4364" max="4364" width="6.42578125" style="1125" customWidth="1"/>
    <col min="4365" max="4365" width="8" style="1125" customWidth="1"/>
    <col min="4366" max="4366" width="6" style="1125" customWidth="1"/>
    <col min="4367" max="4367" width="7.140625" style="1125" customWidth="1"/>
    <col min="4368" max="4603" width="9.140625" style="1125"/>
    <col min="4604" max="4609" width="10.140625" style="1125" customWidth="1"/>
    <col min="4610" max="4614" width="0" style="1125" hidden="1" customWidth="1"/>
    <col min="4615" max="4618" width="7.85546875" style="1125" customWidth="1"/>
    <col min="4619" max="4619" width="7" style="1125" customWidth="1"/>
    <col min="4620" max="4620" width="6.42578125" style="1125" customWidth="1"/>
    <col min="4621" max="4621" width="8" style="1125" customWidth="1"/>
    <col min="4622" max="4622" width="6" style="1125" customWidth="1"/>
    <col min="4623" max="4623" width="7.140625" style="1125" customWidth="1"/>
    <col min="4624" max="4859" width="9.140625" style="1125"/>
    <col min="4860" max="4865" width="10.140625" style="1125" customWidth="1"/>
    <col min="4866" max="4870" width="0" style="1125" hidden="1" customWidth="1"/>
    <col min="4871" max="4874" width="7.85546875" style="1125" customWidth="1"/>
    <col min="4875" max="4875" width="7" style="1125" customWidth="1"/>
    <col min="4876" max="4876" width="6.42578125" style="1125" customWidth="1"/>
    <col min="4877" max="4877" width="8" style="1125" customWidth="1"/>
    <col min="4878" max="4878" width="6" style="1125" customWidth="1"/>
    <col min="4879" max="4879" width="7.140625" style="1125" customWidth="1"/>
    <col min="4880" max="5115" width="9.140625" style="1125"/>
    <col min="5116" max="5121" width="10.140625" style="1125" customWidth="1"/>
    <col min="5122" max="5126" width="0" style="1125" hidden="1" customWidth="1"/>
    <col min="5127" max="5130" width="7.85546875" style="1125" customWidth="1"/>
    <col min="5131" max="5131" width="7" style="1125" customWidth="1"/>
    <col min="5132" max="5132" width="6.42578125" style="1125" customWidth="1"/>
    <col min="5133" max="5133" width="8" style="1125" customWidth="1"/>
    <col min="5134" max="5134" width="6" style="1125" customWidth="1"/>
    <col min="5135" max="5135" width="7.140625" style="1125" customWidth="1"/>
    <col min="5136" max="5371" width="9.140625" style="1125"/>
    <col min="5372" max="5377" width="10.140625" style="1125" customWidth="1"/>
    <col min="5378" max="5382" width="0" style="1125" hidden="1" customWidth="1"/>
    <col min="5383" max="5386" width="7.85546875" style="1125" customWidth="1"/>
    <col min="5387" max="5387" width="7" style="1125" customWidth="1"/>
    <col min="5388" max="5388" width="6.42578125" style="1125" customWidth="1"/>
    <col min="5389" max="5389" width="8" style="1125" customWidth="1"/>
    <col min="5390" max="5390" width="6" style="1125" customWidth="1"/>
    <col min="5391" max="5391" width="7.140625" style="1125" customWidth="1"/>
    <col min="5392" max="5627" width="9.140625" style="1125"/>
    <col min="5628" max="5633" width="10.140625" style="1125" customWidth="1"/>
    <col min="5634" max="5638" width="0" style="1125" hidden="1" customWidth="1"/>
    <col min="5639" max="5642" width="7.85546875" style="1125" customWidth="1"/>
    <col min="5643" max="5643" width="7" style="1125" customWidth="1"/>
    <col min="5644" max="5644" width="6.42578125" style="1125" customWidth="1"/>
    <col min="5645" max="5645" width="8" style="1125" customWidth="1"/>
    <col min="5646" max="5646" width="6" style="1125" customWidth="1"/>
    <col min="5647" max="5647" width="7.140625" style="1125" customWidth="1"/>
    <col min="5648" max="5883" width="9.140625" style="1125"/>
    <col min="5884" max="5889" width="10.140625" style="1125" customWidth="1"/>
    <col min="5890" max="5894" width="0" style="1125" hidden="1" customWidth="1"/>
    <col min="5895" max="5898" width="7.85546875" style="1125" customWidth="1"/>
    <col min="5899" max="5899" width="7" style="1125" customWidth="1"/>
    <col min="5900" max="5900" width="6.42578125" style="1125" customWidth="1"/>
    <col min="5901" max="5901" width="8" style="1125" customWidth="1"/>
    <col min="5902" max="5902" width="6" style="1125" customWidth="1"/>
    <col min="5903" max="5903" width="7.140625" style="1125" customWidth="1"/>
    <col min="5904" max="6139" width="9.140625" style="1125"/>
    <col min="6140" max="6145" width="10.140625" style="1125" customWidth="1"/>
    <col min="6146" max="6150" width="0" style="1125" hidden="1" customWidth="1"/>
    <col min="6151" max="6154" width="7.85546875" style="1125" customWidth="1"/>
    <col min="6155" max="6155" width="7" style="1125" customWidth="1"/>
    <col min="6156" max="6156" width="6.42578125" style="1125" customWidth="1"/>
    <col min="6157" max="6157" width="8" style="1125" customWidth="1"/>
    <col min="6158" max="6158" width="6" style="1125" customWidth="1"/>
    <col min="6159" max="6159" width="7.140625" style="1125" customWidth="1"/>
    <col min="6160" max="6395" width="9.140625" style="1125"/>
    <col min="6396" max="6401" width="10.140625" style="1125" customWidth="1"/>
    <col min="6402" max="6406" width="0" style="1125" hidden="1" customWidth="1"/>
    <col min="6407" max="6410" width="7.85546875" style="1125" customWidth="1"/>
    <col min="6411" max="6411" width="7" style="1125" customWidth="1"/>
    <col min="6412" max="6412" width="6.42578125" style="1125" customWidth="1"/>
    <col min="6413" max="6413" width="8" style="1125" customWidth="1"/>
    <col min="6414" max="6414" width="6" style="1125" customWidth="1"/>
    <col min="6415" max="6415" width="7.140625" style="1125" customWidth="1"/>
    <col min="6416" max="6651" width="9.140625" style="1125"/>
    <col min="6652" max="6657" width="10.140625" style="1125" customWidth="1"/>
    <col min="6658" max="6662" width="0" style="1125" hidden="1" customWidth="1"/>
    <col min="6663" max="6666" width="7.85546875" style="1125" customWidth="1"/>
    <col min="6667" max="6667" width="7" style="1125" customWidth="1"/>
    <col min="6668" max="6668" width="6.42578125" style="1125" customWidth="1"/>
    <col min="6669" max="6669" width="8" style="1125" customWidth="1"/>
    <col min="6670" max="6670" width="6" style="1125" customWidth="1"/>
    <col min="6671" max="6671" width="7.140625" style="1125" customWidth="1"/>
    <col min="6672" max="6907" width="9.140625" style="1125"/>
    <col min="6908" max="6913" width="10.140625" style="1125" customWidth="1"/>
    <col min="6914" max="6918" width="0" style="1125" hidden="1" customWidth="1"/>
    <col min="6919" max="6922" width="7.85546875" style="1125" customWidth="1"/>
    <col min="6923" max="6923" width="7" style="1125" customWidth="1"/>
    <col min="6924" max="6924" width="6.42578125" style="1125" customWidth="1"/>
    <col min="6925" max="6925" width="8" style="1125" customWidth="1"/>
    <col min="6926" max="6926" width="6" style="1125" customWidth="1"/>
    <col min="6927" max="6927" width="7.140625" style="1125" customWidth="1"/>
    <col min="6928" max="7163" width="9.140625" style="1125"/>
    <col min="7164" max="7169" width="10.140625" style="1125" customWidth="1"/>
    <col min="7170" max="7174" width="0" style="1125" hidden="1" customWidth="1"/>
    <col min="7175" max="7178" width="7.85546875" style="1125" customWidth="1"/>
    <col min="7179" max="7179" width="7" style="1125" customWidth="1"/>
    <col min="7180" max="7180" width="6.42578125" style="1125" customWidth="1"/>
    <col min="7181" max="7181" width="8" style="1125" customWidth="1"/>
    <col min="7182" max="7182" width="6" style="1125" customWidth="1"/>
    <col min="7183" max="7183" width="7.140625" style="1125" customWidth="1"/>
    <col min="7184" max="7419" width="9.140625" style="1125"/>
    <col min="7420" max="7425" width="10.140625" style="1125" customWidth="1"/>
    <col min="7426" max="7430" width="0" style="1125" hidden="1" customWidth="1"/>
    <col min="7431" max="7434" width="7.85546875" style="1125" customWidth="1"/>
    <col min="7435" max="7435" width="7" style="1125" customWidth="1"/>
    <col min="7436" max="7436" width="6.42578125" style="1125" customWidth="1"/>
    <col min="7437" max="7437" width="8" style="1125" customWidth="1"/>
    <col min="7438" max="7438" width="6" style="1125" customWidth="1"/>
    <col min="7439" max="7439" width="7.140625" style="1125" customWidth="1"/>
    <col min="7440" max="7675" width="9.140625" style="1125"/>
    <col min="7676" max="7681" width="10.140625" style="1125" customWidth="1"/>
    <col min="7682" max="7686" width="0" style="1125" hidden="1" customWidth="1"/>
    <col min="7687" max="7690" width="7.85546875" style="1125" customWidth="1"/>
    <col min="7691" max="7691" width="7" style="1125" customWidth="1"/>
    <col min="7692" max="7692" width="6.42578125" style="1125" customWidth="1"/>
    <col min="7693" max="7693" width="8" style="1125" customWidth="1"/>
    <col min="7694" max="7694" width="6" style="1125" customWidth="1"/>
    <col min="7695" max="7695" width="7.140625" style="1125" customWidth="1"/>
    <col min="7696" max="7931" width="9.140625" style="1125"/>
    <col min="7932" max="7937" width="10.140625" style="1125" customWidth="1"/>
    <col min="7938" max="7942" width="0" style="1125" hidden="1" customWidth="1"/>
    <col min="7943" max="7946" width="7.85546875" style="1125" customWidth="1"/>
    <col min="7947" max="7947" width="7" style="1125" customWidth="1"/>
    <col min="7948" max="7948" width="6.42578125" style="1125" customWidth="1"/>
    <col min="7949" max="7949" width="8" style="1125" customWidth="1"/>
    <col min="7950" max="7950" width="6" style="1125" customWidth="1"/>
    <col min="7951" max="7951" width="7.140625" style="1125" customWidth="1"/>
    <col min="7952" max="8187" width="9.140625" style="1125"/>
    <col min="8188" max="8193" width="10.140625" style="1125" customWidth="1"/>
    <col min="8194" max="8198" width="0" style="1125" hidden="1" customWidth="1"/>
    <col min="8199" max="8202" width="7.85546875" style="1125" customWidth="1"/>
    <col min="8203" max="8203" width="7" style="1125" customWidth="1"/>
    <col min="8204" max="8204" width="6.42578125" style="1125" customWidth="1"/>
    <col min="8205" max="8205" width="8" style="1125" customWidth="1"/>
    <col min="8206" max="8206" width="6" style="1125" customWidth="1"/>
    <col min="8207" max="8207" width="7.140625" style="1125" customWidth="1"/>
    <col min="8208" max="8443" width="9.140625" style="1125"/>
    <col min="8444" max="8449" width="10.140625" style="1125" customWidth="1"/>
    <col min="8450" max="8454" width="0" style="1125" hidden="1" customWidth="1"/>
    <col min="8455" max="8458" width="7.85546875" style="1125" customWidth="1"/>
    <col min="8459" max="8459" width="7" style="1125" customWidth="1"/>
    <col min="8460" max="8460" width="6.42578125" style="1125" customWidth="1"/>
    <col min="8461" max="8461" width="8" style="1125" customWidth="1"/>
    <col min="8462" max="8462" width="6" style="1125" customWidth="1"/>
    <col min="8463" max="8463" width="7.140625" style="1125" customWidth="1"/>
    <col min="8464" max="8699" width="9.140625" style="1125"/>
    <col min="8700" max="8705" width="10.140625" style="1125" customWidth="1"/>
    <col min="8706" max="8710" width="0" style="1125" hidden="1" customWidth="1"/>
    <col min="8711" max="8714" width="7.85546875" style="1125" customWidth="1"/>
    <col min="8715" max="8715" width="7" style="1125" customWidth="1"/>
    <col min="8716" max="8716" width="6.42578125" style="1125" customWidth="1"/>
    <col min="8717" max="8717" width="8" style="1125" customWidth="1"/>
    <col min="8718" max="8718" width="6" style="1125" customWidth="1"/>
    <col min="8719" max="8719" width="7.140625" style="1125" customWidth="1"/>
    <col min="8720" max="8955" width="9.140625" style="1125"/>
    <col min="8956" max="8961" width="10.140625" style="1125" customWidth="1"/>
    <col min="8962" max="8966" width="0" style="1125" hidden="1" customWidth="1"/>
    <col min="8967" max="8970" width="7.85546875" style="1125" customWidth="1"/>
    <col min="8971" max="8971" width="7" style="1125" customWidth="1"/>
    <col min="8972" max="8972" width="6.42578125" style="1125" customWidth="1"/>
    <col min="8973" max="8973" width="8" style="1125" customWidth="1"/>
    <col min="8974" max="8974" width="6" style="1125" customWidth="1"/>
    <col min="8975" max="8975" width="7.140625" style="1125" customWidth="1"/>
    <col min="8976" max="9211" width="9.140625" style="1125"/>
    <col min="9212" max="9217" width="10.140625" style="1125" customWidth="1"/>
    <col min="9218" max="9222" width="0" style="1125" hidden="1" customWidth="1"/>
    <col min="9223" max="9226" width="7.85546875" style="1125" customWidth="1"/>
    <col min="9227" max="9227" width="7" style="1125" customWidth="1"/>
    <col min="9228" max="9228" width="6.42578125" style="1125" customWidth="1"/>
    <col min="9229" max="9229" width="8" style="1125" customWidth="1"/>
    <col min="9230" max="9230" width="6" style="1125" customWidth="1"/>
    <col min="9231" max="9231" width="7.140625" style="1125" customWidth="1"/>
    <col min="9232" max="9467" width="9.140625" style="1125"/>
    <col min="9468" max="9473" width="10.140625" style="1125" customWidth="1"/>
    <col min="9474" max="9478" width="0" style="1125" hidden="1" customWidth="1"/>
    <col min="9479" max="9482" width="7.85546875" style="1125" customWidth="1"/>
    <col min="9483" max="9483" width="7" style="1125" customWidth="1"/>
    <col min="9484" max="9484" width="6.42578125" style="1125" customWidth="1"/>
    <col min="9485" max="9485" width="8" style="1125" customWidth="1"/>
    <col min="9486" max="9486" width="6" style="1125" customWidth="1"/>
    <col min="9487" max="9487" width="7.140625" style="1125" customWidth="1"/>
    <col min="9488" max="9723" width="9.140625" style="1125"/>
    <col min="9724" max="9729" width="10.140625" style="1125" customWidth="1"/>
    <col min="9730" max="9734" width="0" style="1125" hidden="1" customWidth="1"/>
    <col min="9735" max="9738" width="7.85546875" style="1125" customWidth="1"/>
    <col min="9739" max="9739" width="7" style="1125" customWidth="1"/>
    <col min="9740" max="9740" width="6.42578125" style="1125" customWidth="1"/>
    <col min="9741" max="9741" width="8" style="1125" customWidth="1"/>
    <col min="9742" max="9742" width="6" style="1125" customWidth="1"/>
    <col min="9743" max="9743" width="7.140625" style="1125" customWidth="1"/>
    <col min="9744" max="9979" width="9.140625" style="1125"/>
    <col min="9980" max="9985" width="10.140625" style="1125" customWidth="1"/>
    <col min="9986" max="9990" width="0" style="1125" hidden="1" customWidth="1"/>
    <col min="9991" max="9994" width="7.85546875" style="1125" customWidth="1"/>
    <col min="9995" max="9995" width="7" style="1125" customWidth="1"/>
    <col min="9996" max="9996" width="6.42578125" style="1125" customWidth="1"/>
    <col min="9997" max="9997" width="8" style="1125" customWidth="1"/>
    <col min="9998" max="9998" width="6" style="1125" customWidth="1"/>
    <col min="9999" max="9999" width="7.140625" style="1125" customWidth="1"/>
    <col min="10000" max="10235" width="9.140625" style="1125"/>
    <col min="10236" max="10241" width="10.140625" style="1125" customWidth="1"/>
    <col min="10242" max="10246" width="0" style="1125" hidden="1" customWidth="1"/>
    <col min="10247" max="10250" width="7.85546875" style="1125" customWidth="1"/>
    <col min="10251" max="10251" width="7" style="1125" customWidth="1"/>
    <col min="10252" max="10252" width="6.42578125" style="1125" customWidth="1"/>
    <col min="10253" max="10253" width="8" style="1125" customWidth="1"/>
    <col min="10254" max="10254" width="6" style="1125" customWidth="1"/>
    <col min="10255" max="10255" width="7.140625" style="1125" customWidth="1"/>
    <col min="10256" max="10491" width="9.140625" style="1125"/>
    <col min="10492" max="10497" width="10.140625" style="1125" customWidth="1"/>
    <col min="10498" max="10502" width="0" style="1125" hidden="1" customWidth="1"/>
    <col min="10503" max="10506" width="7.85546875" style="1125" customWidth="1"/>
    <col min="10507" max="10507" width="7" style="1125" customWidth="1"/>
    <col min="10508" max="10508" width="6.42578125" style="1125" customWidth="1"/>
    <col min="10509" max="10509" width="8" style="1125" customWidth="1"/>
    <col min="10510" max="10510" width="6" style="1125" customWidth="1"/>
    <col min="10511" max="10511" width="7.140625" style="1125" customWidth="1"/>
    <col min="10512" max="10747" width="9.140625" style="1125"/>
    <col min="10748" max="10753" width="10.140625" style="1125" customWidth="1"/>
    <col min="10754" max="10758" width="0" style="1125" hidden="1" customWidth="1"/>
    <col min="10759" max="10762" width="7.85546875" style="1125" customWidth="1"/>
    <col min="10763" max="10763" width="7" style="1125" customWidth="1"/>
    <col min="10764" max="10764" width="6.42578125" style="1125" customWidth="1"/>
    <col min="10765" max="10765" width="8" style="1125" customWidth="1"/>
    <col min="10766" max="10766" width="6" style="1125" customWidth="1"/>
    <col min="10767" max="10767" width="7.140625" style="1125" customWidth="1"/>
    <col min="10768" max="11003" width="9.140625" style="1125"/>
    <col min="11004" max="11009" width="10.140625" style="1125" customWidth="1"/>
    <col min="11010" max="11014" width="0" style="1125" hidden="1" customWidth="1"/>
    <col min="11015" max="11018" width="7.85546875" style="1125" customWidth="1"/>
    <col min="11019" max="11019" width="7" style="1125" customWidth="1"/>
    <col min="11020" max="11020" width="6.42578125" style="1125" customWidth="1"/>
    <col min="11021" max="11021" width="8" style="1125" customWidth="1"/>
    <col min="11022" max="11022" width="6" style="1125" customWidth="1"/>
    <col min="11023" max="11023" width="7.140625" style="1125" customWidth="1"/>
    <col min="11024" max="11259" width="9.140625" style="1125"/>
    <col min="11260" max="11265" width="10.140625" style="1125" customWidth="1"/>
    <col min="11266" max="11270" width="0" style="1125" hidden="1" customWidth="1"/>
    <col min="11271" max="11274" width="7.85546875" style="1125" customWidth="1"/>
    <col min="11275" max="11275" width="7" style="1125" customWidth="1"/>
    <col min="11276" max="11276" width="6.42578125" style="1125" customWidth="1"/>
    <col min="11277" max="11277" width="8" style="1125" customWidth="1"/>
    <col min="11278" max="11278" width="6" style="1125" customWidth="1"/>
    <col min="11279" max="11279" width="7.140625" style="1125" customWidth="1"/>
    <col min="11280" max="11515" width="9.140625" style="1125"/>
    <col min="11516" max="11521" width="10.140625" style="1125" customWidth="1"/>
    <col min="11522" max="11526" width="0" style="1125" hidden="1" customWidth="1"/>
    <col min="11527" max="11530" width="7.85546875" style="1125" customWidth="1"/>
    <col min="11531" max="11531" width="7" style="1125" customWidth="1"/>
    <col min="11532" max="11532" width="6.42578125" style="1125" customWidth="1"/>
    <col min="11533" max="11533" width="8" style="1125" customWidth="1"/>
    <col min="11534" max="11534" width="6" style="1125" customWidth="1"/>
    <col min="11535" max="11535" width="7.140625" style="1125" customWidth="1"/>
    <col min="11536" max="11771" width="9.140625" style="1125"/>
    <col min="11772" max="11777" width="10.140625" style="1125" customWidth="1"/>
    <col min="11778" max="11782" width="0" style="1125" hidden="1" customWidth="1"/>
    <col min="11783" max="11786" width="7.85546875" style="1125" customWidth="1"/>
    <col min="11787" max="11787" width="7" style="1125" customWidth="1"/>
    <col min="11788" max="11788" width="6.42578125" style="1125" customWidth="1"/>
    <col min="11789" max="11789" width="8" style="1125" customWidth="1"/>
    <col min="11790" max="11790" width="6" style="1125" customWidth="1"/>
    <col min="11791" max="11791" width="7.140625" style="1125" customWidth="1"/>
    <col min="11792" max="12027" width="9.140625" style="1125"/>
    <col min="12028" max="12033" width="10.140625" style="1125" customWidth="1"/>
    <col min="12034" max="12038" width="0" style="1125" hidden="1" customWidth="1"/>
    <col min="12039" max="12042" width="7.85546875" style="1125" customWidth="1"/>
    <col min="12043" max="12043" width="7" style="1125" customWidth="1"/>
    <col min="12044" max="12044" width="6.42578125" style="1125" customWidth="1"/>
    <col min="12045" max="12045" width="8" style="1125" customWidth="1"/>
    <col min="12046" max="12046" width="6" style="1125" customWidth="1"/>
    <col min="12047" max="12047" width="7.140625" style="1125" customWidth="1"/>
    <col min="12048" max="12283" width="9.140625" style="1125"/>
    <col min="12284" max="12289" width="10.140625" style="1125" customWidth="1"/>
    <col min="12290" max="12294" width="0" style="1125" hidden="1" customWidth="1"/>
    <col min="12295" max="12298" width="7.85546875" style="1125" customWidth="1"/>
    <col min="12299" max="12299" width="7" style="1125" customWidth="1"/>
    <col min="12300" max="12300" width="6.42578125" style="1125" customWidth="1"/>
    <col min="12301" max="12301" width="8" style="1125" customWidth="1"/>
    <col min="12302" max="12302" width="6" style="1125" customWidth="1"/>
    <col min="12303" max="12303" width="7.140625" style="1125" customWidth="1"/>
    <col min="12304" max="12539" width="9.140625" style="1125"/>
    <col min="12540" max="12545" width="10.140625" style="1125" customWidth="1"/>
    <col min="12546" max="12550" width="0" style="1125" hidden="1" customWidth="1"/>
    <col min="12551" max="12554" width="7.85546875" style="1125" customWidth="1"/>
    <col min="12555" max="12555" width="7" style="1125" customWidth="1"/>
    <col min="12556" max="12556" width="6.42578125" style="1125" customWidth="1"/>
    <col min="12557" max="12557" width="8" style="1125" customWidth="1"/>
    <col min="12558" max="12558" width="6" style="1125" customWidth="1"/>
    <col min="12559" max="12559" width="7.140625" style="1125" customWidth="1"/>
    <col min="12560" max="12795" width="9.140625" style="1125"/>
    <col min="12796" max="12801" width="10.140625" style="1125" customWidth="1"/>
    <col min="12802" max="12806" width="0" style="1125" hidden="1" customWidth="1"/>
    <col min="12807" max="12810" width="7.85546875" style="1125" customWidth="1"/>
    <col min="12811" max="12811" width="7" style="1125" customWidth="1"/>
    <col min="12812" max="12812" width="6.42578125" style="1125" customWidth="1"/>
    <col min="12813" max="12813" width="8" style="1125" customWidth="1"/>
    <col min="12814" max="12814" width="6" style="1125" customWidth="1"/>
    <col min="12815" max="12815" width="7.140625" style="1125" customWidth="1"/>
    <col min="12816" max="13051" width="9.140625" style="1125"/>
    <col min="13052" max="13057" width="10.140625" style="1125" customWidth="1"/>
    <col min="13058" max="13062" width="0" style="1125" hidden="1" customWidth="1"/>
    <col min="13063" max="13066" width="7.85546875" style="1125" customWidth="1"/>
    <col min="13067" max="13067" width="7" style="1125" customWidth="1"/>
    <col min="13068" max="13068" width="6.42578125" style="1125" customWidth="1"/>
    <col min="13069" max="13069" width="8" style="1125" customWidth="1"/>
    <col min="13070" max="13070" width="6" style="1125" customWidth="1"/>
    <col min="13071" max="13071" width="7.140625" style="1125" customWidth="1"/>
    <col min="13072" max="13307" width="9.140625" style="1125"/>
    <col min="13308" max="13313" width="10.140625" style="1125" customWidth="1"/>
    <col min="13314" max="13318" width="0" style="1125" hidden="1" customWidth="1"/>
    <col min="13319" max="13322" width="7.85546875" style="1125" customWidth="1"/>
    <col min="13323" max="13323" width="7" style="1125" customWidth="1"/>
    <col min="13324" max="13324" width="6.42578125" style="1125" customWidth="1"/>
    <col min="13325" max="13325" width="8" style="1125" customWidth="1"/>
    <col min="13326" max="13326" width="6" style="1125" customWidth="1"/>
    <col min="13327" max="13327" width="7.140625" style="1125" customWidth="1"/>
    <col min="13328" max="13563" width="9.140625" style="1125"/>
    <col min="13564" max="13569" width="10.140625" style="1125" customWidth="1"/>
    <col min="13570" max="13574" width="0" style="1125" hidden="1" customWidth="1"/>
    <col min="13575" max="13578" width="7.85546875" style="1125" customWidth="1"/>
    <col min="13579" max="13579" width="7" style="1125" customWidth="1"/>
    <col min="13580" max="13580" width="6.42578125" style="1125" customWidth="1"/>
    <col min="13581" max="13581" width="8" style="1125" customWidth="1"/>
    <col min="13582" max="13582" width="6" style="1125" customWidth="1"/>
    <col min="13583" max="13583" width="7.140625" style="1125" customWidth="1"/>
    <col min="13584" max="13819" width="9.140625" style="1125"/>
    <col min="13820" max="13825" width="10.140625" style="1125" customWidth="1"/>
    <col min="13826" max="13830" width="0" style="1125" hidden="1" customWidth="1"/>
    <col min="13831" max="13834" width="7.85546875" style="1125" customWidth="1"/>
    <col min="13835" max="13835" width="7" style="1125" customWidth="1"/>
    <col min="13836" max="13836" width="6.42578125" style="1125" customWidth="1"/>
    <col min="13837" max="13837" width="8" style="1125" customWidth="1"/>
    <col min="13838" max="13838" width="6" style="1125" customWidth="1"/>
    <col min="13839" max="13839" width="7.140625" style="1125" customWidth="1"/>
    <col min="13840" max="14075" width="9.140625" style="1125"/>
    <col min="14076" max="14081" width="10.140625" style="1125" customWidth="1"/>
    <col min="14082" max="14086" width="0" style="1125" hidden="1" customWidth="1"/>
    <col min="14087" max="14090" width="7.85546875" style="1125" customWidth="1"/>
    <col min="14091" max="14091" width="7" style="1125" customWidth="1"/>
    <col min="14092" max="14092" width="6.42578125" style="1125" customWidth="1"/>
    <col min="14093" max="14093" width="8" style="1125" customWidth="1"/>
    <col min="14094" max="14094" width="6" style="1125" customWidth="1"/>
    <col min="14095" max="14095" width="7.140625" style="1125" customWidth="1"/>
    <col min="14096" max="14331" width="9.140625" style="1125"/>
    <col min="14332" max="14337" width="10.140625" style="1125" customWidth="1"/>
    <col min="14338" max="14342" width="0" style="1125" hidden="1" customWidth="1"/>
    <col min="14343" max="14346" width="7.85546875" style="1125" customWidth="1"/>
    <col min="14347" max="14347" width="7" style="1125" customWidth="1"/>
    <col min="14348" max="14348" width="6.42578125" style="1125" customWidth="1"/>
    <col min="14349" max="14349" width="8" style="1125" customWidth="1"/>
    <col min="14350" max="14350" width="6" style="1125" customWidth="1"/>
    <col min="14351" max="14351" width="7.140625" style="1125" customWidth="1"/>
    <col min="14352" max="14587" width="9.140625" style="1125"/>
    <col min="14588" max="14593" width="10.140625" style="1125" customWidth="1"/>
    <col min="14594" max="14598" width="0" style="1125" hidden="1" customWidth="1"/>
    <col min="14599" max="14602" width="7.85546875" style="1125" customWidth="1"/>
    <col min="14603" max="14603" width="7" style="1125" customWidth="1"/>
    <col min="14604" max="14604" width="6.42578125" style="1125" customWidth="1"/>
    <col min="14605" max="14605" width="8" style="1125" customWidth="1"/>
    <col min="14606" max="14606" width="6" style="1125" customWidth="1"/>
    <col min="14607" max="14607" width="7.140625" style="1125" customWidth="1"/>
    <col min="14608" max="14843" width="9.140625" style="1125"/>
    <col min="14844" max="14849" width="10.140625" style="1125" customWidth="1"/>
    <col min="14850" max="14854" width="0" style="1125" hidden="1" customWidth="1"/>
    <col min="14855" max="14858" width="7.85546875" style="1125" customWidth="1"/>
    <col min="14859" max="14859" width="7" style="1125" customWidth="1"/>
    <col min="14860" max="14860" width="6.42578125" style="1125" customWidth="1"/>
    <col min="14861" max="14861" width="8" style="1125" customWidth="1"/>
    <col min="14862" max="14862" width="6" style="1125" customWidth="1"/>
    <col min="14863" max="14863" width="7.140625" style="1125" customWidth="1"/>
    <col min="14864" max="15099" width="9.140625" style="1125"/>
    <col min="15100" max="15105" width="10.140625" style="1125" customWidth="1"/>
    <col min="15106" max="15110" width="0" style="1125" hidden="1" customWidth="1"/>
    <col min="15111" max="15114" width="7.85546875" style="1125" customWidth="1"/>
    <col min="15115" max="15115" width="7" style="1125" customWidth="1"/>
    <col min="15116" max="15116" width="6.42578125" style="1125" customWidth="1"/>
    <col min="15117" max="15117" width="8" style="1125" customWidth="1"/>
    <col min="15118" max="15118" width="6" style="1125" customWidth="1"/>
    <col min="15119" max="15119" width="7.140625" style="1125" customWidth="1"/>
    <col min="15120" max="15355" width="9.140625" style="1125"/>
    <col min="15356" max="15361" width="10.140625" style="1125" customWidth="1"/>
    <col min="15362" max="15366" width="0" style="1125" hidden="1" customWidth="1"/>
    <col min="15367" max="15370" width="7.85546875" style="1125" customWidth="1"/>
    <col min="15371" max="15371" width="7" style="1125" customWidth="1"/>
    <col min="15372" max="15372" width="6.42578125" style="1125" customWidth="1"/>
    <col min="15373" max="15373" width="8" style="1125" customWidth="1"/>
    <col min="15374" max="15374" width="6" style="1125" customWidth="1"/>
    <col min="15375" max="15375" width="7.140625" style="1125" customWidth="1"/>
    <col min="15376" max="15611" width="9.140625" style="1125"/>
    <col min="15612" max="15617" width="10.140625" style="1125" customWidth="1"/>
    <col min="15618" max="15622" width="0" style="1125" hidden="1" customWidth="1"/>
    <col min="15623" max="15626" width="7.85546875" style="1125" customWidth="1"/>
    <col min="15627" max="15627" width="7" style="1125" customWidth="1"/>
    <col min="15628" max="15628" width="6.42578125" style="1125" customWidth="1"/>
    <col min="15629" max="15629" width="8" style="1125" customWidth="1"/>
    <col min="15630" max="15630" width="6" style="1125" customWidth="1"/>
    <col min="15631" max="15631" width="7.140625" style="1125" customWidth="1"/>
    <col min="15632" max="15867" width="9.140625" style="1125"/>
    <col min="15868" max="15873" width="10.140625" style="1125" customWidth="1"/>
    <col min="15874" max="15878" width="0" style="1125" hidden="1" customWidth="1"/>
    <col min="15879" max="15882" width="7.85546875" style="1125" customWidth="1"/>
    <col min="15883" max="15883" width="7" style="1125" customWidth="1"/>
    <col min="15884" max="15884" width="6.42578125" style="1125" customWidth="1"/>
    <col min="15885" max="15885" width="8" style="1125" customWidth="1"/>
    <col min="15886" max="15886" width="6" style="1125" customWidth="1"/>
    <col min="15887" max="15887" width="7.140625" style="1125" customWidth="1"/>
    <col min="15888" max="16123" width="9.140625" style="1125"/>
    <col min="16124" max="16129" width="10.140625" style="1125" customWidth="1"/>
    <col min="16130" max="16134" width="0" style="1125" hidden="1" customWidth="1"/>
    <col min="16135" max="16138" width="7.85546875" style="1125" customWidth="1"/>
    <col min="16139" max="16139" width="7" style="1125" customWidth="1"/>
    <col min="16140" max="16140" width="6.42578125" style="1125" customWidth="1"/>
    <col min="16141" max="16141" width="8" style="1125" customWidth="1"/>
    <col min="16142" max="16142" width="6" style="1125" customWidth="1"/>
    <col min="16143" max="16143" width="7.140625" style="1125" customWidth="1"/>
    <col min="16144" max="16384" width="9.140625" style="1125"/>
  </cols>
  <sheetData>
    <row r="1" spans="1:20" x14ac:dyDescent="0.2">
      <c r="A1" s="2176"/>
      <c r="B1" s="2176"/>
      <c r="C1" s="2176"/>
      <c r="D1" s="2176"/>
      <c r="E1" s="2176"/>
      <c r="F1" s="2176"/>
      <c r="G1" s="1122" t="s">
        <v>332</v>
      </c>
      <c r="H1" s="1122"/>
      <c r="I1" s="1122"/>
      <c r="J1" s="1122"/>
      <c r="K1" s="1123"/>
      <c r="L1" s="1124"/>
      <c r="M1" s="1124"/>
      <c r="P1" s="1123" t="s">
        <v>332</v>
      </c>
    </row>
    <row r="2" spans="1:20" x14ac:dyDescent="0.2">
      <c r="G2" s="1122" t="s">
        <v>333</v>
      </c>
      <c r="H2" s="1122"/>
      <c r="I2" s="1122" t="s">
        <v>334</v>
      </c>
      <c r="P2" s="1123" t="s">
        <v>333</v>
      </c>
      <c r="Q2" s="1123" t="s">
        <v>334</v>
      </c>
      <c r="R2" s="1124"/>
      <c r="S2" s="1124"/>
    </row>
    <row r="3" spans="1:20" ht="15.75" x14ac:dyDescent="0.2">
      <c r="A3" s="2177" t="s">
        <v>335</v>
      </c>
      <c r="B3" s="2177"/>
      <c r="C3" s="2177"/>
      <c r="D3" s="2177"/>
      <c r="E3" s="2177"/>
      <c r="F3" s="2177"/>
      <c r="G3" s="1126"/>
      <c r="H3" s="1126"/>
      <c r="I3" s="1126"/>
      <c r="J3" s="1127"/>
      <c r="P3" s="1128"/>
      <c r="Q3" s="1129"/>
      <c r="R3" s="1130"/>
      <c r="S3" s="1130"/>
    </row>
    <row r="4" spans="1:20" ht="15.75" x14ac:dyDescent="0.2">
      <c r="A4" s="2178" t="s">
        <v>336</v>
      </c>
      <c r="B4" s="2178"/>
      <c r="C4" s="2178"/>
      <c r="D4" s="2178"/>
      <c r="E4" s="2178"/>
      <c r="F4" s="2178"/>
    </row>
    <row r="5" spans="1:20" ht="3" customHeight="1" x14ac:dyDescent="0.2"/>
    <row r="6" spans="1:20" ht="28.35" customHeight="1" x14ac:dyDescent="0.2">
      <c r="A6" s="2179" t="s">
        <v>337</v>
      </c>
      <c r="B6" s="2179"/>
      <c r="C6" s="2179"/>
      <c r="D6" s="2179"/>
      <c r="E6" s="2179"/>
      <c r="F6" s="2179"/>
      <c r="G6" s="2180" t="s">
        <v>338</v>
      </c>
      <c r="H6" s="2181"/>
      <c r="I6" s="2181"/>
      <c r="J6" s="2181"/>
      <c r="K6" s="2171" t="s">
        <v>339</v>
      </c>
      <c r="L6" s="2172"/>
      <c r="M6" s="2172"/>
      <c r="N6" s="2172"/>
      <c r="O6" s="2172"/>
      <c r="P6" s="2165" t="s">
        <v>340</v>
      </c>
      <c r="Q6" s="2166"/>
      <c r="R6" s="2166"/>
      <c r="S6" s="2166"/>
    </row>
    <row r="7" spans="1:20" ht="28.35" customHeight="1" x14ac:dyDescent="0.2">
      <c r="A7" s="2179"/>
      <c r="B7" s="2179"/>
      <c r="C7" s="2179"/>
      <c r="D7" s="2179"/>
      <c r="E7" s="2179"/>
      <c r="F7" s="2179"/>
      <c r="G7" s="2182"/>
      <c r="H7" s="2183"/>
      <c r="I7" s="2183"/>
      <c r="J7" s="2183"/>
      <c r="K7" s="2172"/>
      <c r="L7" s="2172"/>
      <c r="M7" s="2172"/>
      <c r="N7" s="2172"/>
      <c r="O7" s="2172"/>
      <c r="P7" s="2166"/>
      <c r="Q7" s="2166"/>
      <c r="R7" s="2166"/>
      <c r="S7" s="2166"/>
    </row>
    <row r="8" spans="1:20" ht="28.35" customHeight="1" x14ac:dyDescent="0.2">
      <c r="A8" s="2179"/>
      <c r="B8" s="2179"/>
      <c r="C8" s="2179"/>
      <c r="D8" s="2179"/>
      <c r="E8" s="2179"/>
      <c r="F8" s="2179"/>
      <c r="G8" s="2182"/>
      <c r="H8" s="2183"/>
      <c r="I8" s="2183"/>
      <c r="J8" s="2183"/>
      <c r="K8" s="2172"/>
      <c r="L8" s="2172"/>
      <c r="M8" s="2172"/>
      <c r="N8" s="2172"/>
      <c r="O8" s="2172"/>
      <c r="P8" s="2166"/>
      <c r="Q8" s="2166"/>
      <c r="R8" s="2166"/>
      <c r="S8" s="2166"/>
    </row>
    <row r="9" spans="1:20" s="1133" customFormat="1" ht="38.25" x14ac:dyDescent="0.2">
      <c r="A9" s="2179"/>
      <c r="B9" s="2179"/>
      <c r="C9" s="2179"/>
      <c r="D9" s="2179"/>
      <c r="E9" s="2179"/>
      <c r="F9" s="2179"/>
      <c r="G9" s="2184"/>
      <c r="H9" s="2185"/>
      <c r="I9" s="2185"/>
      <c r="J9" s="2185"/>
      <c r="K9" s="1131" t="s">
        <v>24</v>
      </c>
      <c r="L9" s="1131" t="s">
        <v>341</v>
      </c>
      <c r="M9" s="1131" t="s">
        <v>342</v>
      </c>
      <c r="N9" s="1131" t="s">
        <v>343</v>
      </c>
      <c r="O9" s="1132" t="s">
        <v>344</v>
      </c>
      <c r="P9" s="1131" t="s">
        <v>24</v>
      </c>
      <c r="Q9" s="1131" t="s">
        <v>341</v>
      </c>
      <c r="R9" s="1131" t="s">
        <v>343</v>
      </c>
      <c r="S9" s="1132" t="s">
        <v>344</v>
      </c>
    </row>
    <row r="10" spans="1:20" s="1136" customFormat="1" ht="15.75" x14ac:dyDescent="0.2">
      <c r="A10" s="2167" t="s">
        <v>345</v>
      </c>
      <c r="B10" s="2167"/>
      <c r="C10" s="2167"/>
      <c r="D10" s="2167"/>
      <c r="E10" s="2167"/>
      <c r="F10" s="2167"/>
      <c r="G10" s="1134">
        <f>SUM(G12:G22)</f>
        <v>70200</v>
      </c>
      <c r="H10" s="1134">
        <f>SUM(H12:H22)</f>
        <v>21455</v>
      </c>
      <c r="I10" s="1134">
        <f>SUM(I12:I22)</f>
        <v>5500</v>
      </c>
      <c r="J10" s="1134">
        <f>SUM(J12:J22)</f>
        <v>18200</v>
      </c>
      <c r="K10" s="1135">
        <f>SUM(K11:K22)</f>
        <v>116600</v>
      </c>
      <c r="L10" s="1135">
        <f t="shared" ref="L10:S10" si="0">SUM(L11:L22)</f>
        <v>5200</v>
      </c>
      <c r="M10" s="1135">
        <f t="shared" si="0"/>
        <v>23000</v>
      </c>
      <c r="N10" s="1135">
        <f t="shared" si="0"/>
        <v>29000</v>
      </c>
      <c r="O10" s="1135">
        <f>SUM(O11:O22)</f>
        <v>173800</v>
      </c>
      <c r="P10" s="1135">
        <f>SUM(P11:P22)</f>
        <v>178200</v>
      </c>
      <c r="Q10" s="1135">
        <f t="shared" si="0"/>
        <v>3800</v>
      </c>
      <c r="R10" s="1135">
        <f t="shared" si="0"/>
        <v>61000</v>
      </c>
      <c r="S10" s="1135">
        <f t="shared" si="0"/>
        <v>243000</v>
      </c>
    </row>
    <row r="11" spans="1:20" s="1140" customFormat="1" ht="15" x14ac:dyDescent="0.25">
      <c r="A11" s="2168" t="s">
        <v>346</v>
      </c>
      <c r="B11" s="2169"/>
      <c r="C11" s="2169"/>
      <c r="D11" s="2169"/>
      <c r="E11" s="2169"/>
      <c r="F11" s="2169"/>
      <c r="G11" s="1137"/>
      <c r="H11" s="1137"/>
      <c r="I11" s="1137"/>
      <c r="J11" s="1137"/>
      <c r="K11" s="1138"/>
      <c r="L11" s="1138"/>
      <c r="M11" s="1138"/>
      <c r="N11" s="1138"/>
      <c r="O11" s="1139">
        <f t="shared" ref="O11:O27" si="1">SUM(K11:N11)</f>
        <v>0</v>
      </c>
      <c r="P11" s="1138">
        <v>95000</v>
      </c>
      <c r="Q11" s="1138"/>
      <c r="R11" s="1138">
        <v>50000</v>
      </c>
      <c r="S11" s="1139">
        <v>145000</v>
      </c>
    </row>
    <row r="12" spans="1:20" s="1140" customFormat="1" ht="15" x14ac:dyDescent="0.25">
      <c r="A12" s="2163" t="s">
        <v>347</v>
      </c>
      <c r="B12" s="2163"/>
      <c r="C12" s="2163"/>
      <c r="D12" s="2163"/>
      <c r="E12" s="2163"/>
      <c r="F12" s="2163"/>
      <c r="G12" s="1137">
        <v>2000</v>
      </c>
      <c r="H12" s="1137"/>
      <c r="I12" s="1137"/>
      <c r="J12" s="1137"/>
      <c r="K12" s="1138">
        <v>2000</v>
      </c>
      <c r="L12" s="1138"/>
      <c r="M12" s="1138"/>
      <c r="N12" s="1138"/>
      <c r="O12" s="1139">
        <f t="shared" si="1"/>
        <v>2000</v>
      </c>
      <c r="P12" s="1138">
        <v>2000</v>
      </c>
      <c r="Q12" s="1138"/>
      <c r="R12" s="1138"/>
      <c r="S12" s="1139">
        <v>2000</v>
      </c>
    </row>
    <row r="13" spans="1:20" s="1140" customFormat="1" ht="15" x14ac:dyDescent="0.25">
      <c r="A13" s="2170" t="s">
        <v>348</v>
      </c>
      <c r="B13" s="2170"/>
      <c r="C13" s="2170"/>
      <c r="D13" s="2170"/>
      <c r="E13" s="2170"/>
      <c r="F13" s="2170"/>
      <c r="G13" s="1137">
        <v>17200</v>
      </c>
      <c r="H13" s="1137"/>
      <c r="I13" s="1137"/>
      <c r="J13" s="1137"/>
      <c r="K13" s="1138">
        <v>35000</v>
      </c>
      <c r="L13" s="1138"/>
      <c r="M13" s="1138"/>
      <c r="N13" s="1138"/>
      <c r="O13" s="1139">
        <f t="shared" si="1"/>
        <v>35000</v>
      </c>
      <c r="P13" s="1138">
        <v>35000</v>
      </c>
      <c r="Q13" s="1138"/>
      <c r="R13" s="1138"/>
      <c r="S13" s="1139">
        <v>35000</v>
      </c>
      <c r="T13" s="1141"/>
    </row>
    <row r="14" spans="1:20" s="1140" customFormat="1" ht="15" x14ac:dyDescent="0.25">
      <c r="A14" s="2170" t="s">
        <v>349</v>
      </c>
      <c r="B14" s="2170"/>
      <c r="C14" s="2170"/>
      <c r="D14" s="2170"/>
      <c r="E14" s="2170"/>
      <c r="F14" s="2170"/>
      <c r="G14" s="1137">
        <v>6500</v>
      </c>
      <c r="H14" s="1137"/>
      <c r="I14" s="1137"/>
      <c r="J14" s="1137"/>
      <c r="K14" s="1138">
        <v>7800</v>
      </c>
      <c r="L14" s="1138"/>
      <c r="M14" s="1138"/>
      <c r="N14" s="1138"/>
      <c r="O14" s="1139">
        <f t="shared" si="1"/>
        <v>7800</v>
      </c>
      <c r="P14" s="1138">
        <v>10000</v>
      </c>
      <c r="Q14" s="1138"/>
      <c r="R14" s="1138"/>
      <c r="S14" s="1139">
        <v>10000</v>
      </c>
      <c r="T14" s="1141"/>
    </row>
    <row r="15" spans="1:20" s="1140" customFormat="1" ht="15" x14ac:dyDescent="0.25">
      <c r="A15" s="2173" t="s">
        <v>350</v>
      </c>
      <c r="B15" s="2174"/>
      <c r="C15" s="2174"/>
      <c r="D15" s="2174"/>
      <c r="E15" s="2174"/>
      <c r="F15" s="2175"/>
      <c r="G15" s="1137"/>
      <c r="H15" s="1137"/>
      <c r="I15" s="1137"/>
      <c r="J15" s="1137"/>
      <c r="K15" s="1138"/>
      <c r="L15" s="1138"/>
      <c r="M15" s="1138"/>
      <c r="N15" s="1138"/>
      <c r="O15" s="1139">
        <f t="shared" si="1"/>
        <v>0</v>
      </c>
      <c r="P15" s="1138">
        <v>10300</v>
      </c>
      <c r="Q15" s="1138"/>
      <c r="R15" s="1138"/>
      <c r="S15" s="1139">
        <v>10300</v>
      </c>
    </row>
    <row r="16" spans="1:20" s="1133" customFormat="1" ht="15" x14ac:dyDescent="0.25">
      <c r="A16" s="2163" t="s">
        <v>351</v>
      </c>
      <c r="B16" s="2163"/>
      <c r="C16" s="2163"/>
      <c r="D16" s="2163"/>
      <c r="E16" s="2163"/>
      <c r="F16" s="2163"/>
      <c r="G16" s="1137">
        <v>5400</v>
      </c>
      <c r="H16" s="1137"/>
      <c r="I16" s="1137">
        <v>400</v>
      </c>
      <c r="J16" s="1137"/>
      <c r="K16" s="1138">
        <v>5400</v>
      </c>
      <c r="L16" s="1138">
        <v>2000</v>
      </c>
      <c r="M16" s="1138"/>
      <c r="N16" s="1142"/>
      <c r="O16" s="1139">
        <f t="shared" si="1"/>
        <v>7400</v>
      </c>
      <c r="P16" s="1138">
        <v>5300</v>
      </c>
      <c r="Q16" s="1138">
        <v>1800</v>
      </c>
      <c r="R16" s="1138"/>
      <c r="S16" s="1139">
        <v>7100</v>
      </c>
    </row>
    <row r="17" spans="1:19" s="1133" customFormat="1" ht="15" x14ac:dyDescent="0.25">
      <c r="A17" s="2163" t="s">
        <v>352</v>
      </c>
      <c r="B17" s="2163"/>
      <c r="C17" s="2163"/>
      <c r="D17" s="2163"/>
      <c r="E17" s="2163"/>
      <c r="F17" s="2163"/>
      <c r="G17" s="1137">
        <v>1200</v>
      </c>
      <c r="H17" s="1137"/>
      <c r="I17" s="1137"/>
      <c r="J17" s="1137"/>
      <c r="K17" s="1138">
        <v>2200</v>
      </c>
      <c r="L17" s="1138"/>
      <c r="M17" s="1138"/>
      <c r="N17" s="1138"/>
      <c r="O17" s="1139">
        <f t="shared" si="1"/>
        <v>2200</v>
      </c>
      <c r="P17" s="1138">
        <v>2000</v>
      </c>
      <c r="Q17" s="1138"/>
      <c r="R17" s="1138"/>
      <c r="S17" s="1139">
        <v>2000</v>
      </c>
    </row>
    <row r="18" spans="1:19" s="1133" customFormat="1" ht="13.5" x14ac:dyDescent="0.25">
      <c r="A18" s="2163" t="s">
        <v>353</v>
      </c>
      <c r="B18" s="2172"/>
      <c r="C18" s="2172"/>
      <c r="D18" s="2172"/>
      <c r="E18" s="2172"/>
      <c r="F18" s="2172"/>
      <c r="G18" s="1143">
        <v>20300</v>
      </c>
      <c r="H18" s="1143">
        <v>16455</v>
      </c>
      <c r="I18" s="1143">
        <v>4000</v>
      </c>
      <c r="J18" s="1143">
        <v>15000</v>
      </c>
      <c r="K18" s="1138">
        <v>40000</v>
      </c>
      <c r="L18" s="1138">
        <v>2000</v>
      </c>
      <c r="M18" s="1138">
        <v>23000</v>
      </c>
      <c r="N18" s="1138">
        <v>19000</v>
      </c>
      <c r="O18" s="1144">
        <f t="shared" si="1"/>
        <v>84000</v>
      </c>
      <c r="P18" s="1138"/>
      <c r="Q18" s="1138"/>
      <c r="R18" s="1138"/>
      <c r="S18" s="1144">
        <v>0</v>
      </c>
    </row>
    <row r="19" spans="1:19" s="1133" customFormat="1" ht="15" x14ac:dyDescent="0.25">
      <c r="A19" s="2163" t="s">
        <v>354</v>
      </c>
      <c r="B19" s="2163"/>
      <c r="C19" s="2163"/>
      <c r="D19" s="2163"/>
      <c r="E19" s="2163"/>
      <c r="F19" s="2163"/>
      <c r="G19" s="1137"/>
      <c r="H19" s="1137">
        <v>5000</v>
      </c>
      <c r="I19" s="1137">
        <v>500</v>
      </c>
      <c r="J19" s="1137"/>
      <c r="K19" s="1138">
        <v>6600</v>
      </c>
      <c r="L19" s="1138">
        <v>1200</v>
      </c>
      <c r="M19" s="1138"/>
      <c r="N19" s="1138">
        <v>5000</v>
      </c>
      <c r="O19" s="1139">
        <f t="shared" si="1"/>
        <v>12800</v>
      </c>
      <c r="P19" s="1138">
        <v>6600</v>
      </c>
      <c r="Q19" s="1138">
        <v>1000</v>
      </c>
      <c r="R19" s="1138">
        <v>8000</v>
      </c>
      <c r="S19" s="1139">
        <v>15600</v>
      </c>
    </row>
    <row r="20" spans="1:19" s="1133" customFormat="1" ht="15" x14ac:dyDescent="0.25">
      <c r="A20" s="2163" t="s">
        <v>355</v>
      </c>
      <c r="B20" s="2163"/>
      <c r="C20" s="2163"/>
      <c r="D20" s="2163"/>
      <c r="E20" s="2163"/>
      <c r="F20" s="2163"/>
      <c r="G20" s="1137"/>
      <c r="H20" s="1137"/>
      <c r="I20" s="1137"/>
      <c r="J20" s="1137"/>
      <c r="K20" s="1138"/>
      <c r="L20" s="1138"/>
      <c r="M20" s="1138"/>
      <c r="N20" s="1138"/>
      <c r="O20" s="1139">
        <f t="shared" si="1"/>
        <v>0</v>
      </c>
      <c r="P20" s="1138"/>
      <c r="Q20" s="1138"/>
      <c r="R20" s="1138"/>
      <c r="S20" s="1139">
        <v>0</v>
      </c>
    </row>
    <row r="21" spans="1:19" s="1133" customFormat="1" ht="15" x14ac:dyDescent="0.25">
      <c r="A21" s="2163" t="s">
        <v>356</v>
      </c>
      <c r="B21" s="2163"/>
      <c r="C21" s="2163"/>
      <c r="D21" s="2163"/>
      <c r="E21" s="2163"/>
      <c r="F21" s="2163"/>
      <c r="G21" s="1137">
        <v>5000</v>
      </c>
      <c r="H21" s="1137"/>
      <c r="I21" s="1137"/>
      <c r="J21" s="1137"/>
      <c r="K21" s="1138">
        <v>5000</v>
      </c>
      <c r="L21" s="1138"/>
      <c r="M21" s="1138"/>
      <c r="N21" s="1138"/>
      <c r="O21" s="1139">
        <f t="shared" si="1"/>
        <v>5000</v>
      </c>
      <c r="P21" s="1138">
        <v>5000</v>
      </c>
      <c r="Q21" s="1138"/>
      <c r="R21" s="1138"/>
      <c r="S21" s="1139">
        <v>5000</v>
      </c>
    </row>
    <row r="22" spans="1:19" s="1133" customFormat="1" ht="15" x14ac:dyDescent="0.25">
      <c r="A22" s="2163" t="s">
        <v>357</v>
      </c>
      <c r="B22" s="2163"/>
      <c r="C22" s="2163"/>
      <c r="D22" s="2163"/>
      <c r="E22" s="2163"/>
      <c r="F22" s="2163"/>
      <c r="G22" s="1137">
        <v>12600</v>
      </c>
      <c r="H22" s="1137"/>
      <c r="I22" s="1137">
        <v>600</v>
      </c>
      <c r="J22" s="1137">
        <v>3200</v>
      </c>
      <c r="K22" s="1138">
        <v>12600</v>
      </c>
      <c r="L22" s="1138"/>
      <c r="M22" s="1138"/>
      <c r="N22" s="1138">
        <v>5000</v>
      </c>
      <c r="O22" s="1139">
        <f t="shared" si="1"/>
        <v>17600</v>
      </c>
      <c r="P22" s="1138">
        <v>7000</v>
      </c>
      <c r="Q22" s="1138">
        <v>1000</v>
      </c>
      <c r="R22" s="1138">
        <v>3000</v>
      </c>
      <c r="S22" s="1139">
        <v>11000</v>
      </c>
    </row>
    <row r="23" spans="1:19" s="1133" customFormat="1" ht="15.75" x14ac:dyDescent="0.2">
      <c r="A23" s="2164" t="s">
        <v>358</v>
      </c>
      <c r="B23" s="2164"/>
      <c r="C23" s="2164"/>
      <c r="D23" s="2164"/>
      <c r="E23" s="2164"/>
      <c r="F23" s="2164"/>
      <c r="G23" s="1145">
        <v>6100</v>
      </c>
      <c r="H23" s="1145">
        <v>6000</v>
      </c>
      <c r="I23" s="1145"/>
      <c r="J23" s="1145">
        <v>5000</v>
      </c>
      <c r="K23" s="1139">
        <f>SUM(K24:K26)</f>
        <v>9600</v>
      </c>
      <c r="L23" s="1139">
        <v>500</v>
      </c>
      <c r="M23" s="1139"/>
      <c r="N23" s="1139">
        <f>SUM(N24)</f>
        <v>4000</v>
      </c>
      <c r="O23" s="1139">
        <f t="shared" si="1"/>
        <v>14100</v>
      </c>
      <c r="P23" s="1139">
        <v>4800</v>
      </c>
      <c r="Q23" s="1139">
        <v>0</v>
      </c>
      <c r="R23" s="1139">
        <v>0</v>
      </c>
      <c r="S23" s="1139">
        <v>4800</v>
      </c>
    </row>
    <row r="24" spans="1:19" s="1133" customFormat="1" ht="15" x14ac:dyDescent="0.25">
      <c r="A24" s="2163" t="s">
        <v>359</v>
      </c>
      <c r="B24" s="2163"/>
      <c r="C24" s="2163"/>
      <c r="D24" s="2163"/>
      <c r="E24" s="2163"/>
      <c r="F24" s="2163"/>
      <c r="G24" s="1137"/>
      <c r="H24" s="1137">
        <v>5000</v>
      </c>
      <c r="I24" s="1137">
        <v>500</v>
      </c>
      <c r="J24" s="1137"/>
      <c r="K24" s="1138">
        <v>7000</v>
      </c>
      <c r="L24" s="1138">
        <v>500</v>
      </c>
      <c r="M24" s="1138"/>
      <c r="N24" s="1138">
        <v>4000</v>
      </c>
      <c r="O24" s="1139">
        <f t="shared" si="1"/>
        <v>11500</v>
      </c>
      <c r="P24" s="1138">
        <v>3000</v>
      </c>
      <c r="Q24" s="1138"/>
      <c r="R24" s="1138"/>
      <c r="S24" s="1139">
        <v>3000</v>
      </c>
    </row>
    <row r="25" spans="1:19" s="1133" customFormat="1" ht="15" x14ac:dyDescent="0.25">
      <c r="A25" s="2163" t="s">
        <v>360</v>
      </c>
      <c r="B25" s="2163"/>
      <c r="C25" s="2163"/>
      <c r="D25" s="2163"/>
      <c r="E25" s="2163"/>
      <c r="F25" s="2163"/>
      <c r="G25" s="1137"/>
      <c r="H25" s="1137"/>
      <c r="I25" s="1137"/>
      <c r="J25" s="1137"/>
      <c r="K25" s="1138">
        <v>1000</v>
      </c>
      <c r="L25" s="1138"/>
      <c r="M25" s="1138"/>
      <c r="N25" s="1138"/>
      <c r="O25" s="1139">
        <f t="shared" si="1"/>
        <v>1000</v>
      </c>
      <c r="P25" s="1138">
        <v>600</v>
      </c>
      <c r="Q25" s="1138"/>
      <c r="R25" s="1138"/>
      <c r="S25" s="1139">
        <v>600</v>
      </c>
    </row>
    <row r="26" spans="1:19" s="1133" customFormat="1" ht="15" x14ac:dyDescent="0.25">
      <c r="A26" s="2163" t="s">
        <v>361</v>
      </c>
      <c r="B26" s="2163"/>
      <c r="C26" s="2163"/>
      <c r="D26" s="2163"/>
      <c r="E26" s="2163"/>
      <c r="F26" s="2163"/>
      <c r="G26" s="1137">
        <v>5000</v>
      </c>
      <c r="H26" s="1137"/>
      <c r="I26" s="1137"/>
      <c r="J26" s="1137"/>
      <c r="K26" s="1138">
        <v>1600</v>
      </c>
      <c r="L26" s="1138"/>
      <c r="M26" s="1138"/>
      <c r="N26" s="1138"/>
      <c r="O26" s="1139">
        <f t="shared" si="1"/>
        <v>1600</v>
      </c>
      <c r="P26" s="1138">
        <v>1200</v>
      </c>
      <c r="Q26" s="1138"/>
      <c r="R26" s="1138"/>
      <c r="S26" s="1139">
        <v>1200</v>
      </c>
    </row>
    <row r="27" spans="1:19" ht="15.75" x14ac:dyDescent="0.25">
      <c r="A27" s="2162" t="s">
        <v>362</v>
      </c>
      <c r="B27" s="2162"/>
      <c r="C27" s="2162"/>
      <c r="D27" s="2162"/>
      <c r="E27" s="2162"/>
      <c r="F27" s="2162"/>
      <c r="G27" s="1146">
        <v>3000</v>
      </c>
      <c r="H27" s="1146"/>
      <c r="I27" s="1147"/>
      <c r="J27" s="1146"/>
      <c r="K27" s="1148">
        <v>3000</v>
      </c>
      <c r="L27" s="1149"/>
      <c r="M27" s="1149"/>
      <c r="N27" s="1148"/>
      <c r="O27" s="1139">
        <f t="shared" si="1"/>
        <v>3000</v>
      </c>
      <c r="P27" s="1148">
        <v>3000</v>
      </c>
      <c r="Q27" s="1149"/>
      <c r="R27" s="1148"/>
      <c r="S27" s="1139">
        <v>3000</v>
      </c>
    </row>
    <row r="28" spans="1:19" x14ac:dyDescent="0.2">
      <c r="A28" s="1150"/>
      <c r="B28" s="1150"/>
      <c r="C28" s="1150"/>
      <c r="D28" s="1150"/>
      <c r="E28" s="1150"/>
      <c r="F28" s="1150"/>
      <c r="G28" s="1151">
        <f t="shared" ref="G28:J28" si="2">SUM(G27+G23+G10)</f>
        <v>79300</v>
      </c>
      <c r="H28" s="1152">
        <f t="shared" si="2"/>
        <v>27455</v>
      </c>
      <c r="I28" s="1152">
        <f t="shared" si="2"/>
        <v>5500</v>
      </c>
      <c r="J28" s="1152">
        <f t="shared" si="2"/>
        <v>23200</v>
      </c>
      <c r="K28" s="1153">
        <f>SUM(K27+K23+K10)</f>
        <v>129200</v>
      </c>
      <c r="L28" s="1153">
        <f t="shared" ref="L28:S28" si="3">SUM(L27+L23+L10)</f>
        <v>5700</v>
      </c>
      <c r="M28" s="1153">
        <f t="shared" si="3"/>
        <v>23000</v>
      </c>
      <c r="N28" s="1153">
        <f t="shared" si="3"/>
        <v>33000</v>
      </c>
      <c r="O28" s="1153">
        <f t="shared" si="3"/>
        <v>190900</v>
      </c>
      <c r="P28" s="1153">
        <f>SUM(P27+P23+P10)</f>
        <v>186000</v>
      </c>
      <c r="Q28" s="1153">
        <f t="shared" si="3"/>
        <v>3800</v>
      </c>
      <c r="R28" s="1153">
        <f t="shared" si="3"/>
        <v>61000</v>
      </c>
      <c r="S28" s="1153">
        <f t="shared" si="3"/>
        <v>250800</v>
      </c>
    </row>
    <row r="29" spans="1:19" x14ac:dyDescent="0.2">
      <c r="A29" s="1154" t="s">
        <v>363</v>
      </c>
      <c r="B29" s="1154"/>
      <c r="C29" s="1155"/>
      <c r="R29" s="1156"/>
    </row>
    <row r="30" spans="1:19" x14ac:dyDescent="0.2">
      <c r="A30" s="1157" t="s">
        <v>364</v>
      </c>
      <c r="B30" s="1157"/>
      <c r="E30" s="1158"/>
      <c r="F30" s="1158"/>
    </row>
    <row r="31" spans="1:19" x14ac:dyDescent="0.2">
      <c r="A31" s="1154" t="s">
        <v>365</v>
      </c>
      <c r="B31" s="1157"/>
    </row>
  </sheetData>
  <mergeCells count="25">
    <mergeCell ref="A1:F1"/>
    <mergeCell ref="A3:F3"/>
    <mergeCell ref="A4:F4"/>
    <mergeCell ref="A6:F9"/>
    <mergeCell ref="G6:J9"/>
    <mergeCell ref="A20:F20"/>
    <mergeCell ref="P6:S8"/>
    <mergeCell ref="A10:F10"/>
    <mergeCell ref="A11:F11"/>
    <mergeCell ref="A12:F12"/>
    <mergeCell ref="A13:F13"/>
    <mergeCell ref="A14:F14"/>
    <mergeCell ref="K6:O8"/>
    <mergeCell ref="A15:F15"/>
    <mergeCell ref="A16:F16"/>
    <mergeCell ref="A17:F17"/>
    <mergeCell ref="A18:F18"/>
    <mergeCell ref="A19:F19"/>
    <mergeCell ref="A27:F27"/>
    <mergeCell ref="A21:F21"/>
    <mergeCell ref="A22:F22"/>
    <mergeCell ref="A23:F23"/>
    <mergeCell ref="A24:F24"/>
    <mergeCell ref="A25:F25"/>
    <mergeCell ref="A26:F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workbookViewId="0">
      <selection activeCell="L34" sqref="L34"/>
    </sheetView>
  </sheetViews>
  <sheetFormatPr defaultColWidth="8.85546875" defaultRowHeight="15.75" x14ac:dyDescent="0.25"/>
  <cols>
    <col min="1" max="1" width="5.140625" style="1183" customWidth="1"/>
    <col min="2" max="2" width="43.28515625" style="1184" customWidth="1"/>
    <col min="3" max="3" width="9.42578125" style="1181" hidden="1" customWidth="1"/>
    <col min="4" max="4" width="12.85546875" style="1181" hidden="1" customWidth="1"/>
    <col min="5" max="5" width="7.28515625" style="1181" customWidth="1"/>
    <col min="6" max="6" width="12.140625" style="1181" customWidth="1"/>
    <col min="7" max="7" width="13.140625" style="1181" customWidth="1"/>
    <col min="8" max="8" width="10.42578125" style="1181" customWidth="1"/>
    <col min="9" max="16384" width="8.85546875" style="1182"/>
  </cols>
  <sheetData>
    <row r="1" spans="1:8" s="1159" customFormat="1" ht="15.75" customHeight="1" x14ac:dyDescent="0.25">
      <c r="A1" s="2190"/>
      <c r="B1" s="2190"/>
      <c r="C1" s="2190"/>
      <c r="D1" s="2190"/>
      <c r="E1" s="2190"/>
      <c r="F1" s="1499"/>
      <c r="G1" s="2191"/>
      <c r="H1" s="2191"/>
    </row>
    <row r="2" spans="1:8" s="1159" customFormat="1" ht="15.75" customHeight="1" x14ac:dyDescent="0.25">
      <c r="A2" s="2192" t="s">
        <v>366</v>
      </c>
      <c r="B2" s="2192"/>
      <c r="C2" s="2192"/>
      <c r="D2" s="2192"/>
      <c r="E2" s="2192"/>
      <c r="F2" s="1500"/>
      <c r="G2" s="2191"/>
      <c r="H2" s="2191"/>
    </row>
    <row r="3" spans="1:8" s="1159" customFormat="1" ht="15.75" customHeight="1" x14ac:dyDescent="0.25">
      <c r="A3" s="2190" t="s">
        <v>367</v>
      </c>
      <c r="B3" s="2190"/>
      <c r="C3" s="2190"/>
      <c r="D3" s="2190"/>
      <c r="E3" s="2190"/>
      <c r="F3" s="1499"/>
      <c r="G3" s="1502"/>
      <c r="H3" s="1503"/>
    </row>
    <row r="4" spans="1:8" s="1160" customFormat="1" ht="21.6" customHeight="1" x14ac:dyDescent="0.25">
      <c r="A4" s="2193" t="s">
        <v>368</v>
      </c>
      <c r="B4" s="2193"/>
      <c r="C4" s="2193"/>
      <c r="D4" s="2193"/>
      <c r="E4" s="2193"/>
      <c r="F4" s="1501"/>
      <c r="G4" s="1501"/>
      <c r="H4" s="1504"/>
    </row>
    <row r="5" spans="1:8" s="1161" customFormat="1" ht="21.6" customHeight="1" x14ac:dyDescent="0.25">
      <c r="A5" s="2189" t="s">
        <v>369</v>
      </c>
      <c r="B5" s="2189"/>
      <c r="C5" s="2189" t="s">
        <v>370</v>
      </c>
      <c r="D5" s="2189"/>
      <c r="E5" s="2189"/>
      <c r="F5" s="2189"/>
      <c r="G5" s="2189"/>
      <c r="H5" s="2189"/>
    </row>
    <row r="6" spans="1:8" s="1164" customFormat="1" ht="69.75" customHeight="1" x14ac:dyDescent="0.2">
      <c r="A6" s="2189"/>
      <c r="B6" s="2189"/>
      <c r="C6" s="1162" t="s">
        <v>371</v>
      </c>
      <c r="D6" s="1162" t="s">
        <v>372</v>
      </c>
      <c r="E6" s="1163" t="s">
        <v>371</v>
      </c>
      <c r="F6" s="1162" t="s">
        <v>373</v>
      </c>
      <c r="G6" s="1505" t="s">
        <v>374</v>
      </c>
      <c r="H6" s="1162" t="s">
        <v>375</v>
      </c>
    </row>
    <row r="7" spans="1:8" s="1164" customFormat="1" ht="15" customHeight="1" x14ac:dyDescent="0.2">
      <c r="A7" s="1506" t="s">
        <v>376</v>
      </c>
      <c r="B7" s="1507" t="s">
        <v>377</v>
      </c>
      <c r="C7" s="1505"/>
      <c r="D7" s="1505"/>
      <c r="E7" s="1508"/>
      <c r="F7" s="1509">
        <f>SUM(F8:F21)</f>
        <v>25500</v>
      </c>
      <c r="G7" s="1509">
        <f t="shared" ref="G7:H7" si="0">SUM(G8:G21)</f>
        <v>15500</v>
      </c>
      <c r="H7" s="1510">
        <f t="shared" si="0"/>
        <v>10000</v>
      </c>
    </row>
    <row r="8" spans="1:8" s="1164" customFormat="1" ht="13.9" customHeight="1" x14ac:dyDescent="0.2">
      <c r="A8" s="1165"/>
      <c r="B8" s="1166" t="s">
        <v>756</v>
      </c>
      <c r="C8" s="1162"/>
      <c r="D8" s="1162"/>
      <c r="E8" s="1511"/>
      <c r="F8" s="1512"/>
      <c r="G8" s="1513"/>
      <c r="H8" s="1167"/>
    </row>
    <row r="9" spans="1:8" s="1164" customFormat="1" ht="14.45" customHeight="1" x14ac:dyDescent="0.2">
      <c r="A9" s="1165"/>
      <c r="B9" s="1514" t="s">
        <v>757</v>
      </c>
      <c r="C9" s="1162"/>
      <c r="D9" s="1162"/>
      <c r="E9" s="1511">
        <v>1</v>
      </c>
      <c r="F9" s="1512">
        <v>3000</v>
      </c>
      <c r="G9" s="1513">
        <v>3000</v>
      </c>
      <c r="H9" s="1167"/>
    </row>
    <row r="10" spans="1:8" s="1164" customFormat="1" ht="13.9" customHeight="1" x14ac:dyDescent="0.2">
      <c r="A10" s="1165"/>
      <c r="B10" s="1514" t="s">
        <v>758</v>
      </c>
      <c r="C10" s="1162"/>
      <c r="D10" s="1162"/>
      <c r="E10" s="1511">
        <v>1</v>
      </c>
      <c r="F10" s="1512">
        <v>6000</v>
      </c>
      <c r="G10" s="1513">
        <v>4000</v>
      </c>
      <c r="H10" s="1167">
        <v>2000</v>
      </c>
    </row>
    <row r="11" spans="1:8" s="1164" customFormat="1" ht="13.9" customHeight="1" x14ac:dyDescent="0.2">
      <c r="A11" s="1165"/>
      <c r="B11" s="1514" t="s">
        <v>759</v>
      </c>
      <c r="C11" s="1162"/>
      <c r="D11" s="1162"/>
      <c r="E11" s="1511">
        <v>1</v>
      </c>
      <c r="F11" s="1512">
        <v>2000</v>
      </c>
      <c r="G11" s="1513">
        <v>2000</v>
      </c>
      <c r="H11" s="1167"/>
    </row>
    <row r="12" spans="1:8" s="1171" customFormat="1" ht="13.9" customHeight="1" x14ac:dyDescent="0.2">
      <c r="A12" s="1165"/>
      <c r="B12" s="1173" t="s">
        <v>760</v>
      </c>
      <c r="C12" s="1165">
        <v>2</v>
      </c>
      <c r="D12" s="1168">
        <v>2000</v>
      </c>
      <c r="E12" s="1169"/>
      <c r="F12" s="1512"/>
      <c r="G12" s="1515"/>
      <c r="H12" s="1170"/>
    </row>
    <row r="13" spans="1:8" s="1171" customFormat="1" ht="26.45" customHeight="1" x14ac:dyDescent="0.2">
      <c r="A13" s="1165"/>
      <c r="B13" s="1516" t="s">
        <v>761</v>
      </c>
      <c r="C13" s="1165"/>
      <c r="D13" s="1168"/>
      <c r="E13" s="1169">
        <v>4</v>
      </c>
      <c r="F13" s="1512">
        <v>2400</v>
      </c>
      <c r="G13" s="1515">
        <v>2400</v>
      </c>
      <c r="H13" s="1170"/>
    </row>
    <row r="14" spans="1:8" s="1171" customFormat="1" ht="35.450000000000003" customHeight="1" x14ac:dyDescent="0.2">
      <c r="A14" s="1165"/>
      <c r="B14" s="1516" t="s">
        <v>762</v>
      </c>
      <c r="C14" s="1165"/>
      <c r="D14" s="1168"/>
      <c r="E14" s="1169">
        <v>4</v>
      </c>
      <c r="F14" s="1512">
        <v>2000</v>
      </c>
      <c r="G14" s="1515"/>
      <c r="H14" s="1170">
        <v>2000</v>
      </c>
    </row>
    <row r="15" spans="1:8" s="1171" customFormat="1" ht="30" customHeight="1" x14ac:dyDescent="0.2">
      <c r="A15" s="1165"/>
      <c r="B15" s="1516" t="s">
        <v>763</v>
      </c>
      <c r="C15" s="1165"/>
      <c r="D15" s="1168"/>
      <c r="E15" s="1169">
        <v>2</v>
      </c>
      <c r="F15" s="1512">
        <v>1300</v>
      </c>
      <c r="G15" s="1515">
        <v>300</v>
      </c>
      <c r="H15" s="1170">
        <v>1000</v>
      </c>
    </row>
    <row r="16" spans="1:8" s="1171" customFormat="1" ht="12.6" customHeight="1" x14ac:dyDescent="0.2">
      <c r="A16" s="1165"/>
      <c r="B16" s="1516" t="s">
        <v>764</v>
      </c>
      <c r="C16" s="1165"/>
      <c r="D16" s="1168"/>
      <c r="E16" s="1169">
        <v>2</v>
      </c>
      <c r="F16" s="1512">
        <v>800</v>
      </c>
      <c r="G16" s="1515">
        <v>800</v>
      </c>
      <c r="H16" s="1170"/>
    </row>
    <row r="17" spans="1:8" s="1171" customFormat="1" ht="13.9" customHeight="1" x14ac:dyDescent="0.2">
      <c r="A17" s="1165"/>
      <c r="B17" s="1516" t="s">
        <v>765</v>
      </c>
      <c r="C17" s="1165"/>
      <c r="D17" s="1168"/>
      <c r="E17" s="1169">
        <v>5</v>
      </c>
      <c r="F17" s="1512">
        <v>2000</v>
      </c>
      <c r="G17" s="1515"/>
      <c r="H17" s="1170">
        <v>2000</v>
      </c>
    </row>
    <row r="18" spans="1:8" s="1172" customFormat="1" ht="12" customHeight="1" x14ac:dyDescent="0.2">
      <c r="A18" s="1165"/>
      <c r="B18" s="1165" t="s">
        <v>766</v>
      </c>
      <c r="C18" s="1165">
        <v>1</v>
      </c>
      <c r="D18" s="1168">
        <v>1000</v>
      </c>
      <c r="E18" s="1169">
        <v>1</v>
      </c>
      <c r="F18" s="1512">
        <f t="shared" ref="F18" si="1">SUM(G18:H18)</f>
        <v>1000</v>
      </c>
      <c r="G18" s="1515">
        <v>1000</v>
      </c>
      <c r="H18" s="1170"/>
    </row>
    <row r="19" spans="1:8" s="1172" customFormat="1" ht="12.6" customHeight="1" x14ac:dyDescent="0.2">
      <c r="A19" s="1165"/>
      <c r="B19" s="1173" t="s">
        <v>767</v>
      </c>
      <c r="C19" s="1165"/>
      <c r="D19" s="1168"/>
      <c r="E19" s="1169"/>
      <c r="F19" s="1512"/>
      <c r="G19" s="1515"/>
      <c r="H19" s="1170"/>
    </row>
    <row r="20" spans="1:8" s="1172" customFormat="1" ht="31.9" customHeight="1" x14ac:dyDescent="0.2">
      <c r="A20" s="1165"/>
      <c r="B20" s="1516" t="s">
        <v>768</v>
      </c>
      <c r="C20" s="1165"/>
      <c r="D20" s="1168"/>
      <c r="E20" s="1169">
        <v>3</v>
      </c>
      <c r="F20" s="1512">
        <v>1800</v>
      </c>
      <c r="G20" s="1515">
        <v>1800</v>
      </c>
      <c r="H20" s="1170"/>
    </row>
    <row r="21" spans="1:8" s="1172" customFormat="1" ht="42.6" customHeight="1" x14ac:dyDescent="0.2">
      <c r="A21" s="1165"/>
      <c r="B21" s="1516" t="s">
        <v>769</v>
      </c>
      <c r="C21" s="1165"/>
      <c r="D21" s="1168"/>
      <c r="E21" s="1169">
        <v>14</v>
      </c>
      <c r="F21" s="1512">
        <v>3200</v>
      </c>
      <c r="G21" s="1515">
        <v>200</v>
      </c>
      <c r="H21" s="1170">
        <v>3000</v>
      </c>
    </row>
    <row r="22" spans="1:8" s="1172" customFormat="1" ht="18.600000000000001" customHeight="1" x14ac:dyDescent="0.2">
      <c r="A22" s="1517" t="s">
        <v>383</v>
      </c>
      <c r="B22" s="1518" t="s">
        <v>384</v>
      </c>
      <c r="C22" s="1519"/>
      <c r="D22" s="1520"/>
      <c r="E22" s="1521"/>
      <c r="F22" s="1522">
        <f>SUM(F23:F41)</f>
        <v>61500</v>
      </c>
      <c r="G22" s="1522">
        <f>SUM(G23:G41)</f>
        <v>47750</v>
      </c>
      <c r="H22" s="1523">
        <f>SUM(H23:H41)</f>
        <v>13750</v>
      </c>
    </row>
    <row r="23" spans="1:8" s="1172" customFormat="1" ht="17.45" customHeight="1" x14ac:dyDescent="0.2">
      <c r="A23" s="1165"/>
      <c r="B23" s="1165" t="s">
        <v>770</v>
      </c>
      <c r="C23" s="1165">
        <v>80</v>
      </c>
      <c r="D23" s="1168">
        <v>18000</v>
      </c>
      <c r="E23" s="1169"/>
      <c r="F23" s="1524"/>
      <c r="G23" s="1515"/>
      <c r="H23" s="1170"/>
    </row>
    <row r="24" spans="1:8" s="1172" customFormat="1" ht="16.899999999999999" customHeight="1" x14ac:dyDescent="0.25">
      <c r="A24" s="1165"/>
      <c r="B24" s="1525" t="s">
        <v>771</v>
      </c>
      <c r="C24" s="1526" t="s">
        <v>772</v>
      </c>
      <c r="D24" s="1168"/>
      <c r="E24" s="1527">
        <v>13</v>
      </c>
      <c r="F24" s="1528">
        <v>4550</v>
      </c>
      <c r="G24" s="1529">
        <v>4550</v>
      </c>
      <c r="H24" s="1170"/>
    </row>
    <row r="25" spans="1:8" s="1172" customFormat="1" ht="13.9" customHeight="1" x14ac:dyDescent="0.25">
      <c r="A25" s="1165"/>
      <c r="B25" s="1525" t="s">
        <v>773</v>
      </c>
      <c r="C25" s="1526"/>
      <c r="D25" s="1168"/>
      <c r="E25" s="1527">
        <v>2</v>
      </c>
      <c r="F25" s="1528">
        <v>700</v>
      </c>
      <c r="G25" s="1529">
        <v>700</v>
      </c>
      <c r="H25" s="1170"/>
    </row>
    <row r="26" spans="1:8" s="1172" customFormat="1" ht="27" customHeight="1" x14ac:dyDescent="0.25">
      <c r="A26" s="1165"/>
      <c r="B26" s="1525" t="s">
        <v>774</v>
      </c>
      <c r="C26" s="1526" t="s">
        <v>775</v>
      </c>
      <c r="D26" s="1168"/>
      <c r="E26" s="1527">
        <v>3</v>
      </c>
      <c r="F26" s="1528">
        <v>900</v>
      </c>
      <c r="G26" s="1529">
        <v>900</v>
      </c>
      <c r="H26" s="1170"/>
    </row>
    <row r="27" spans="1:8" s="1172" customFormat="1" ht="14.45" customHeight="1" x14ac:dyDescent="0.25">
      <c r="A27" s="1165"/>
      <c r="B27" s="1525" t="s">
        <v>776</v>
      </c>
      <c r="C27" s="1526" t="s">
        <v>777</v>
      </c>
      <c r="D27" s="1168"/>
      <c r="E27" s="1527">
        <v>10</v>
      </c>
      <c r="F27" s="1528">
        <v>3000</v>
      </c>
      <c r="G27" s="1529">
        <v>3000</v>
      </c>
      <c r="H27" s="1170"/>
    </row>
    <row r="28" spans="1:8" s="1172" customFormat="1" ht="16.899999999999999" customHeight="1" x14ac:dyDescent="0.25">
      <c r="A28" s="1165"/>
      <c r="B28" s="1525" t="s">
        <v>778</v>
      </c>
      <c r="C28" s="1526" t="s">
        <v>779</v>
      </c>
      <c r="D28" s="1168"/>
      <c r="E28" s="1527">
        <v>10</v>
      </c>
      <c r="F28" s="1528">
        <v>2500</v>
      </c>
      <c r="G28" s="1529">
        <v>2500</v>
      </c>
      <c r="H28" s="1170"/>
    </row>
    <row r="29" spans="1:8" s="1172" customFormat="1" ht="13.9" customHeight="1" x14ac:dyDescent="0.25">
      <c r="A29" s="1165"/>
      <c r="B29" s="1525" t="s">
        <v>780</v>
      </c>
      <c r="C29" s="1526" t="s">
        <v>781</v>
      </c>
      <c r="D29" s="1168"/>
      <c r="E29" s="1527">
        <v>15</v>
      </c>
      <c r="F29" s="1528">
        <v>5000</v>
      </c>
      <c r="G29" s="1529">
        <v>5000</v>
      </c>
      <c r="H29" s="1170"/>
    </row>
    <row r="30" spans="1:8" s="1172" customFormat="1" ht="16.899999999999999" customHeight="1" x14ac:dyDescent="0.25">
      <c r="A30" s="1165"/>
      <c r="B30" s="1525" t="s">
        <v>782</v>
      </c>
      <c r="C30" s="1526" t="s">
        <v>783</v>
      </c>
      <c r="D30" s="1168"/>
      <c r="E30" s="1527">
        <v>8</v>
      </c>
      <c r="F30" s="1528">
        <v>800</v>
      </c>
      <c r="G30" s="1529">
        <v>800</v>
      </c>
      <c r="H30" s="1170"/>
    </row>
    <row r="31" spans="1:8" s="1172" customFormat="1" ht="16.149999999999999" customHeight="1" x14ac:dyDescent="0.25">
      <c r="A31" s="1165"/>
      <c r="B31" s="1525" t="s">
        <v>784</v>
      </c>
      <c r="C31" s="1530" t="s">
        <v>785</v>
      </c>
      <c r="D31" s="1168"/>
      <c r="E31" s="1531">
        <v>2</v>
      </c>
      <c r="F31" s="1532">
        <v>500</v>
      </c>
      <c r="G31" s="1533">
        <v>500</v>
      </c>
      <c r="H31" s="1170"/>
    </row>
    <row r="32" spans="1:8" s="1172" customFormat="1" ht="17.45" customHeight="1" x14ac:dyDescent="0.25">
      <c r="A32" s="1165"/>
      <c r="B32" s="1514" t="s">
        <v>786</v>
      </c>
      <c r="C32" s="1530"/>
      <c r="D32" s="1168"/>
      <c r="E32" s="1531">
        <v>6</v>
      </c>
      <c r="F32" s="1532">
        <v>0</v>
      </c>
      <c r="G32" s="1533">
        <v>0</v>
      </c>
      <c r="H32" s="1170"/>
    </row>
    <row r="33" spans="1:8" s="1172" customFormat="1" ht="16.899999999999999" customHeight="1" x14ac:dyDescent="0.25">
      <c r="A33" s="1165"/>
      <c r="B33" s="1514" t="s">
        <v>758</v>
      </c>
      <c r="C33" s="1530"/>
      <c r="D33" s="1168"/>
      <c r="E33" s="1531">
        <v>10</v>
      </c>
      <c r="F33" s="1532">
        <v>0</v>
      </c>
      <c r="G33" s="1533">
        <v>0</v>
      </c>
      <c r="H33" s="1170"/>
    </row>
    <row r="34" spans="1:8" s="1172" customFormat="1" ht="17.45" customHeight="1" x14ac:dyDescent="0.2">
      <c r="A34" s="1165"/>
      <c r="B34" s="1165" t="s">
        <v>787</v>
      </c>
      <c r="C34" s="1165"/>
      <c r="D34" s="1168"/>
      <c r="E34" s="1534"/>
      <c r="F34" s="1535"/>
      <c r="G34" s="1536"/>
      <c r="H34" s="1170"/>
    </row>
    <row r="35" spans="1:8" s="1172" customFormat="1" ht="13.15" customHeight="1" x14ac:dyDescent="0.25">
      <c r="A35" s="1165"/>
      <c r="B35" s="1525" t="s">
        <v>788</v>
      </c>
      <c r="C35" s="1526" t="s">
        <v>789</v>
      </c>
      <c r="D35" s="1168"/>
      <c r="E35" s="1527">
        <v>30</v>
      </c>
      <c r="F35" s="1535">
        <v>6000</v>
      </c>
      <c r="G35" s="1536">
        <v>6000</v>
      </c>
      <c r="H35" s="1170"/>
    </row>
    <row r="36" spans="1:8" s="1174" customFormat="1" ht="30" x14ac:dyDescent="0.2">
      <c r="A36" s="1165"/>
      <c r="B36" s="1165" t="s">
        <v>790</v>
      </c>
      <c r="C36" s="1165">
        <v>10</v>
      </c>
      <c r="D36" s="1168">
        <v>10000</v>
      </c>
      <c r="E36" s="1169">
        <v>36</v>
      </c>
      <c r="F36" s="1524">
        <v>2100</v>
      </c>
      <c r="G36" s="1515">
        <v>2100</v>
      </c>
      <c r="H36" s="1170"/>
    </row>
    <row r="37" spans="1:8" s="1172" customFormat="1" ht="14.45" customHeight="1" x14ac:dyDescent="0.25">
      <c r="A37" s="1165"/>
      <c r="B37" s="1525" t="s">
        <v>791</v>
      </c>
      <c r="C37" s="1526" t="s">
        <v>792</v>
      </c>
      <c r="D37" s="1168"/>
      <c r="E37" s="1527">
        <v>15</v>
      </c>
      <c r="F37" s="1528">
        <v>500</v>
      </c>
      <c r="G37" s="1536">
        <v>500</v>
      </c>
      <c r="H37" s="1170"/>
    </row>
    <row r="38" spans="1:8" s="1175" customFormat="1" ht="16.899999999999999" customHeight="1" x14ac:dyDescent="0.2">
      <c r="A38" s="1165"/>
      <c r="B38" s="1165" t="s">
        <v>793</v>
      </c>
      <c r="C38" s="1165">
        <v>220</v>
      </c>
      <c r="D38" s="1168">
        <v>22000</v>
      </c>
      <c r="E38" s="1169">
        <v>150</v>
      </c>
      <c r="F38" s="1524">
        <v>18750</v>
      </c>
      <c r="G38" s="1515">
        <v>5000</v>
      </c>
      <c r="H38" s="1170">
        <v>13750</v>
      </c>
    </row>
    <row r="39" spans="1:8" s="1171" customFormat="1" ht="18.600000000000001" customHeight="1" x14ac:dyDescent="0.2">
      <c r="A39" s="1165"/>
      <c r="B39" s="1176" t="s">
        <v>794</v>
      </c>
      <c r="C39" s="1165"/>
      <c r="D39" s="1168"/>
      <c r="E39" s="1169">
        <v>130</v>
      </c>
      <c r="F39" s="1524">
        <v>9750</v>
      </c>
      <c r="G39" s="1515">
        <v>9750</v>
      </c>
      <c r="H39" s="1170"/>
    </row>
    <row r="40" spans="1:8" s="1171" customFormat="1" ht="16.350000000000001" customHeight="1" x14ac:dyDescent="0.2">
      <c r="A40" s="1165"/>
      <c r="B40" s="1165" t="s">
        <v>385</v>
      </c>
      <c r="C40" s="1165">
        <v>220</v>
      </c>
      <c r="D40" s="1168">
        <v>6600</v>
      </c>
      <c r="E40" s="1169">
        <v>150</v>
      </c>
      <c r="F40" s="1524">
        <v>4500</v>
      </c>
      <c r="G40" s="1515">
        <v>4500</v>
      </c>
      <c r="H40" s="1170"/>
    </row>
    <row r="41" spans="1:8" s="1171" customFormat="1" ht="16.350000000000001" customHeight="1" x14ac:dyDescent="0.2">
      <c r="A41" s="1165"/>
      <c r="B41" s="1165" t="s">
        <v>795</v>
      </c>
      <c r="C41" s="1165"/>
      <c r="D41" s="1168"/>
      <c r="E41" s="1169">
        <v>130</v>
      </c>
      <c r="F41" s="1524">
        <v>1950</v>
      </c>
      <c r="G41" s="1515">
        <v>1950</v>
      </c>
      <c r="H41" s="1170"/>
    </row>
    <row r="42" spans="1:8" s="1172" customFormat="1" ht="16.350000000000001" customHeight="1" x14ac:dyDescent="0.2">
      <c r="A42" s="1517" t="s">
        <v>383</v>
      </c>
      <c r="B42" s="1518" t="s">
        <v>386</v>
      </c>
      <c r="C42" s="1519"/>
      <c r="D42" s="1520"/>
      <c r="E42" s="1521"/>
      <c r="F42" s="1522">
        <f>SUM(F43:F47)</f>
        <v>27700</v>
      </c>
      <c r="G42" s="1522">
        <f>SUM(G43:G47)</f>
        <v>9900</v>
      </c>
      <c r="H42" s="1523">
        <f>SUM(H43:H47)</f>
        <v>17800</v>
      </c>
    </row>
    <row r="43" spans="1:8" s="1171" customFormat="1" ht="26.45" customHeight="1" x14ac:dyDescent="0.2">
      <c r="A43" s="1165"/>
      <c r="B43" s="1165" t="s">
        <v>387</v>
      </c>
      <c r="C43" s="1165">
        <v>1</v>
      </c>
      <c r="D43" s="1168">
        <v>10000</v>
      </c>
      <c r="E43" s="1169">
        <v>1</v>
      </c>
      <c r="F43" s="1524">
        <v>16000</v>
      </c>
      <c r="G43" s="1515">
        <v>4000</v>
      </c>
      <c r="H43" s="1170">
        <v>12000</v>
      </c>
    </row>
    <row r="44" spans="1:8" s="1172" customFormat="1" ht="15" customHeight="1" x14ac:dyDescent="0.2">
      <c r="A44" s="1537"/>
      <c r="B44" s="1165" t="s">
        <v>796</v>
      </c>
      <c r="C44" s="1165"/>
      <c r="D44" s="1168"/>
      <c r="E44" s="1169">
        <v>5</v>
      </c>
      <c r="F44" s="1512">
        <v>4000</v>
      </c>
      <c r="G44" s="1515">
        <v>400</v>
      </c>
      <c r="H44" s="1170">
        <v>3600</v>
      </c>
    </row>
    <row r="45" spans="1:8" s="1171" customFormat="1" ht="15" customHeight="1" x14ac:dyDescent="0.2">
      <c r="A45" s="1165"/>
      <c r="B45" s="1165" t="s">
        <v>797</v>
      </c>
      <c r="C45" s="1165">
        <v>4</v>
      </c>
      <c r="D45" s="1168">
        <v>2000</v>
      </c>
      <c r="E45" s="1169">
        <v>2</v>
      </c>
      <c r="F45" s="1524">
        <v>4000</v>
      </c>
      <c r="G45" s="1515">
        <v>3000</v>
      </c>
      <c r="H45" s="1170">
        <v>1000</v>
      </c>
    </row>
    <row r="46" spans="1:8" s="1171" customFormat="1" ht="16.350000000000001" customHeight="1" x14ac:dyDescent="0.2">
      <c r="A46" s="1165"/>
      <c r="B46" s="1165" t="s">
        <v>388</v>
      </c>
      <c r="C46" s="1165">
        <v>4</v>
      </c>
      <c r="D46" s="1168">
        <v>2500</v>
      </c>
      <c r="E46" s="1169">
        <v>4</v>
      </c>
      <c r="F46" s="1524">
        <v>2500</v>
      </c>
      <c r="G46" s="1515">
        <v>2500</v>
      </c>
      <c r="H46" s="1170"/>
    </row>
    <row r="47" spans="1:8" s="1171" customFormat="1" ht="28.15" customHeight="1" x14ac:dyDescent="0.2">
      <c r="A47" s="1165"/>
      <c r="B47" s="1165" t="s">
        <v>798</v>
      </c>
      <c r="C47" s="1165">
        <v>12</v>
      </c>
      <c r="D47" s="1168">
        <v>600</v>
      </c>
      <c r="E47" s="1169">
        <v>6</v>
      </c>
      <c r="F47" s="1524">
        <v>1200</v>
      </c>
      <c r="G47" s="1515"/>
      <c r="H47" s="1170">
        <v>1200</v>
      </c>
    </row>
    <row r="48" spans="1:8" s="1171" customFormat="1" ht="16.350000000000001" customHeight="1" x14ac:dyDescent="0.2">
      <c r="A48" s="1517" t="s">
        <v>389</v>
      </c>
      <c r="B48" s="1518" t="s">
        <v>390</v>
      </c>
      <c r="C48" s="1519"/>
      <c r="D48" s="1520"/>
      <c r="E48" s="1538"/>
      <c r="F48" s="1522">
        <f>SUM(F49:F65)</f>
        <v>10150</v>
      </c>
      <c r="G48" s="1522">
        <f>SUM(G49:G65)</f>
        <v>8550</v>
      </c>
      <c r="H48" s="1523">
        <f>SUM(H49:H65)</f>
        <v>1600</v>
      </c>
    </row>
    <row r="49" spans="1:8" s="1171" customFormat="1" ht="38.450000000000003" customHeight="1" x14ac:dyDescent="0.2">
      <c r="A49" s="1165"/>
      <c r="B49" s="1165" t="s">
        <v>799</v>
      </c>
      <c r="C49" s="1165"/>
      <c r="D49" s="1168">
        <v>10000</v>
      </c>
      <c r="E49" s="1169"/>
      <c r="F49" s="1524">
        <v>1600</v>
      </c>
      <c r="G49" s="1515"/>
      <c r="H49" s="1170">
        <v>1600</v>
      </c>
    </row>
    <row r="50" spans="1:8" s="1171" customFormat="1" ht="13.7" customHeight="1" x14ac:dyDescent="0.2">
      <c r="A50" s="1165"/>
      <c r="B50" s="1165" t="s">
        <v>391</v>
      </c>
      <c r="C50" s="1165"/>
      <c r="D50" s="1168"/>
      <c r="E50" s="1169">
        <v>5</v>
      </c>
      <c r="F50" s="1524">
        <v>1000</v>
      </c>
      <c r="G50" s="1515">
        <v>1000</v>
      </c>
      <c r="H50" s="1170"/>
    </row>
    <row r="51" spans="1:8" s="1171" customFormat="1" ht="15" customHeight="1" x14ac:dyDescent="0.2">
      <c r="A51" s="1165"/>
      <c r="B51" s="1165" t="s">
        <v>800</v>
      </c>
      <c r="C51" s="1165"/>
      <c r="D51" s="1168"/>
      <c r="E51" s="1169"/>
      <c r="F51" s="1524"/>
      <c r="G51" s="1515"/>
      <c r="H51" s="1170"/>
    </row>
    <row r="52" spans="1:8" s="1171" customFormat="1" ht="13.9" customHeight="1" x14ac:dyDescent="0.2">
      <c r="A52" s="1165"/>
      <c r="B52" s="1516" t="s">
        <v>801</v>
      </c>
      <c r="C52" s="1165"/>
      <c r="D52" s="1168"/>
      <c r="E52" s="1169">
        <v>30</v>
      </c>
      <c r="F52" s="1524">
        <v>90</v>
      </c>
      <c r="G52" s="1539">
        <v>90</v>
      </c>
      <c r="H52" s="1170"/>
    </row>
    <row r="53" spans="1:8" s="1171" customFormat="1" ht="13.9" customHeight="1" x14ac:dyDescent="0.2">
      <c r="A53" s="1165"/>
      <c r="B53" s="1516" t="s">
        <v>802</v>
      </c>
      <c r="C53" s="1165"/>
      <c r="D53" s="1168"/>
      <c r="E53" s="1169">
        <v>400</v>
      </c>
      <c r="F53" s="1524">
        <v>230</v>
      </c>
      <c r="G53" s="1539">
        <v>230</v>
      </c>
      <c r="H53" s="1170"/>
    </row>
    <row r="54" spans="1:8" s="1171" customFormat="1" ht="13.9" customHeight="1" x14ac:dyDescent="0.2">
      <c r="A54" s="1165"/>
      <c r="B54" s="1516" t="s">
        <v>803</v>
      </c>
      <c r="C54" s="1165"/>
      <c r="D54" s="1168"/>
      <c r="E54" s="1169">
        <v>5000</v>
      </c>
      <c r="F54" s="1524">
        <v>400</v>
      </c>
      <c r="G54" s="1539">
        <v>400</v>
      </c>
      <c r="H54" s="1170"/>
    </row>
    <row r="55" spans="1:8" s="1171" customFormat="1" ht="13.9" customHeight="1" x14ac:dyDescent="0.2">
      <c r="A55" s="1165"/>
      <c r="B55" s="1516" t="s">
        <v>804</v>
      </c>
      <c r="C55" s="1165"/>
      <c r="D55" s="1168"/>
      <c r="E55" s="1169">
        <v>2000</v>
      </c>
      <c r="F55" s="1524">
        <v>160</v>
      </c>
      <c r="G55" s="1539">
        <v>160</v>
      </c>
      <c r="H55" s="1170"/>
    </row>
    <row r="56" spans="1:8" s="1171" customFormat="1" ht="13.9" customHeight="1" x14ac:dyDescent="0.2">
      <c r="A56" s="1165"/>
      <c r="B56" s="1516" t="s">
        <v>805</v>
      </c>
      <c r="C56" s="1165"/>
      <c r="D56" s="1168"/>
      <c r="E56" s="1169">
        <v>100</v>
      </c>
      <c r="F56" s="1524">
        <v>30</v>
      </c>
      <c r="G56" s="1539">
        <v>30</v>
      </c>
      <c r="H56" s="1170"/>
    </row>
    <row r="57" spans="1:8" s="1171" customFormat="1" ht="13.9" customHeight="1" x14ac:dyDescent="0.2">
      <c r="A57" s="1165"/>
      <c r="B57" s="1516" t="s">
        <v>806</v>
      </c>
      <c r="C57" s="1165"/>
      <c r="D57" s="1168"/>
      <c r="E57" s="1169">
        <v>20</v>
      </c>
      <c r="F57" s="1524">
        <v>60</v>
      </c>
      <c r="G57" s="1539">
        <v>60</v>
      </c>
      <c r="H57" s="1170"/>
    </row>
    <row r="58" spans="1:8" s="1171" customFormat="1" ht="13.9" customHeight="1" x14ac:dyDescent="0.2">
      <c r="A58" s="1165"/>
      <c r="B58" s="1516" t="s">
        <v>807</v>
      </c>
      <c r="C58" s="1165"/>
      <c r="D58" s="1168"/>
      <c r="E58" s="1169">
        <v>10</v>
      </c>
      <c r="F58" s="1524">
        <v>30</v>
      </c>
      <c r="G58" s="1539">
        <v>30</v>
      </c>
      <c r="H58" s="1170"/>
    </row>
    <row r="59" spans="1:8" s="1171" customFormat="1" ht="13.9" customHeight="1" x14ac:dyDescent="0.2">
      <c r="A59" s="1165"/>
      <c r="B59" s="1516" t="s">
        <v>808</v>
      </c>
      <c r="C59" s="1165"/>
      <c r="D59" s="1168"/>
      <c r="E59" s="1169">
        <v>10</v>
      </c>
      <c r="F59" s="1524">
        <v>200</v>
      </c>
      <c r="G59" s="1539">
        <v>200</v>
      </c>
      <c r="H59" s="1170"/>
    </row>
    <row r="60" spans="1:8" s="1171" customFormat="1" ht="15.6" customHeight="1" x14ac:dyDescent="0.2">
      <c r="A60" s="1165"/>
      <c r="B60" s="1176" t="s">
        <v>809</v>
      </c>
      <c r="C60" s="1165"/>
      <c r="D60" s="1168"/>
      <c r="E60" s="1169">
        <v>2</v>
      </c>
      <c r="F60" s="1524">
        <v>750</v>
      </c>
      <c r="G60" s="1539">
        <v>750</v>
      </c>
      <c r="H60" s="1170"/>
    </row>
    <row r="61" spans="1:8" s="1171" customFormat="1" ht="15.6" customHeight="1" x14ac:dyDescent="0.2">
      <c r="A61" s="1165"/>
      <c r="B61" s="1176" t="s">
        <v>810</v>
      </c>
      <c r="C61" s="1165"/>
      <c r="D61" s="1168"/>
      <c r="E61" s="1169"/>
      <c r="F61" s="1524">
        <v>200</v>
      </c>
      <c r="G61" s="1539">
        <v>200</v>
      </c>
      <c r="H61" s="1170"/>
    </row>
    <row r="62" spans="1:8" s="1171" customFormat="1" ht="15.6" customHeight="1" x14ac:dyDescent="0.2">
      <c r="A62" s="1165"/>
      <c r="B62" s="1176" t="s">
        <v>393</v>
      </c>
      <c r="C62" s="1165"/>
      <c r="D62" s="1168"/>
      <c r="E62" s="1169"/>
      <c r="F62" s="1524">
        <v>1500</v>
      </c>
      <c r="G62" s="1539">
        <v>1500</v>
      </c>
      <c r="H62" s="1170"/>
    </row>
    <row r="63" spans="1:8" s="1171" customFormat="1" ht="15" customHeight="1" x14ac:dyDescent="0.2">
      <c r="A63" s="1165"/>
      <c r="B63" s="1176" t="s">
        <v>392</v>
      </c>
      <c r="C63" s="1165"/>
      <c r="D63" s="1168"/>
      <c r="E63" s="1169"/>
      <c r="F63" s="1524">
        <v>1100</v>
      </c>
      <c r="G63" s="1515">
        <v>1100</v>
      </c>
      <c r="H63" s="1170"/>
    </row>
    <row r="64" spans="1:8" s="1171" customFormat="1" ht="15" customHeight="1" x14ac:dyDescent="0.2">
      <c r="A64" s="1165"/>
      <c r="B64" s="1165" t="s">
        <v>394</v>
      </c>
      <c r="C64" s="1165"/>
      <c r="D64" s="1168">
        <v>2200</v>
      </c>
      <c r="E64" s="1169"/>
      <c r="F64" s="1524">
        <v>2000</v>
      </c>
      <c r="G64" s="1515">
        <v>2000</v>
      </c>
      <c r="H64" s="1170"/>
    </row>
    <row r="65" spans="1:8" s="1171" customFormat="1" ht="15" customHeight="1" x14ac:dyDescent="0.2">
      <c r="A65" s="1165"/>
      <c r="B65" s="1165" t="s">
        <v>395</v>
      </c>
      <c r="C65" s="1165"/>
      <c r="D65" s="1168"/>
      <c r="E65" s="1169"/>
      <c r="F65" s="1524">
        <v>800</v>
      </c>
      <c r="G65" s="1515">
        <v>800</v>
      </c>
      <c r="H65" s="1170"/>
    </row>
    <row r="66" spans="1:8" s="1171" customFormat="1" ht="15" customHeight="1" x14ac:dyDescent="0.2">
      <c r="A66" s="1517" t="s">
        <v>396</v>
      </c>
      <c r="B66" s="1518" t="s">
        <v>397</v>
      </c>
      <c r="C66" s="1519"/>
      <c r="D66" s="1520"/>
      <c r="E66" s="1521"/>
      <c r="F66" s="1522">
        <f>SUM(F67:F69)</f>
        <v>3300</v>
      </c>
      <c r="G66" s="1522">
        <f>SUM(G67:G69)</f>
        <v>3300</v>
      </c>
      <c r="H66" s="1523">
        <f t="shared" ref="H66" si="2">SUM(H67:H69)</f>
        <v>0</v>
      </c>
    </row>
    <row r="67" spans="1:8" s="1171" customFormat="1" ht="14.45" customHeight="1" x14ac:dyDescent="0.2">
      <c r="A67" s="1165"/>
      <c r="B67" s="1165" t="s">
        <v>811</v>
      </c>
      <c r="C67" s="1165">
        <v>1</v>
      </c>
      <c r="D67" s="1168">
        <v>500</v>
      </c>
      <c r="E67" s="1169">
        <v>1</v>
      </c>
      <c r="F67" s="1524">
        <v>500</v>
      </c>
      <c r="G67" s="1515">
        <v>500</v>
      </c>
      <c r="H67" s="1170"/>
    </row>
    <row r="68" spans="1:8" s="1171" customFormat="1" ht="14.45" customHeight="1" x14ac:dyDescent="0.2">
      <c r="A68" s="1165"/>
      <c r="B68" s="1165" t="s">
        <v>398</v>
      </c>
      <c r="C68" s="1165">
        <v>1</v>
      </c>
      <c r="D68" s="1168">
        <v>1000</v>
      </c>
      <c r="E68" s="1169">
        <v>1</v>
      </c>
      <c r="F68" s="1524">
        <v>1800</v>
      </c>
      <c r="G68" s="1515">
        <v>1800</v>
      </c>
      <c r="H68" s="1170"/>
    </row>
    <row r="69" spans="1:8" s="1171" customFormat="1" ht="29.45" customHeight="1" x14ac:dyDescent="0.2">
      <c r="A69" s="1165"/>
      <c r="B69" s="1165" t="s">
        <v>812</v>
      </c>
      <c r="C69" s="1165"/>
      <c r="D69" s="1168">
        <v>1300</v>
      </c>
      <c r="E69" s="1169"/>
      <c r="F69" s="1524">
        <v>1000</v>
      </c>
      <c r="G69" s="1515">
        <v>1000</v>
      </c>
      <c r="H69" s="1170"/>
    </row>
    <row r="70" spans="1:8" s="1180" customFormat="1" ht="18.75" customHeight="1" thickBot="1" x14ac:dyDescent="0.25">
      <c r="A70" s="2186"/>
      <c r="B70" s="2187"/>
      <c r="C70" s="1177"/>
      <c r="D70" s="1178">
        <f>SUM(D12:D69)</f>
        <v>89700</v>
      </c>
      <c r="E70" s="1179" t="s">
        <v>26</v>
      </c>
      <c r="F70" s="1540">
        <f>SUM(F7+F22+F42+F48+F66)</f>
        <v>128150</v>
      </c>
      <c r="G70" s="1541">
        <f>SUM(G7+G22+G42+G48+G66)</f>
        <v>85000</v>
      </c>
      <c r="H70" s="1179">
        <f>SUM(H7+H22+H42+H48+H66)</f>
        <v>43150</v>
      </c>
    </row>
    <row r="71" spans="1:8" x14ac:dyDescent="0.25">
      <c r="A71" s="1542" t="s">
        <v>363</v>
      </c>
      <c r="B71" s="1542"/>
      <c r="C71" s="1543"/>
    </row>
    <row r="72" spans="1:8" x14ac:dyDescent="0.25">
      <c r="A72" s="1544" t="s">
        <v>364</v>
      </c>
      <c r="B72" s="1544"/>
      <c r="C72" s="1545"/>
      <c r="D72" s="1545"/>
    </row>
    <row r="73" spans="1:8" x14ac:dyDescent="0.25">
      <c r="A73" s="2188" t="s">
        <v>813</v>
      </c>
      <c r="B73" s="2188"/>
      <c r="C73" s="1545"/>
      <c r="D73" s="1545"/>
    </row>
  </sheetData>
  <mergeCells count="10">
    <mergeCell ref="A70:B70"/>
    <mergeCell ref="A73:B73"/>
    <mergeCell ref="A5:B6"/>
    <mergeCell ref="C5:H5"/>
    <mergeCell ref="A1:E1"/>
    <mergeCell ref="G1:H1"/>
    <mergeCell ref="A2:E2"/>
    <mergeCell ref="G2:H2"/>
    <mergeCell ref="A3:E3"/>
    <mergeCell ref="A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40" sqref="J40"/>
    </sheetView>
  </sheetViews>
  <sheetFormatPr defaultRowHeight="12.75"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selection activeCell="K27" sqref="K27"/>
    </sheetView>
  </sheetViews>
  <sheetFormatPr defaultColWidth="9.140625" defaultRowHeight="12.75" x14ac:dyDescent="0.2"/>
  <cols>
    <col min="1" max="3" width="20.42578125" style="1186" customWidth="1"/>
    <col min="4" max="16384" width="9.140625" style="1186"/>
  </cols>
  <sheetData>
    <row r="1" spans="1:7" x14ac:dyDescent="0.2">
      <c r="A1" s="1154"/>
      <c r="B1" s="1154"/>
      <c r="C1" s="1154"/>
      <c r="D1" s="1185" t="s">
        <v>332</v>
      </c>
      <c r="E1" s="1185"/>
    </row>
    <row r="2" spans="1:7" x14ac:dyDescent="0.2">
      <c r="A2" s="1154"/>
      <c r="B2" s="1154"/>
      <c r="C2" s="1154"/>
      <c r="D2" s="1185" t="s">
        <v>333</v>
      </c>
      <c r="E2" s="1185" t="s">
        <v>334</v>
      </c>
    </row>
    <row r="3" spans="1:7" ht="15.75" x14ac:dyDescent="0.2">
      <c r="A3" s="1154"/>
      <c r="B3" s="1154"/>
      <c r="C3" s="1154"/>
      <c r="D3" s="1128"/>
      <c r="E3" s="1129"/>
      <c r="F3" s="1187"/>
      <c r="G3" s="1187"/>
    </row>
    <row r="4" spans="1:7" ht="15.75" x14ac:dyDescent="0.2">
      <c r="A4" s="1154"/>
      <c r="B4" s="1154"/>
      <c r="C4" s="1154"/>
      <c r="D4" s="1188"/>
      <c r="E4" s="1189"/>
    </row>
    <row r="5" spans="1:7" ht="15.75" x14ac:dyDescent="0.25">
      <c r="A5" s="2200" t="s">
        <v>400</v>
      </c>
      <c r="B5" s="2200"/>
      <c r="C5" s="2200"/>
    </row>
    <row r="6" spans="1:7" ht="15" x14ac:dyDescent="0.25">
      <c r="A6" s="2201" t="s">
        <v>401</v>
      </c>
      <c r="B6" s="2201"/>
      <c r="C6" s="2201"/>
    </row>
    <row r="7" spans="1:7" ht="15" x14ac:dyDescent="0.25">
      <c r="A7" s="1190"/>
      <c r="B7" s="1190"/>
      <c r="C7" s="1190"/>
    </row>
    <row r="8" spans="1:7" ht="15.75" x14ac:dyDescent="0.2">
      <c r="A8" s="2202" t="s">
        <v>335</v>
      </c>
      <c r="B8" s="2202"/>
      <c r="C8" s="2202"/>
    </row>
    <row r="9" spans="1:7" ht="15" x14ac:dyDescent="0.2">
      <c r="A9" s="2203"/>
      <c r="B9" s="2203"/>
      <c r="C9" s="2203"/>
    </row>
    <row r="10" spans="1:7" ht="14.25" x14ac:dyDescent="0.2">
      <c r="A10" s="2204" t="s">
        <v>402</v>
      </c>
      <c r="B10" s="2204"/>
      <c r="C10" s="2204"/>
      <c r="D10" s="2199" t="s">
        <v>403</v>
      </c>
      <c r="E10" s="2199"/>
      <c r="F10" s="2199"/>
      <c r="G10" s="2199"/>
    </row>
    <row r="11" spans="1:7" ht="57" x14ac:dyDescent="0.2">
      <c r="A11" s="2204"/>
      <c r="B11" s="2204"/>
      <c r="C11" s="2204"/>
      <c r="D11" s="1191" t="s">
        <v>404</v>
      </c>
      <c r="E11" s="1192" t="s">
        <v>405</v>
      </c>
      <c r="F11" s="1191" t="s">
        <v>406</v>
      </c>
      <c r="G11" s="1193" t="s">
        <v>407</v>
      </c>
    </row>
    <row r="12" spans="1:7" ht="14.25" x14ac:dyDescent="0.2">
      <c r="A12" s="2194" t="s">
        <v>408</v>
      </c>
      <c r="B12" s="2194"/>
      <c r="C12" s="2194"/>
      <c r="D12" s="1194">
        <f>SUM(D13:D17)</f>
        <v>3900</v>
      </c>
      <c r="E12" s="1194"/>
      <c r="F12" s="1194">
        <f>SUM(F13:F17)</f>
        <v>0</v>
      </c>
      <c r="G12" s="1194">
        <f>SUM(G13:G17)</f>
        <v>3900</v>
      </c>
    </row>
    <row r="13" spans="1:7" ht="15" x14ac:dyDescent="0.2">
      <c r="A13" s="2198" t="s">
        <v>409</v>
      </c>
      <c r="B13" s="2198"/>
      <c r="C13" s="2198"/>
      <c r="D13" s="1195">
        <v>1800</v>
      </c>
      <c r="E13" s="1195"/>
      <c r="F13" s="1195"/>
      <c r="G13" s="1195">
        <f t="shared" ref="G13:G18" si="0">SUM(D13:F13)</f>
        <v>1800</v>
      </c>
    </row>
    <row r="14" spans="1:7" ht="15" x14ac:dyDescent="0.2">
      <c r="A14" s="2198" t="s">
        <v>410</v>
      </c>
      <c r="B14" s="2198"/>
      <c r="C14" s="2198"/>
      <c r="D14" s="1195">
        <v>1500</v>
      </c>
      <c r="E14" s="1195"/>
      <c r="F14" s="1195"/>
      <c r="G14" s="1195">
        <f t="shared" si="0"/>
        <v>1500</v>
      </c>
    </row>
    <row r="15" spans="1:7" ht="15" x14ac:dyDescent="0.2">
      <c r="A15" s="2198" t="s">
        <v>411</v>
      </c>
      <c r="B15" s="2198"/>
      <c r="C15" s="2198"/>
      <c r="D15" s="1195">
        <v>100</v>
      </c>
      <c r="E15" s="1195"/>
      <c r="F15" s="1195"/>
      <c r="G15" s="1195">
        <f t="shared" si="0"/>
        <v>100</v>
      </c>
    </row>
    <row r="16" spans="1:7" ht="15" x14ac:dyDescent="0.2">
      <c r="A16" s="2198" t="s">
        <v>412</v>
      </c>
      <c r="B16" s="2198"/>
      <c r="C16" s="2198"/>
      <c r="D16" s="1195">
        <v>300</v>
      </c>
      <c r="E16" s="1195"/>
      <c r="F16" s="1195"/>
      <c r="G16" s="1195">
        <f t="shared" si="0"/>
        <v>300</v>
      </c>
    </row>
    <row r="17" spans="1:7" ht="15" x14ac:dyDescent="0.2">
      <c r="A17" s="2198" t="s">
        <v>413</v>
      </c>
      <c r="B17" s="2198"/>
      <c r="C17" s="2198"/>
      <c r="D17" s="1195">
        <v>200</v>
      </c>
      <c r="E17" s="1196"/>
      <c r="F17" s="1196"/>
      <c r="G17" s="1195">
        <f t="shared" si="0"/>
        <v>200</v>
      </c>
    </row>
    <row r="18" spans="1:7" ht="14.25" x14ac:dyDescent="0.2">
      <c r="A18" s="2194" t="s">
        <v>414</v>
      </c>
      <c r="B18" s="2194"/>
      <c r="C18" s="2194"/>
      <c r="D18" s="1194">
        <v>300</v>
      </c>
      <c r="E18" s="1194"/>
      <c r="F18" s="1194"/>
      <c r="G18" s="1194">
        <f t="shared" si="0"/>
        <v>300</v>
      </c>
    </row>
    <row r="19" spans="1:7" ht="14.25" x14ac:dyDescent="0.2">
      <c r="A19" s="2194" t="s">
        <v>415</v>
      </c>
      <c r="B19" s="2194"/>
      <c r="C19" s="2194"/>
      <c r="D19" s="1194">
        <f>SUM(D20:D23)</f>
        <v>700</v>
      </c>
      <c r="E19" s="1194"/>
      <c r="F19" s="1194"/>
      <c r="G19" s="1194">
        <f>SUM(G20:G23)</f>
        <v>700</v>
      </c>
    </row>
    <row r="20" spans="1:7" s="1197" customFormat="1" ht="18.75" x14ac:dyDescent="0.2">
      <c r="A20" s="2198" t="s">
        <v>416</v>
      </c>
      <c r="B20" s="2198"/>
      <c r="C20" s="2198"/>
      <c r="D20" s="1195">
        <v>300</v>
      </c>
      <c r="E20" s="1195"/>
      <c r="F20" s="1195"/>
      <c r="G20" s="1195">
        <f t="shared" ref="G20:G27" si="1">SUM(D20:F20)</f>
        <v>300</v>
      </c>
    </row>
    <row r="21" spans="1:7" s="1197" customFormat="1" ht="18.75" x14ac:dyDescent="0.2">
      <c r="A21" s="2198" t="s">
        <v>417</v>
      </c>
      <c r="B21" s="2198"/>
      <c r="C21" s="2198"/>
      <c r="D21" s="1195">
        <v>100</v>
      </c>
      <c r="E21" s="1195"/>
      <c r="F21" s="1195"/>
      <c r="G21" s="1195">
        <f t="shared" si="1"/>
        <v>100</v>
      </c>
    </row>
    <row r="22" spans="1:7" s="1197" customFormat="1" ht="18.75" x14ac:dyDescent="0.2">
      <c r="A22" s="2198" t="s">
        <v>418</v>
      </c>
      <c r="B22" s="2198"/>
      <c r="C22" s="2198"/>
      <c r="D22" s="1195">
        <v>100</v>
      </c>
      <c r="E22" s="1195"/>
      <c r="F22" s="1195"/>
      <c r="G22" s="1195">
        <f t="shared" si="1"/>
        <v>100</v>
      </c>
    </row>
    <row r="23" spans="1:7" s="1197" customFormat="1" ht="18.75" x14ac:dyDescent="0.2">
      <c r="A23" s="2198" t="s">
        <v>419</v>
      </c>
      <c r="B23" s="2198"/>
      <c r="C23" s="2198"/>
      <c r="D23" s="1195">
        <v>200</v>
      </c>
      <c r="E23" s="1195"/>
      <c r="F23" s="1195"/>
      <c r="G23" s="1195">
        <f t="shared" si="1"/>
        <v>200</v>
      </c>
    </row>
    <row r="24" spans="1:7" s="1197" customFormat="1" ht="18.75" x14ac:dyDescent="0.2">
      <c r="A24" s="2194" t="s">
        <v>420</v>
      </c>
      <c r="B24" s="2194"/>
      <c r="C24" s="2194"/>
      <c r="D24" s="1198">
        <f>SUM(D25:D29)</f>
        <v>4800</v>
      </c>
      <c r="E24" s="1198"/>
      <c r="F24" s="1198">
        <f>SUM(F25:F29)</f>
        <v>0</v>
      </c>
      <c r="G24" s="1194">
        <f t="shared" si="1"/>
        <v>4800</v>
      </c>
    </row>
    <row r="25" spans="1:7" s="1197" customFormat="1" ht="18.75" x14ac:dyDescent="0.2">
      <c r="A25" s="2196" t="s">
        <v>421</v>
      </c>
      <c r="B25" s="2196"/>
      <c r="C25" s="2197"/>
      <c r="D25" s="1199">
        <v>700</v>
      </c>
      <c r="E25" s="1199"/>
      <c r="F25" s="1199"/>
      <c r="G25" s="1195">
        <f t="shared" si="1"/>
        <v>700</v>
      </c>
    </row>
    <row r="26" spans="1:7" s="1197" customFormat="1" ht="18.75" x14ac:dyDescent="0.2">
      <c r="A26" s="2196" t="s">
        <v>422</v>
      </c>
      <c r="B26" s="2196"/>
      <c r="C26" s="2196"/>
      <c r="D26" s="1199">
        <v>500</v>
      </c>
      <c r="E26" s="1199"/>
      <c r="F26" s="1199"/>
      <c r="G26" s="1195">
        <f t="shared" si="1"/>
        <v>500</v>
      </c>
    </row>
    <row r="27" spans="1:7" s="1197" customFormat="1" ht="18.75" x14ac:dyDescent="0.2">
      <c r="A27" s="2196" t="s">
        <v>423</v>
      </c>
      <c r="B27" s="2196"/>
      <c r="C27" s="2196"/>
      <c r="D27" s="1199">
        <v>900</v>
      </c>
      <c r="E27" s="1199"/>
      <c r="F27" s="1199"/>
      <c r="G27" s="1195">
        <f t="shared" si="1"/>
        <v>900</v>
      </c>
    </row>
    <row r="28" spans="1:7" s="1197" customFormat="1" ht="18.75" x14ac:dyDescent="0.2">
      <c r="A28" s="2196" t="s">
        <v>424</v>
      </c>
      <c r="B28" s="2196"/>
      <c r="C28" s="2196"/>
      <c r="D28" s="1199">
        <v>2200</v>
      </c>
      <c r="E28" s="1199"/>
      <c r="F28" s="1199"/>
      <c r="G28" s="1195">
        <v>4000</v>
      </c>
    </row>
    <row r="29" spans="1:7" s="1197" customFormat="1" ht="18.75" x14ac:dyDescent="0.2">
      <c r="A29" s="2196" t="s">
        <v>425</v>
      </c>
      <c r="B29" s="2196"/>
      <c r="C29" s="2196"/>
      <c r="D29" s="1199">
        <v>500</v>
      </c>
      <c r="E29" s="1199"/>
      <c r="F29" s="1199"/>
      <c r="G29" s="1195">
        <f>SUM(D29:F29)</f>
        <v>500</v>
      </c>
    </row>
    <row r="30" spans="1:7" s="1197" customFormat="1" ht="18.75" x14ac:dyDescent="0.2">
      <c r="A30" s="2194" t="s">
        <v>426</v>
      </c>
      <c r="B30" s="2194"/>
      <c r="C30" s="2194"/>
      <c r="D30" s="1194">
        <v>300</v>
      </c>
      <c r="E30" s="1194"/>
      <c r="F30" s="1194"/>
      <c r="G30" s="1194">
        <f>SUM(D30:F30)</f>
        <v>300</v>
      </c>
    </row>
    <row r="31" spans="1:7" s="1197" customFormat="1" ht="18.75" x14ac:dyDescent="0.2">
      <c r="A31" s="2195" t="s">
        <v>407</v>
      </c>
      <c r="B31" s="2195"/>
      <c r="C31" s="2195"/>
      <c r="D31" s="1196">
        <f>SUM(D30+D24+D19+D18+D12)</f>
        <v>10000</v>
      </c>
      <c r="E31" s="1196">
        <f>SUM(E30+E24+E19+E18+E12)</f>
        <v>0</v>
      </c>
      <c r="F31" s="1196">
        <f>SUM(F30+F24+F19+F18+F12)</f>
        <v>0</v>
      </c>
      <c r="G31" s="1196">
        <f>SUM(G30+G24+G19+G18+G12)</f>
        <v>10000</v>
      </c>
    </row>
    <row r="33" spans="1:2" x14ac:dyDescent="0.2">
      <c r="A33" s="1154" t="s">
        <v>363</v>
      </c>
      <c r="B33" s="1154"/>
    </row>
    <row r="34" spans="1:2" x14ac:dyDescent="0.2">
      <c r="A34" s="1157" t="s">
        <v>364</v>
      </c>
      <c r="B34" s="1157"/>
    </row>
    <row r="35" spans="1:2" x14ac:dyDescent="0.2">
      <c r="A35" s="1154" t="s">
        <v>365</v>
      </c>
      <c r="B35" s="1157"/>
    </row>
  </sheetData>
  <mergeCells count="26">
    <mergeCell ref="D10:G10"/>
    <mergeCell ref="A5:C5"/>
    <mergeCell ref="A6:C6"/>
    <mergeCell ref="A8:C8"/>
    <mergeCell ref="A9:C9"/>
    <mergeCell ref="A10:C11"/>
    <mergeCell ref="A23:C23"/>
    <mergeCell ref="A12:C12"/>
    <mergeCell ref="A13:C13"/>
    <mergeCell ref="A14:C14"/>
    <mergeCell ref="A15:C15"/>
    <mergeCell ref="A16:C16"/>
    <mergeCell ref="A17:C17"/>
    <mergeCell ref="A18:C18"/>
    <mergeCell ref="A19:C19"/>
    <mergeCell ref="A20:C20"/>
    <mergeCell ref="A21:C21"/>
    <mergeCell ref="A22:C22"/>
    <mergeCell ref="A30:C30"/>
    <mergeCell ref="A31:C31"/>
    <mergeCell ref="A24:C24"/>
    <mergeCell ref="A25:C25"/>
    <mergeCell ref="A26:C26"/>
    <mergeCell ref="A27:C27"/>
    <mergeCell ref="A28:C28"/>
    <mergeCell ref="A29:C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election activeCell="G32" sqref="G32"/>
    </sheetView>
  </sheetViews>
  <sheetFormatPr defaultColWidth="9.140625" defaultRowHeight="12.75" x14ac:dyDescent="0.2"/>
  <cols>
    <col min="1" max="2" width="27.85546875" style="1154" customWidth="1"/>
    <col min="3" max="3" width="10.42578125" style="1154" customWidth="1"/>
    <col min="4" max="4" width="9.5703125" style="1154" customWidth="1"/>
    <col min="5" max="5" width="8.5703125" style="1154" customWidth="1"/>
    <col min="6" max="6" width="9.85546875" style="1154" customWidth="1"/>
    <col min="7" max="16384" width="9.140625" style="1154"/>
  </cols>
  <sheetData>
    <row r="1" spans="1:7" x14ac:dyDescent="0.2">
      <c r="D1" s="1185" t="s">
        <v>332</v>
      </c>
      <c r="E1" s="1185"/>
    </row>
    <row r="2" spans="1:7" x14ac:dyDescent="0.2">
      <c r="D2" s="1185" t="s">
        <v>333</v>
      </c>
      <c r="E2" s="1185" t="s">
        <v>334</v>
      </c>
    </row>
    <row r="3" spans="1:7" ht="15.75" x14ac:dyDescent="0.2">
      <c r="D3" s="1128"/>
      <c r="E3" s="1129"/>
      <c r="F3" s="1200"/>
      <c r="G3" s="1200"/>
    </row>
    <row r="4" spans="1:7" ht="15.75" x14ac:dyDescent="0.2">
      <c r="E4" s="1188"/>
      <c r="F4" s="1189"/>
    </row>
    <row r="5" spans="1:7" s="1203" customFormat="1" ht="15.75" x14ac:dyDescent="0.25">
      <c r="A5" s="1201" t="s">
        <v>400</v>
      </c>
      <c r="B5" s="1202"/>
    </row>
    <row r="6" spans="1:7" s="1204" customFormat="1" ht="15" x14ac:dyDescent="0.25">
      <c r="A6" s="2201" t="s">
        <v>427</v>
      </c>
      <c r="B6" s="2201"/>
      <c r="C6" s="2201"/>
      <c r="D6" s="2201"/>
      <c r="E6" s="2201"/>
      <c r="F6" s="2201"/>
    </row>
    <row r="7" spans="1:7" s="1203" customFormat="1" ht="15" x14ac:dyDescent="0.25">
      <c r="A7" s="1205"/>
      <c r="B7" s="1205"/>
      <c r="C7" s="1205"/>
      <c r="D7" s="1205"/>
      <c r="E7" s="1205"/>
      <c r="F7" s="1205"/>
    </row>
    <row r="8" spans="1:7" s="1203" customFormat="1" ht="15.75" x14ac:dyDescent="0.2">
      <c r="A8" s="1206" t="s">
        <v>335</v>
      </c>
      <c r="B8" s="1206"/>
    </row>
    <row r="9" spans="1:7" ht="15.75" x14ac:dyDescent="0.2">
      <c r="C9" s="1207"/>
      <c r="D9" s="1207"/>
      <c r="E9" s="1207"/>
      <c r="F9" s="1208"/>
    </row>
    <row r="10" spans="1:7" ht="14.25" x14ac:dyDescent="0.2">
      <c r="A10" s="2210" t="s">
        <v>402</v>
      </c>
      <c r="B10" s="2210"/>
      <c r="C10" s="2211" t="s">
        <v>428</v>
      </c>
      <c r="D10" s="2211"/>
      <c r="E10" s="2211"/>
      <c r="F10" s="2211"/>
    </row>
    <row r="11" spans="1:7" ht="57" x14ac:dyDescent="0.2">
      <c r="A11" s="2210"/>
      <c r="B11" s="2210"/>
      <c r="C11" s="1209" t="s">
        <v>429</v>
      </c>
      <c r="D11" s="1209" t="s">
        <v>430</v>
      </c>
      <c r="E11" s="1209" t="s">
        <v>431</v>
      </c>
      <c r="F11" s="1210" t="s">
        <v>407</v>
      </c>
    </row>
    <row r="12" spans="1:7" ht="14.25" x14ac:dyDescent="0.2">
      <c r="A12" s="2206" t="s">
        <v>432</v>
      </c>
      <c r="B12" s="2206"/>
      <c r="C12" s="1211">
        <f>SUM(C13:C14)</f>
        <v>300</v>
      </c>
      <c r="D12" s="1211"/>
      <c r="E12" s="1211"/>
      <c r="F12" s="1211">
        <f>SUM(C12:E12)</f>
        <v>300</v>
      </c>
    </row>
    <row r="13" spans="1:7" s="1214" customFormat="1" ht="15" x14ac:dyDescent="0.2">
      <c r="A13" s="2207" t="s">
        <v>433</v>
      </c>
      <c r="B13" s="2207"/>
      <c r="C13" s="1212">
        <v>200</v>
      </c>
      <c r="D13" s="1212"/>
      <c r="E13" s="1212"/>
      <c r="F13" s="1213">
        <f t="shared" ref="F13:F20" si="0">SUM(C13:E13)</f>
        <v>200</v>
      </c>
    </row>
    <row r="14" spans="1:7" ht="15" x14ac:dyDescent="0.2">
      <c r="A14" s="2207" t="s">
        <v>434</v>
      </c>
      <c r="B14" s="2207"/>
      <c r="C14" s="1212">
        <v>100</v>
      </c>
      <c r="D14" s="1213"/>
      <c r="E14" s="1213"/>
      <c r="F14" s="1213">
        <f t="shared" si="0"/>
        <v>100</v>
      </c>
    </row>
    <row r="15" spans="1:7" ht="15" x14ac:dyDescent="0.2">
      <c r="A15" s="2206" t="s">
        <v>435</v>
      </c>
      <c r="B15" s="2206"/>
      <c r="C15" s="1215">
        <f>SUM(C16:C17)</f>
        <v>1300</v>
      </c>
      <c r="D15" s="1216"/>
      <c r="E15" s="1216"/>
      <c r="F15" s="1211">
        <f t="shared" si="0"/>
        <v>1300</v>
      </c>
    </row>
    <row r="16" spans="1:7" s="1203" customFormat="1" ht="15" x14ac:dyDescent="0.2">
      <c r="A16" s="2207" t="s">
        <v>436</v>
      </c>
      <c r="B16" s="2207"/>
      <c r="C16" s="1216">
        <v>1000</v>
      </c>
      <c r="D16" s="1216"/>
      <c r="E16" s="1216"/>
      <c r="F16" s="1213">
        <f t="shared" si="0"/>
        <v>1000</v>
      </c>
    </row>
    <row r="17" spans="1:6" s="1203" customFormat="1" ht="15" x14ac:dyDescent="0.2">
      <c r="A17" s="2207" t="s">
        <v>437</v>
      </c>
      <c r="B17" s="2207"/>
      <c r="C17" s="1216">
        <v>300</v>
      </c>
      <c r="D17" s="1216"/>
      <c r="E17" s="1216"/>
      <c r="F17" s="1213">
        <f t="shared" si="0"/>
        <v>300</v>
      </c>
    </row>
    <row r="18" spans="1:6" ht="15" x14ac:dyDescent="0.2">
      <c r="A18" s="2206" t="s">
        <v>438</v>
      </c>
      <c r="B18" s="2206"/>
      <c r="C18" s="1211">
        <v>400</v>
      </c>
      <c r="D18" s="1213"/>
      <c r="E18" s="1213"/>
      <c r="F18" s="1211">
        <f t="shared" si="0"/>
        <v>400</v>
      </c>
    </row>
    <row r="19" spans="1:6" s="1197" customFormat="1" ht="18.75" x14ac:dyDescent="0.2">
      <c r="A19" s="2208" t="s">
        <v>439</v>
      </c>
      <c r="B19" s="2209"/>
      <c r="C19" s="1211">
        <v>35000</v>
      </c>
      <c r="D19" s="1217"/>
      <c r="E19" s="1217">
        <v>1500</v>
      </c>
      <c r="F19" s="1211">
        <f t="shared" si="0"/>
        <v>36500</v>
      </c>
    </row>
    <row r="20" spans="1:6" s="1197" customFormat="1" ht="18.75" x14ac:dyDescent="0.2">
      <c r="A20" s="2208" t="s">
        <v>440</v>
      </c>
      <c r="B20" s="2209"/>
      <c r="C20" s="1211">
        <v>10000</v>
      </c>
      <c r="D20" s="1217"/>
      <c r="E20" s="1217">
        <v>500</v>
      </c>
      <c r="F20" s="1211">
        <f t="shared" si="0"/>
        <v>10500</v>
      </c>
    </row>
    <row r="21" spans="1:6" ht="14.25" x14ac:dyDescent="0.2">
      <c r="A21" s="2205" t="s">
        <v>407</v>
      </c>
      <c r="B21" s="2205"/>
      <c r="C21" s="1211">
        <f>SUM(C20+C18+C19+C15+C12)</f>
        <v>47000</v>
      </c>
      <c r="D21" s="1211">
        <f t="shared" ref="D21" si="1">SUM(D20+D18+D19+D15+D12)</f>
        <v>0</v>
      </c>
      <c r="E21" s="1211">
        <f>SUM(E20+E18+E19+E15+E12)</f>
        <v>2000</v>
      </c>
      <c r="F21" s="1211">
        <f>SUM(C21:E21)</f>
        <v>49000</v>
      </c>
    </row>
    <row r="22" spans="1:6" ht="15.75" x14ac:dyDescent="0.2">
      <c r="A22" s="1218"/>
      <c r="B22" s="1218"/>
      <c r="C22" s="1218"/>
      <c r="D22" s="1218"/>
      <c r="E22" s="1218"/>
      <c r="F22" s="1218"/>
    </row>
    <row r="23" spans="1:6" x14ac:dyDescent="0.2">
      <c r="A23" s="1154" t="s">
        <v>363</v>
      </c>
      <c r="C23" s="1186"/>
    </row>
    <row r="24" spans="1:6" x14ac:dyDescent="0.2">
      <c r="A24" s="1157" t="s">
        <v>364</v>
      </c>
      <c r="B24" s="1157"/>
      <c r="C24" s="1186"/>
    </row>
    <row r="25" spans="1:6" x14ac:dyDescent="0.2">
      <c r="A25" s="1154" t="s">
        <v>365</v>
      </c>
      <c r="B25" s="1157"/>
      <c r="C25" s="1186"/>
    </row>
  </sheetData>
  <mergeCells count="13">
    <mergeCell ref="A14:B14"/>
    <mergeCell ref="A6:F6"/>
    <mergeCell ref="A10:B11"/>
    <mergeCell ref="C10:F10"/>
    <mergeCell ref="A12:B12"/>
    <mergeCell ref="A13:B13"/>
    <mergeCell ref="A21:B21"/>
    <mergeCell ref="A15:B15"/>
    <mergeCell ref="A16:B16"/>
    <mergeCell ref="A17:B17"/>
    <mergeCell ref="A18:B18"/>
    <mergeCell ref="A19:B19"/>
    <mergeCell ref="A20:B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G33" sqref="G33"/>
    </sheetView>
  </sheetViews>
  <sheetFormatPr defaultColWidth="9.140625" defaultRowHeight="12.75" x14ac:dyDescent="0.2"/>
  <cols>
    <col min="1" max="2" width="29.5703125" style="1154" customWidth="1"/>
    <col min="3" max="5" width="10.42578125" style="1154" customWidth="1"/>
    <col min="6" max="6" width="12.85546875" style="1154" customWidth="1"/>
    <col min="7" max="16384" width="9.140625" style="1154"/>
  </cols>
  <sheetData>
    <row r="1" spans="1:9" x14ac:dyDescent="0.2">
      <c r="D1" s="1185" t="s">
        <v>332</v>
      </c>
      <c r="E1" s="1185"/>
    </row>
    <row r="2" spans="1:9" x14ac:dyDescent="0.2">
      <c r="D2" s="1185" t="s">
        <v>333</v>
      </c>
      <c r="E2" s="1185" t="s">
        <v>334</v>
      </c>
    </row>
    <row r="3" spans="1:9" ht="15.75" x14ac:dyDescent="0.2">
      <c r="D3" s="1128"/>
      <c r="E3" s="1129"/>
      <c r="F3" s="1200"/>
    </row>
    <row r="4" spans="1:9" ht="15.75" x14ac:dyDescent="0.2">
      <c r="E4" s="1188"/>
      <c r="F4" s="1189"/>
    </row>
    <row r="5" spans="1:9" s="1203" customFormat="1" ht="15.75" x14ac:dyDescent="0.25">
      <c r="A5" s="1201" t="s">
        <v>400</v>
      </c>
      <c r="B5" s="1202"/>
    </row>
    <row r="6" spans="1:9" s="1204" customFormat="1" ht="15" x14ac:dyDescent="0.25">
      <c r="A6" s="2173" t="s">
        <v>441</v>
      </c>
      <c r="B6" s="2174"/>
      <c r="C6" s="2174"/>
      <c r="D6" s="2174"/>
      <c r="E6" s="2174"/>
      <c r="F6" s="2175"/>
      <c r="I6" s="1219"/>
    </row>
    <row r="7" spans="1:9" s="1203" customFormat="1" ht="15" x14ac:dyDescent="0.25">
      <c r="A7" s="1205"/>
      <c r="B7" s="1205"/>
      <c r="C7" s="1205"/>
      <c r="D7" s="1205"/>
      <c r="E7" s="1205"/>
      <c r="F7" s="1205"/>
    </row>
    <row r="8" spans="1:9" s="1203" customFormat="1" ht="15.75" x14ac:dyDescent="0.2">
      <c r="A8" s="1206" t="s">
        <v>335</v>
      </c>
      <c r="B8" s="1206"/>
    </row>
    <row r="9" spans="1:9" ht="15.75" x14ac:dyDescent="0.2">
      <c r="C9" s="1207"/>
      <c r="D9" s="1207"/>
      <c r="E9" s="1207"/>
      <c r="F9" s="1208"/>
    </row>
    <row r="10" spans="1:9" ht="14.25" x14ac:dyDescent="0.2">
      <c r="A10" s="2210" t="s">
        <v>402</v>
      </c>
      <c r="B10" s="2210"/>
      <c r="C10" s="2211" t="s">
        <v>428</v>
      </c>
      <c r="D10" s="2211"/>
      <c r="E10" s="2211"/>
      <c r="F10" s="2211"/>
    </row>
    <row r="11" spans="1:9" ht="57" x14ac:dyDescent="0.2">
      <c r="A11" s="2210"/>
      <c r="B11" s="2210"/>
      <c r="C11" s="1209" t="s">
        <v>429</v>
      </c>
      <c r="D11" s="1209" t="s">
        <v>430</v>
      </c>
      <c r="E11" s="1209" t="s">
        <v>431</v>
      </c>
      <c r="F11" s="1210" t="s">
        <v>407</v>
      </c>
    </row>
    <row r="12" spans="1:9" ht="14.25" x14ac:dyDescent="0.2">
      <c r="A12" s="2206" t="s">
        <v>442</v>
      </c>
      <c r="B12" s="2206"/>
      <c r="C12" s="1220">
        <f>SUM(C13:C13)</f>
        <v>4300</v>
      </c>
      <c r="D12" s="1220"/>
      <c r="E12" s="1220"/>
      <c r="F12" s="1220">
        <f>SUM(C12:E12)</f>
        <v>4300</v>
      </c>
    </row>
    <row r="13" spans="1:9" s="1214" customFormat="1" ht="15" x14ac:dyDescent="0.2">
      <c r="A13" s="2207" t="s">
        <v>443</v>
      </c>
      <c r="B13" s="2207"/>
      <c r="C13" s="1221">
        <v>4300</v>
      </c>
      <c r="D13" s="1221"/>
      <c r="E13" s="1221"/>
      <c r="F13" s="1222">
        <f t="shared" ref="F13:F15" si="0">SUM(C13:E13)</f>
        <v>4300</v>
      </c>
    </row>
    <row r="14" spans="1:9" ht="15" x14ac:dyDescent="0.2">
      <c r="A14" s="2206" t="s">
        <v>444</v>
      </c>
      <c r="B14" s="2206"/>
      <c r="C14" s="1223">
        <f>SUM(C15:C15)</f>
        <v>6000</v>
      </c>
      <c r="D14" s="1224"/>
      <c r="E14" s="1224"/>
      <c r="F14" s="1220">
        <f t="shared" si="0"/>
        <v>6000</v>
      </c>
    </row>
    <row r="15" spans="1:9" s="1203" customFormat="1" ht="15" x14ac:dyDescent="0.2">
      <c r="A15" s="2207" t="s">
        <v>445</v>
      </c>
      <c r="B15" s="2207"/>
      <c r="C15" s="1224">
        <v>6000</v>
      </c>
      <c r="D15" s="1224"/>
      <c r="E15" s="1224"/>
      <c r="F15" s="1222">
        <f t="shared" si="0"/>
        <v>6000</v>
      </c>
    </row>
    <row r="16" spans="1:9" ht="14.25" x14ac:dyDescent="0.2">
      <c r="A16" s="2205" t="s">
        <v>407</v>
      </c>
      <c r="B16" s="2205"/>
      <c r="C16" s="1220">
        <f>SUM(C12+C14)</f>
        <v>10300</v>
      </c>
      <c r="D16" s="1220">
        <f t="shared" ref="D16:E16" si="1">SUM(D12+D14)</f>
        <v>0</v>
      </c>
      <c r="E16" s="1220">
        <f t="shared" si="1"/>
        <v>0</v>
      </c>
      <c r="F16" s="1220">
        <f>SUM(C16:E16)</f>
        <v>10300</v>
      </c>
    </row>
    <row r="17" spans="1:6" ht="15.75" x14ac:dyDescent="0.2">
      <c r="A17" s="1218"/>
      <c r="B17" s="1218"/>
      <c r="C17" s="1218"/>
      <c r="D17" s="1218"/>
      <c r="E17" s="1218"/>
      <c r="F17" s="1218"/>
    </row>
    <row r="18" spans="1:6" x14ac:dyDescent="0.2">
      <c r="A18" s="1154" t="s">
        <v>363</v>
      </c>
      <c r="C18" s="1186"/>
    </row>
    <row r="19" spans="1:6" x14ac:dyDescent="0.2">
      <c r="A19" s="1157" t="s">
        <v>364</v>
      </c>
      <c r="B19" s="1157"/>
      <c r="C19" s="1186"/>
    </row>
    <row r="20" spans="1:6" x14ac:dyDescent="0.2">
      <c r="A20" s="1154" t="s">
        <v>365</v>
      </c>
      <c r="B20" s="1157"/>
      <c r="C20" s="1186"/>
    </row>
    <row r="22" spans="1:6" ht="23.45" customHeight="1" x14ac:dyDescent="0.2"/>
  </sheetData>
  <mergeCells count="8">
    <mergeCell ref="A15:B15"/>
    <mergeCell ref="A16:B16"/>
    <mergeCell ref="A6:F6"/>
    <mergeCell ref="A10:B11"/>
    <mergeCell ref="C10:F10"/>
    <mergeCell ref="A12:B12"/>
    <mergeCell ref="A13:B13"/>
    <mergeCell ref="A14:B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Normal="100" workbookViewId="0"/>
  </sheetViews>
  <sheetFormatPr defaultColWidth="9.140625" defaultRowHeight="15.75" x14ac:dyDescent="0.25"/>
  <cols>
    <col min="1" max="1" width="6.28515625" style="1258" customWidth="1"/>
    <col min="2" max="2" width="50.85546875" style="1258" customWidth="1"/>
    <col min="3" max="3" width="9.140625" style="1258"/>
    <col min="4" max="4" width="13.7109375" style="1258" customWidth="1"/>
    <col min="5" max="5" width="5.28515625" style="1258" customWidth="1"/>
    <col min="6" max="6" width="13.7109375" style="1258" customWidth="1"/>
    <col min="7" max="7" width="18.5703125" style="1363" customWidth="1"/>
    <col min="8" max="8" width="15.42578125" style="1258" customWidth="1"/>
    <col min="9" max="16384" width="9.140625" style="1258"/>
  </cols>
  <sheetData>
    <row r="1" spans="1:10" x14ac:dyDescent="0.25">
      <c r="B1" s="2213" t="s">
        <v>447</v>
      </c>
      <c r="C1" s="2213"/>
      <c r="D1" s="2213"/>
      <c r="E1" s="2213"/>
      <c r="F1" s="2213"/>
      <c r="G1" s="2213"/>
      <c r="H1" s="2213"/>
      <c r="I1" s="1259"/>
      <c r="J1" s="1259"/>
    </row>
    <row r="2" spans="1:10" x14ac:dyDescent="0.25">
      <c r="B2" s="2214"/>
      <c r="C2" s="2214"/>
      <c r="D2" s="2214"/>
      <c r="E2" s="2214"/>
      <c r="F2" s="2214"/>
      <c r="G2" s="2214"/>
      <c r="H2" s="2214"/>
      <c r="I2" s="1259"/>
      <c r="J2" s="1259"/>
    </row>
    <row r="3" spans="1:10" x14ac:dyDescent="0.25">
      <c r="B3" s="2213" t="s">
        <v>448</v>
      </c>
      <c r="C3" s="2213"/>
      <c r="D3" s="2213"/>
      <c r="E3" s="2213"/>
      <c r="F3" s="2213"/>
      <c r="G3" s="2213"/>
      <c r="H3" s="2213"/>
      <c r="I3" s="1259"/>
      <c r="J3" s="1259"/>
    </row>
    <row r="4" spans="1:10" x14ac:dyDescent="0.25">
      <c r="B4" s="2214" t="s">
        <v>449</v>
      </c>
      <c r="C4" s="2214"/>
      <c r="D4" s="2214"/>
      <c r="E4" s="2214"/>
      <c r="F4" s="2214"/>
      <c r="G4" s="2214"/>
      <c r="H4" s="2214"/>
      <c r="I4" s="1259"/>
      <c r="J4" s="1259"/>
    </row>
    <row r="5" spans="1:10" ht="16.5" thickBot="1" x14ac:dyDescent="0.3">
      <c r="B5" s="1260"/>
      <c r="C5" s="1260"/>
      <c r="D5" s="1260"/>
      <c r="E5" s="1260"/>
      <c r="F5" s="1260"/>
      <c r="G5" s="1261"/>
      <c r="H5" s="1260"/>
      <c r="I5" s="1259"/>
      <c r="J5" s="1259"/>
    </row>
    <row r="6" spans="1:10" x14ac:dyDescent="0.25">
      <c r="A6" s="1262" t="s">
        <v>450</v>
      </c>
      <c r="B6" s="1263" t="s">
        <v>451</v>
      </c>
      <c r="C6" s="1264" t="s">
        <v>452</v>
      </c>
      <c r="D6" s="1264" t="s">
        <v>453</v>
      </c>
      <c r="E6" s="1264" t="s">
        <v>454</v>
      </c>
      <c r="F6" s="1265" t="s">
        <v>455</v>
      </c>
      <c r="G6" s="1266" t="s">
        <v>456</v>
      </c>
      <c r="H6" s="1267"/>
      <c r="I6" s="1268"/>
      <c r="J6" s="1259"/>
    </row>
    <row r="7" spans="1:10" x14ac:dyDescent="0.25">
      <c r="A7" s="1269" t="s">
        <v>457</v>
      </c>
      <c r="B7" s="1270" t="s">
        <v>458</v>
      </c>
      <c r="C7" s="1271"/>
      <c r="D7" s="1271"/>
      <c r="E7" s="1271"/>
      <c r="F7" s="1271"/>
      <c r="G7" s="1272">
        <f>+G12+G17+G22+G27+G31+G32</f>
        <v>192627</v>
      </c>
      <c r="H7" s="1273"/>
      <c r="I7" s="1259"/>
    </row>
    <row r="8" spans="1:10" x14ac:dyDescent="0.25">
      <c r="A8" s="1274" t="s">
        <v>376</v>
      </c>
      <c r="B8" s="1275" t="s">
        <v>459</v>
      </c>
      <c r="C8" s="1275">
        <v>14</v>
      </c>
      <c r="D8" s="1276"/>
      <c r="E8" s="1276"/>
      <c r="F8" s="1277"/>
      <c r="G8" s="1278"/>
      <c r="H8" s="1268"/>
      <c r="I8" s="1259"/>
    </row>
    <row r="9" spans="1:10" x14ac:dyDescent="0.25">
      <c r="A9" s="1279" t="s">
        <v>378</v>
      </c>
      <c r="B9" s="1280" t="s">
        <v>460</v>
      </c>
      <c r="C9" s="1281">
        <v>28</v>
      </c>
      <c r="D9" s="1281">
        <v>330</v>
      </c>
      <c r="E9" s="1282"/>
      <c r="F9" s="1283">
        <v>3300</v>
      </c>
      <c r="G9" s="1278"/>
      <c r="H9" s="1268"/>
      <c r="I9" s="1259"/>
    </row>
    <row r="10" spans="1:10" x14ac:dyDescent="0.25">
      <c r="A10" s="1284" t="s">
        <v>379</v>
      </c>
      <c r="B10" s="1280" t="s">
        <v>461</v>
      </c>
      <c r="C10" s="1281">
        <v>14</v>
      </c>
      <c r="D10" s="1281">
        <v>70</v>
      </c>
      <c r="E10" s="1281">
        <v>7</v>
      </c>
      <c r="F10" s="1283">
        <v>6860</v>
      </c>
      <c r="G10" s="1278"/>
      <c r="H10" s="1268"/>
      <c r="I10" s="1259"/>
    </row>
    <row r="11" spans="1:10" ht="16.5" thickBot="1" x14ac:dyDescent="0.3">
      <c r="A11" s="1284" t="s">
        <v>381</v>
      </c>
      <c r="B11" s="1280" t="s">
        <v>462</v>
      </c>
      <c r="C11" s="1281">
        <v>14</v>
      </c>
      <c r="D11" s="1281">
        <v>25</v>
      </c>
      <c r="E11" s="1281">
        <v>8</v>
      </c>
      <c r="F11" s="1283">
        <v>2800</v>
      </c>
      <c r="G11" s="1285"/>
      <c r="H11" s="1268"/>
      <c r="I11" s="1259"/>
    </row>
    <row r="12" spans="1:10" ht="16.5" thickBot="1" x14ac:dyDescent="0.3">
      <c r="A12" s="1286" t="s">
        <v>382</v>
      </c>
      <c r="B12" s="1280" t="s">
        <v>463</v>
      </c>
      <c r="C12" s="1281">
        <v>14</v>
      </c>
      <c r="D12" s="1281">
        <v>2856</v>
      </c>
      <c r="E12" s="1282"/>
      <c r="F12" s="1283">
        <v>39979</v>
      </c>
      <c r="G12" s="1287">
        <v>52392</v>
      </c>
      <c r="H12" s="1268"/>
      <c r="I12" s="1259"/>
    </row>
    <row r="13" spans="1:10" x14ac:dyDescent="0.25">
      <c r="A13" s="1274" t="s">
        <v>383</v>
      </c>
      <c r="B13" s="1288" t="s">
        <v>464</v>
      </c>
      <c r="C13" s="1289">
        <v>15</v>
      </c>
      <c r="D13" s="1289"/>
      <c r="E13" s="1290"/>
      <c r="F13" s="1291"/>
      <c r="G13" s="1292"/>
      <c r="H13" s="1268"/>
      <c r="I13" s="1259"/>
    </row>
    <row r="14" spans="1:10" x14ac:dyDescent="0.25">
      <c r="A14" s="1286" t="s">
        <v>465</v>
      </c>
      <c r="B14" s="1293" t="s">
        <v>460</v>
      </c>
      <c r="C14" s="1294">
        <v>30</v>
      </c>
      <c r="D14" s="1294">
        <v>400</v>
      </c>
      <c r="E14" s="1295"/>
      <c r="F14" s="1296">
        <v>12000</v>
      </c>
      <c r="G14" s="1297"/>
      <c r="H14" s="1268"/>
      <c r="I14" s="1259"/>
    </row>
    <row r="15" spans="1:10" x14ac:dyDescent="0.25">
      <c r="A15" s="1286" t="s">
        <v>466</v>
      </c>
      <c r="B15" s="1293" t="s">
        <v>461</v>
      </c>
      <c r="C15" s="1294">
        <v>15</v>
      </c>
      <c r="D15" s="1294">
        <v>70</v>
      </c>
      <c r="E15" s="1295">
        <v>7</v>
      </c>
      <c r="F15" s="1296">
        <v>7350</v>
      </c>
      <c r="G15" s="1297"/>
      <c r="H15" s="1268"/>
      <c r="I15" s="1259"/>
    </row>
    <row r="16" spans="1:10" ht="16.5" thickBot="1" x14ac:dyDescent="0.3">
      <c r="A16" s="1286" t="s">
        <v>467</v>
      </c>
      <c r="B16" s="1293" t="s">
        <v>462</v>
      </c>
      <c r="C16" s="1294">
        <v>15</v>
      </c>
      <c r="D16" s="1294">
        <v>25</v>
      </c>
      <c r="E16" s="1295">
        <v>7</v>
      </c>
      <c r="F16" s="1296">
        <v>2625</v>
      </c>
      <c r="G16" s="1298"/>
      <c r="H16" s="1268"/>
      <c r="I16" s="1259"/>
    </row>
    <row r="17" spans="1:10" ht="16.5" thickBot="1" x14ac:dyDescent="0.3">
      <c r="A17" s="1286" t="s">
        <v>468</v>
      </c>
      <c r="B17" s="1293" t="s">
        <v>463</v>
      </c>
      <c r="C17" s="1294">
        <v>15</v>
      </c>
      <c r="D17" s="1294">
        <v>2856</v>
      </c>
      <c r="E17" s="1295"/>
      <c r="F17" s="1296">
        <v>15000</v>
      </c>
      <c r="G17" s="1299">
        <f>+F17+F16+F15+F14</f>
        <v>36975</v>
      </c>
      <c r="H17" s="1268"/>
      <c r="I17" s="1259"/>
    </row>
    <row r="18" spans="1:10" x14ac:dyDescent="0.25">
      <c r="A18" s="1274" t="s">
        <v>389</v>
      </c>
      <c r="B18" s="1289" t="s">
        <v>469</v>
      </c>
      <c r="C18" s="1289">
        <v>15</v>
      </c>
      <c r="D18" s="1295"/>
      <c r="E18" s="1295"/>
      <c r="F18" s="1300"/>
      <c r="G18" s="1292"/>
      <c r="H18" s="1268"/>
      <c r="I18" s="1259"/>
    </row>
    <row r="19" spans="1:10" x14ac:dyDescent="0.25">
      <c r="A19" s="1286" t="s">
        <v>470</v>
      </c>
      <c r="B19" s="1293" t="s">
        <v>471</v>
      </c>
      <c r="C19" s="1294">
        <v>15</v>
      </c>
      <c r="D19" s="1294">
        <v>40</v>
      </c>
      <c r="E19" s="1295"/>
      <c r="F19" s="1296">
        <v>600</v>
      </c>
      <c r="G19" s="1297"/>
      <c r="H19" s="1268"/>
      <c r="I19" s="1259"/>
    </row>
    <row r="20" spans="1:10" x14ac:dyDescent="0.25">
      <c r="A20" s="1286" t="s">
        <v>472</v>
      </c>
      <c r="B20" s="1293" t="s">
        <v>461</v>
      </c>
      <c r="C20" s="1294">
        <v>15</v>
      </c>
      <c r="D20" s="1294">
        <v>35</v>
      </c>
      <c r="E20" s="1294">
        <v>7</v>
      </c>
      <c r="F20" s="1296">
        <v>3675</v>
      </c>
      <c r="G20" s="1297"/>
      <c r="H20" s="1268"/>
      <c r="I20" s="1301"/>
      <c r="J20" s="1302"/>
    </row>
    <row r="21" spans="1:10" ht="16.5" thickBot="1" x14ac:dyDescent="0.3">
      <c r="A21" s="1286" t="s">
        <v>473</v>
      </c>
      <c r="B21" s="1293" t="s">
        <v>462</v>
      </c>
      <c r="C21" s="1294">
        <v>15</v>
      </c>
      <c r="D21" s="1294">
        <v>20</v>
      </c>
      <c r="E21" s="1294">
        <v>7</v>
      </c>
      <c r="F21" s="1296">
        <v>2100</v>
      </c>
      <c r="G21" s="1298"/>
      <c r="H21" s="1268"/>
      <c r="I21" s="1259"/>
    </row>
    <row r="22" spans="1:10" ht="16.5" thickBot="1" x14ac:dyDescent="0.3">
      <c r="A22" s="1286" t="s">
        <v>474</v>
      </c>
      <c r="B22" s="1293" t="s">
        <v>463</v>
      </c>
      <c r="C22" s="1294">
        <v>15</v>
      </c>
      <c r="D22" s="1294">
        <v>710</v>
      </c>
      <c r="E22" s="1295"/>
      <c r="F22" s="1296">
        <v>10651</v>
      </c>
      <c r="G22" s="1299">
        <v>17026</v>
      </c>
      <c r="H22" s="1268"/>
      <c r="I22" s="1259"/>
    </row>
    <row r="23" spans="1:10" x14ac:dyDescent="0.25">
      <c r="A23" s="1274" t="s">
        <v>396</v>
      </c>
      <c r="B23" s="1303" t="s">
        <v>475</v>
      </c>
      <c r="C23" s="1304">
        <v>10</v>
      </c>
      <c r="D23" s="1281"/>
      <c r="E23" s="1282"/>
      <c r="F23" s="1283"/>
      <c r="G23" s="1305"/>
      <c r="H23" s="1268"/>
      <c r="I23" s="1259"/>
    </row>
    <row r="24" spans="1:10" x14ac:dyDescent="0.25">
      <c r="A24" s="1286" t="s">
        <v>476</v>
      </c>
      <c r="B24" s="1280" t="s">
        <v>471</v>
      </c>
      <c r="C24" s="1281">
        <v>10</v>
      </c>
      <c r="D24" s="1281">
        <v>50</v>
      </c>
      <c r="E24" s="1282"/>
      <c r="F24" s="1283">
        <v>500</v>
      </c>
      <c r="G24" s="1278"/>
      <c r="H24" s="1268"/>
      <c r="I24" s="1259"/>
    </row>
    <row r="25" spans="1:10" x14ac:dyDescent="0.25">
      <c r="A25" s="1286" t="s">
        <v>477</v>
      </c>
      <c r="B25" s="1280" t="s">
        <v>461</v>
      </c>
      <c r="C25" s="1281">
        <v>10</v>
      </c>
      <c r="D25" s="1281">
        <v>40</v>
      </c>
      <c r="E25" s="1282">
        <v>7</v>
      </c>
      <c r="F25" s="1283">
        <v>2800</v>
      </c>
      <c r="G25" s="1278"/>
      <c r="H25" s="1268"/>
      <c r="I25" s="1259"/>
    </row>
    <row r="26" spans="1:10" ht="16.5" thickBot="1" x14ac:dyDescent="0.3">
      <c r="A26" s="1286" t="s">
        <v>478</v>
      </c>
      <c r="B26" s="1280" t="s">
        <v>462</v>
      </c>
      <c r="C26" s="1281">
        <v>10</v>
      </c>
      <c r="D26" s="1281">
        <v>20</v>
      </c>
      <c r="E26" s="1282">
        <v>8</v>
      </c>
      <c r="F26" s="1283">
        <v>1600</v>
      </c>
      <c r="G26" s="1285"/>
      <c r="H26" s="1268"/>
      <c r="I26" s="1259"/>
    </row>
    <row r="27" spans="1:10" ht="16.5" thickBot="1" x14ac:dyDescent="0.3">
      <c r="A27" s="1286" t="s">
        <v>479</v>
      </c>
      <c r="B27" s="1280" t="s">
        <v>463</v>
      </c>
      <c r="C27" s="1281">
        <v>10</v>
      </c>
      <c r="D27" s="1281">
        <v>900</v>
      </c>
      <c r="E27" s="1282"/>
      <c r="F27" s="1283">
        <v>9000</v>
      </c>
      <c r="G27" s="1287">
        <v>13900</v>
      </c>
      <c r="H27" s="1268"/>
      <c r="I27" s="1259"/>
    </row>
    <row r="28" spans="1:10" x14ac:dyDescent="0.25">
      <c r="A28" s="1274" t="s">
        <v>399</v>
      </c>
      <c r="B28" s="1304" t="s">
        <v>480</v>
      </c>
      <c r="C28" s="1304">
        <v>20</v>
      </c>
      <c r="D28" s="1282"/>
      <c r="E28" s="1282"/>
      <c r="F28" s="1306"/>
      <c r="G28" s="1305"/>
      <c r="H28" s="1268"/>
      <c r="I28" s="1259"/>
    </row>
    <row r="29" spans="1:10" x14ac:dyDescent="0.25">
      <c r="A29" s="1286" t="s">
        <v>481</v>
      </c>
      <c r="B29" s="1280" t="s">
        <v>471</v>
      </c>
      <c r="C29" s="1281">
        <v>20</v>
      </c>
      <c r="D29" s="1281">
        <v>40</v>
      </c>
      <c r="E29" s="1282"/>
      <c r="F29" s="1283">
        <v>800</v>
      </c>
      <c r="G29" s="1278"/>
      <c r="H29" s="1268"/>
      <c r="I29" s="1259"/>
    </row>
    <row r="30" spans="1:10" ht="16.5" thickBot="1" x14ac:dyDescent="0.3">
      <c r="A30" s="1286" t="s">
        <v>482</v>
      </c>
      <c r="B30" s="1280" t="s">
        <v>483</v>
      </c>
      <c r="C30" s="1281">
        <v>20</v>
      </c>
      <c r="D30" s="1281">
        <v>10</v>
      </c>
      <c r="E30" s="1281">
        <v>8</v>
      </c>
      <c r="F30" s="1283">
        <v>1600</v>
      </c>
      <c r="G30" s="1285"/>
      <c r="H30" s="1268"/>
      <c r="I30" s="1259"/>
    </row>
    <row r="31" spans="1:10" ht="16.5" thickBot="1" x14ac:dyDescent="0.3">
      <c r="A31" s="1286" t="s">
        <v>484</v>
      </c>
      <c r="B31" s="1280" t="s">
        <v>462</v>
      </c>
      <c r="C31" s="1281">
        <v>20</v>
      </c>
      <c r="D31" s="1281">
        <v>20</v>
      </c>
      <c r="E31" s="1281">
        <v>8</v>
      </c>
      <c r="F31" s="1283">
        <v>3200</v>
      </c>
      <c r="G31" s="1287">
        <v>5600</v>
      </c>
      <c r="H31" s="1268"/>
      <c r="I31" s="1259"/>
    </row>
    <row r="32" spans="1:10" ht="16.5" thickBot="1" x14ac:dyDescent="0.3">
      <c r="A32" s="1274" t="s">
        <v>485</v>
      </c>
      <c r="B32" s="1303" t="s">
        <v>486</v>
      </c>
      <c r="C32" s="1304"/>
      <c r="D32" s="1304"/>
      <c r="E32" s="1304"/>
      <c r="F32" s="1307"/>
      <c r="G32" s="1287">
        <f>+G36+G38+G40+G45+G47+G48+G54</f>
        <v>66734</v>
      </c>
      <c r="H32" s="1268"/>
      <c r="I32" s="1259"/>
    </row>
    <row r="33" spans="1:9" x14ac:dyDescent="0.25">
      <c r="A33" s="1274" t="s">
        <v>487</v>
      </c>
      <c r="B33" s="1303" t="s">
        <v>488</v>
      </c>
      <c r="C33" s="1304"/>
      <c r="D33" s="1304"/>
      <c r="E33" s="1304"/>
      <c r="F33" s="1307"/>
      <c r="G33" s="1305"/>
      <c r="H33" s="1268"/>
      <c r="I33" s="1259"/>
    </row>
    <row r="34" spans="1:9" x14ac:dyDescent="0.25">
      <c r="A34" s="1286" t="s">
        <v>489</v>
      </c>
      <c r="B34" s="1280" t="s">
        <v>490</v>
      </c>
      <c r="C34" s="1281">
        <v>1</v>
      </c>
      <c r="D34" s="1304"/>
      <c r="E34" s="1304"/>
      <c r="F34" s="1283">
        <v>10000</v>
      </c>
      <c r="G34" s="1278"/>
      <c r="H34" s="1268"/>
      <c r="I34" s="1259"/>
    </row>
    <row r="35" spans="1:9" x14ac:dyDescent="0.25">
      <c r="A35" s="1286" t="s">
        <v>491</v>
      </c>
      <c r="B35" s="1280" t="s">
        <v>492</v>
      </c>
      <c r="C35" s="1281">
        <v>1</v>
      </c>
      <c r="D35" s="1281">
        <v>2856</v>
      </c>
      <c r="E35" s="1304"/>
      <c r="F35" s="1283">
        <v>2856</v>
      </c>
      <c r="G35" s="1278"/>
      <c r="H35" s="1268"/>
      <c r="I35" s="1259"/>
    </row>
    <row r="36" spans="1:9" x14ac:dyDescent="0.25">
      <c r="A36" s="1286" t="s">
        <v>493</v>
      </c>
      <c r="B36" s="1280" t="s">
        <v>494</v>
      </c>
      <c r="C36" s="1281">
        <v>3</v>
      </c>
      <c r="D36" s="1281">
        <v>2142</v>
      </c>
      <c r="E36" s="1304"/>
      <c r="F36" s="1283">
        <v>6426</v>
      </c>
      <c r="G36" s="1278">
        <v>19282</v>
      </c>
      <c r="H36" s="1268"/>
      <c r="I36" s="1259"/>
    </row>
    <row r="37" spans="1:9" x14ac:dyDescent="0.25">
      <c r="A37" s="1286" t="s">
        <v>495</v>
      </c>
      <c r="B37" s="1303" t="s">
        <v>496</v>
      </c>
      <c r="C37" s="1304">
        <v>1</v>
      </c>
      <c r="D37" s="1281"/>
      <c r="E37" s="1281"/>
      <c r="F37" s="1283"/>
      <c r="G37" s="1278"/>
      <c r="H37" s="1268"/>
      <c r="I37" s="1259"/>
    </row>
    <row r="38" spans="1:9" x14ac:dyDescent="0.25">
      <c r="A38" s="1286" t="s">
        <v>497</v>
      </c>
      <c r="B38" s="1280" t="s">
        <v>498</v>
      </c>
      <c r="C38" s="1281"/>
      <c r="D38" s="1281"/>
      <c r="E38" s="1281"/>
      <c r="F38" s="1308">
        <v>6500</v>
      </c>
      <c r="G38" s="1309">
        <v>6500</v>
      </c>
      <c r="H38" s="1268"/>
      <c r="I38" s="1259"/>
    </row>
    <row r="39" spans="1:9" x14ac:dyDescent="0.25">
      <c r="A39" s="1274" t="s">
        <v>499</v>
      </c>
      <c r="B39" s="1303" t="s">
        <v>500</v>
      </c>
      <c r="C39" s="1304"/>
      <c r="D39" s="1281"/>
      <c r="E39" s="1281"/>
      <c r="F39" s="1283"/>
      <c r="G39" s="1278"/>
      <c r="H39" s="1268"/>
      <c r="I39" s="1259"/>
    </row>
    <row r="40" spans="1:9" x14ac:dyDescent="0.25">
      <c r="A40" s="1286" t="s">
        <v>501</v>
      </c>
      <c r="B40" s="1280" t="s">
        <v>498</v>
      </c>
      <c r="C40" s="1281">
        <v>1</v>
      </c>
      <c r="D40" s="1281"/>
      <c r="E40" s="1281"/>
      <c r="F40" s="1283">
        <v>10000</v>
      </c>
      <c r="G40" s="1278">
        <v>10000</v>
      </c>
      <c r="H40" s="1268"/>
      <c r="I40" s="1259"/>
    </row>
    <row r="41" spans="1:9" x14ac:dyDescent="0.25">
      <c r="A41" s="1274" t="s">
        <v>502</v>
      </c>
      <c r="B41" s="1303" t="s">
        <v>503</v>
      </c>
      <c r="C41" s="1304"/>
      <c r="D41" s="1304"/>
      <c r="E41" s="1310"/>
      <c r="F41" s="1307"/>
      <c r="G41" s="1278"/>
      <c r="H41" s="1268"/>
      <c r="I41" s="1259"/>
    </row>
    <row r="42" spans="1:9" x14ac:dyDescent="0.25">
      <c r="A42" s="1286" t="s">
        <v>504</v>
      </c>
      <c r="B42" s="1280" t="s">
        <v>471</v>
      </c>
      <c r="C42" s="1281">
        <v>8</v>
      </c>
      <c r="D42" s="1281">
        <v>450</v>
      </c>
      <c r="E42" s="1310"/>
      <c r="F42" s="1283">
        <v>3600</v>
      </c>
      <c r="G42" s="1278"/>
      <c r="H42" s="1268"/>
      <c r="I42" s="1259"/>
    </row>
    <row r="43" spans="1:9" x14ac:dyDescent="0.25">
      <c r="A43" s="1274"/>
      <c r="B43" s="1280" t="s">
        <v>461</v>
      </c>
      <c r="C43" s="1281">
        <v>4</v>
      </c>
      <c r="D43" s="1281">
        <v>70</v>
      </c>
      <c r="E43" s="1282">
        <v>3</v>
      </c>
      <c r="F43" s="1283">
        <v>840</v>
      </c>
      <c r="G43" s="1278"/>
      <c r="H43" s="1268"/>
      <c r="I43" s="1259"/>
    </row>
    <row r="44" spans="1:9" x14ac:dyDescent="0.25">
      <c r="A44" s="1286"/>
      <c r="B44" s="1280" t="s">
        <v>462</v>
      </c>
      <c r="C44" s="1281">
        <v>4</v>
      </c>
      <c r="D44" s="1281">
        <v>25</v>
      </c>
      <c r="E44" s="1282">
        <v>3</v>
      </c>
      <c r="F44" s="1283">
        <v>300</v>
      </c>
      <c r="G44" s="1278"/>
      <c r="H44" s="1268"/>
      <c r="I44" s="1259"/>
    </row>
    <row r="45" spans="1:9" x14ac:dyDescent="0.25">
      <c r="A45" s="1286"/>
      <c r="B45" s="1280" t="s">
        <v>505</v>
      </c>
      <c r="C45" s="1281">
        <v>4</v>
      </c>
      <c r="D45" s="1281">
        <v>1428</v>
      </c>
      <c r="E45" s="1282"/>
      <c r="F45" s="1283">
        <v>5712</v>
      </c>
      <c r="G45" s="1278">
        <v>10452</v>
      </c>
      <c r="H45" s="1268"/>
      <c r="I45" s="1259"/>
    </row>
    <row r="46" spans="1:9" x14ac:dyDescent="0.25">
      <c r="A46" s="1274" t="s">
        <v>506</v>
      </c>
      <c r="B46" s="1288" t="s">
        <v>507</v>
      </c>
      <c r="C46" s="1294"/>
      <c r="D46" s="1294"/>
      <c r="E46" s="1295"/>
      <c r="F46" s="1296"/>
      <c r="G46" s="1297"/>
      <c r="H46" s="1268"/>
      <c r="I46" s="1259"/>
    </row>
    <row r="47" spans="1:9" x14ac:dyDescent="0.25">
      <c r="A47" s="1286" t="s">
        <v>508</v>
      </c>
      <c r="B47" s="1293" t="s">
        <v>505</v>
      </c>
      <c r="C47" s="1294">
        <v>1</v>
      </c>
      <c r="D47" s="1294"/>
      <c r="E47" s="1295"/>
      <c r="F47" s="1296">
        <v>10000</v>
      </c>
      <c r="G47" s="1297">
        <v>10000</v>
      </c>
      <c r="H47" s="1268"/>
      <c r="I47" s="1259"/>
    </row>
    <row r="48" spans="1:9" x14ac:dyDescent="0.25">
      <c r="A48" s="1274" t="s">
        <v>509</v>
      </c>
      <c r="B48" s="1288" t="s">
        <v>510</v>
      </c>
      <c r="C48" s="1294"/>
      <c r="D48" s="1294"/>
      <c r="E48" s="1295"/>
      <c r="F48" s="1296">
        <v>3500</v>
      </c>
      <c r="G48" s="1297">
        <v>3500</v>
      </c>
      <c r="H48" s="1268"/>
      <c r="I48" s="1259"/>
    </row>
    <row r="49" spans="1:9" x14ac:dyDescent="0.25">
      <c r="A49" s="1274" t="s">
        <v>511</v>
      </c>
      <c r="B49" s="1288" t="s">
        <v>512</v>
      </c>
      <c r="C49" s="1294"/>
      <c r="D49" s="1294"/>
      <c r="E49" s="1295"/>
      <c r="F49" s="1296"/>
      <c r="G49" s="1297"/>
      <c r="H49" s="1268"/>
      <c r="I49" s="1259"/>
    </row>
    <row r="50" spans="1:9" x14ac:dyDescent="0.25">
      <c r="A50" s="1274" t="s">
        <v>513</v>
      </c>
      <c r="B50" s="1293" t="s">
        <v>514</v>
      </c>
      <c r="C50" s="1294">
        <v>1</v>
      </c>
      <c r="D50" s="1294"/>
      <c r="E50" s="1295"/>
      <c r="F50" s="1296">
        <v>2500</v>
      </c>
      <c r="G50" s="1297"/>
      <c r="H50" s="1268"/>
      <c r="I50" s="1259"/>
    </row>
    <row r="51" spans="1:9" x14ac:dyDescent="0.25">
      <c r="A51" s="1274" t="s">
        <v>515</v>
      </c>
      <c r="B51" s="1293" t="s">
        <v>516</v>
      </c>
      <c r="C51" s="1294">
        <v>1</v>
      </c>
      <c r="D51" s="1294"/>
      <c r="E51" s="1295"/>
      <c r="F51" s="1296">
        <v>1500</v>
      </c>
      <c r="G51" s="1297"/>
      <c r="H51" s="1268"/>
      <c r="I51" s="1259"/>
    </row>
    <row r="52" spans="1:9" x14ac:dyDescent="0.25">
      <c r="A52" s="1274" t="s">
        <v>517</v>
      </c>
      <c r="B52" s="1293" t="s">
        <v>518</v>
      </c>
      <c r="C52" s="1294">
        <v>1</v>
      </c>
      <c r="D52" s="1294"/>
      <c r="E52" s="1295"/>
      <c r="F52" s="1296">
        <v>1000</v>
      </c>
      <c r="G52" s="1297"/>
      <c r="H52" s="1268"/>
      <c r="I52" s="1259"/>
    </row>
    <row r="53" spans="1:9" x14ac:dyDescent="0.25">
      <c r="A53" s="1274" t="s">
        <v>519</v>
      </c>
      <c r="B53" s="1293" t="s">
        <v>520</v>
      </c>
      <c r="C53" s="1294">
        <v>1</v>
      </c>
      <c r="D53" s="1294"/>
      <c r="E53" s="1295"/>
      <c r="F53" s="1296">
        <v>1000</v>
      </c>
      <c r="G53" s="1297"/>
      <c r="H53" s="1268"/>
      <c r="I53" s="1259"/>
    </row>
    <row r="54" spans="1:9" x14ac:dyDescent="0.25">
      <c r="A54" s="1274" t="s">
        <v>521</v>
      </c>
      <c r="B54" s="1311" t="s">
        <v>522</v>
      </c>
      <c r="C54" s="1312"/>
      <c r="D54" s="1312"/>
      <c r="E54" s="1313"/>
      <c r="F54" s="1314">
        <v>1000</v>
      </c>
      <c r="G54" s="1297">
        <v>7000</v>
      </c>
      <c r="H54" s="1268"/>
      <c r="I54" s="1259"/>
    </row>
    <row r="55" spans="1:9" x14ac:dyDescent="0.25">
      <c r="A55" s="1315" t="s">
        <v>523</v>
      </c>
      <c r="B55" s="1270" t="s">
        <v>524</v>
      </c>
      <c r="C55" s="1271"/>
      <c r="D55" s="1271"/>
      <c r="E55" s="1271"/>
      <c r="F55" s="1271"/>
      <c r="G55" s="1272">
        <v>23700</v>
      </c>
      <c r="H55" s="1273"/>
      <c r="I55" s="1259"/>
    </row>
    <row r="56" spans="1:9" x14ac:dyDescent="0.25">
      <c r="A56" s="1316" t="s">
        <v>376</v>
      </c>
      <c r="B56" s="1280" t="s">
        <v>525</v>
      </c>
      <c r="C56" s="1281">
        <v>4</v>
      </c>
      <c r="D56" s="1281">
        <v>1000</v>
      </c>
      <c r="E56" s="1281">
        <v>9</v>
      </c>
      <c r="F56" s="1281">
        <v>4000</v>
      </c>
      <c r="G56" s="1317"/>
      <c r="H56" s="1273"/>
      <c r="I56" s="1259"/>
    </row>
    <row r="57" spans="1:9" x14ac:dyDescent="0.25">
      <c r="A57" s="1318" t="s">
        <v>383</v>
      </c>
      <c r="B57" s="1319" t="s">
        <v>526</v>
      </c>
      <c r="C57" s="1320">
        <v>1</v>
      </c>
      <c r="D57" s="1320"/>
      <c r="E57" s="1276"/>
      <c r="F57" s="1321">
        <v>1000</v>
      </c>
      <c r="G57" s="1297"/>
      <c r="H57" s="1268"/>
      <c r="I57" s="1259"/>
    </row>
    <row r="58" spans="1:9" x14ac:dyDescent="0.25">
      <c r="A58" s="1322" t="s">
        <v>389</v>
      </c>
      <c r="B58" s="1280" t="s">
        <v>527</v>
      </c>
      <c r="C58" s="1281">
        <v>1</v>
      </c>
      <c r="D58" s="1281">
        <v>50</v>
      </c>
      <c r="E58" s="1282"/>
      <c r="F58" s="1283">
        <v>1500</v>
      </c>
      <c r="G58" s="1297"/>
      <c r="H58" s="1268"/>
      <c r="I58" s="1259"/>
    </row>
    <row r="59" spans="1:9" x14ac:dyDescent="0.25">
      <c r="A59" s="1323" t="s">
        <v>396</v>
      </c>
      <c r="B59" s="1280" t="s">
        <v>528</v>
      </c>
      <c r="C59" s="1281"/>
      <c r="D59" s="1281"/>
      <c r="E59" s="1282"/>
      <c r="F59" s="1283">
        <v>4000</v>
      </c>
      <c r="G59" s="1297"/>
      <c r="H59" s="1268"/>
      <c r="I59" s="1259"/>
    </row>
    <row r="60" spans="1:9" x14ac:dyDescent="0.25">
      <c r="A60" s="1286" t="s">
        <v>399</v>
      </c>
      <c r="B60" s="1324" t="s">
        <v>529</v>
      </c>
      <c r="C60" s="1325">
        <v>20</v>
      </c>
      <c r="D60" s="1325">
        <v>5</v>
      </c>
      <c r="E60" s="1326">
        <v>7</v>
      </c>
      <c r="F60" s="1327">
        <v>700</v>
      </c>
      <c r="G60" s="1297"/>
      <c r="H60" s="1268"/>
      <c r="I60" s="1259"/>
    </row>
    <row r="61" spans="1:9" x14ac:dyDescent="0.25">
      <c r="A61" s="1286" t="s">
        <v>485</v>
      </c>
      <c r="B61" s="1324" t="s">
        <v>530</v>
      </c>
      <c r="C61" s="1325">
        <v>12</v>
      </c>
      <c r="D61" s="1324" t="s">
        <v>531</v>
      </c>
      <c r="E61" s="1326"/>
      <c r="F61" s="1327">
        <v>12500</v>
      </c>
      <c r="G61" s="1297"/>
      <c r="H61" s="1268"/>
      <c r="I61" s="1259"/>
    </row>
    <row r="62" spans="1:9" x14ac:dyDescent="0.25">
      <c r="A62" s="1315" t="s">
        <v>532</v>
      </c>
      <c r="B62" s="1270" t="s">
        <v>533</v>
      </c>
      <c r="C62" s="1271"/>
      <c r="D62" s="1271"/>
      <c r="E62" s="1271"/>
      <c r="F62" s="1271"/>
      <c r="G62" s="1272">
        <v>11020</v>
      </c>
      <c r="H62" s="1273"/>
      <c r="I62" s="1259"/>
    </row>
    <row r="63" spans="1:9" x14ac:dyDescent="0.25">
      <c r="A63" s="1286" t="s">
        <v>376</v>
      </c>
      <c r="B63" s="1319" t="s">
        <v>534</v>
      </c>
      <c r="C63" s="1328"/>
      <c r="D63" s="1329"/>
      <c r="E63" s="1328"/>
      <c r="F63" s="1330">
        <v>0</v>
      </c>
      <c r="G63" s="1297"/>
      <c r="H63" s="1268"/>
      <c r="I63" s="1259"/>
    </row>
    <row r="64" spans="1:9" x14ac:dyDescent="0.25">
      <c r="A64" s="1318" t="s">
        <v>383</v>
      </c>
      <c r="B64" s="1280" t="s">
        <v>535</v>
      </c>
      <c r="C64" s="1294"/>
      <c r="D64" s="1295"/>
      <c r="E64" s="1294"/>
      <c r="F64" s="1296">
        <v>0</v>
      </c>
      <c r="G64" s="1297"/>
      <c r="H64" s="1268"/>
      <c r="I64" s="1259"/>
    </row>
    <row r="65" spans="1:9" x14ac:dyDescent="0.25">
      <c r="A65" s="1286" t="s">
        <v>389</v>
      </c>
      <c r="B65" s="1280" t="s">
        <v>536</v>
      </c>
      <c r="C65" s="1294"/>
      <c r="D65" s="1295"/>
      <c r="E65" s="1294"/>
      <c r="F65" s="1296">
        <v>0</v>
      </c>
      <c r="G65" s="1297"/>
      <c r="H65" s="1268"/>
      <c r="I65" s="1259"/>
    </row>
    <row r="66" spans="1:9" x14ac:dyDescent="0.25">
      <c r="A66" s="1286" t="s">
        <v>396</v>
      </c>
      <c r="B66" s="1280" t="s">
        <v>537</v>
      </c>
      <c r="C66" s="1294"/>
      <c r="D66" s="1295"/>
      <c r="E66" s="1294"/>
      <c r="F66" s="1296">
        <v>1500</v>
      </c>
      <c r="G66" s="1297"/>
      <c r="H66" s="1268"/>
      <c r="I66" s="1259"/>
    </row>
    <row r="67" spans="1:9" x14ac:dyDescent="0.25">
      <c r="A67" s="1286" t="s">
        <v>399</v>
      </c>
      <c r="B67" s="1280" t="s">
        <v>538</v>
      </c>
      <c r="C67" s="1294">
        <v>2</v>
      </c>
      <c r="D67" s="1295"/>
      <c r="E67" s="1294"/>
      <c r="F67" s="1296">
        <v>1500</v>
      </c>
      <c r="G67" s="1297"/>
      <c r="H67" s="1268"/>
      <c r="I67" s="1259"/>
    </row>
    <row r="68" spans="1:9" x14ac:dyDescent="0.25">
      <c r="A68" s="1286" t="s">
        <v>485</v>
      </c>
      <c r="B68" s="1280" t="s">
        <v>539</v>
      </c>
      <c r="C68" s="1294"/>
      <c r="D68" s="1295"/>
      <c r="E68" s="1294"/>
      <c r="F68" s="1296">
        <v>0</v>
      </c>
      <c r="G68" s="1297"/>
      <c r="H68" s="1268"/>
      <c r="I68" s="1259"/>
    </row>
    <row r="69" spans="1:9" x14ac:dyDescent="0.25">
      <c r="A69" s="1286" t="s">
        <v>511</v>
      </c>
      <c r="B69" s="1280" t="s">
        <v>540</v>
      </c>
      <c r="C69" s="1295"/>
      <c r="D69" s="1295"/>
      <c r="E69" s="1294"/>
      <c r="F69" s="1296">
        <v>0</v>
      </c>
      <c r="G69" s="1297"/>
      <c r="H69" s="1268"/>
      <c r="I69" s="1259"/>
    </row>
    <row r="70" spans="1:9" x14ac:dyDescent="0.25">
      <c r="A70" s="1286" t="s">
        <v>541</v>
      </c>
      <c r="B70" s="1280" t="s">
        <v>542</v>
      </c>
      <c r="C70" s="1295"/>
      <c r="D70" s="1294"/>
      <c r="E70" s="1294"/>
      <c r="F70" s="1296">
        <v>3500</v>
      </c>
      <c r="G70" s="1297"/>
      <c r="H70" s="1268"/>
      <c r="I70" s="1259"/>
    </row>
    <row r="71" spans="1:9" x14ac:dyDescent="0.25">
      <c r="A71" s="1286" t="s">
        <v>543</v>
      </c>
      <c r="B71" s="1280" t="s">
        <v>544</v>
      </c>
      <c r="C71" s="1295">
        <v>30</v>
      </c>
      <c r="D71" s="1294">
        <v>50</v>
      </c>
      <c r="E71" s="1294"/>
      <c r="F71" s="1296">
        <v>1500</v>
      </c>
      <c r="G71" s="1297"/>
      <c r="H71" s="1268"/>
      <c r="I71" s="1259"/>
    </row>
    <row r="72" spans="1:9" x14ac:dyDescent="0.25">
      <c r="A72" s="1286" t="s">
        <v>545</v>
      </c>
      <c r="B72" s="1280" t="s">
        <v>546</v>
      </c>
      <c r="C72" s="1295"/>
      <c r="D72" s="1294"/>
      <c r="E72" s="1294"/>
      <c r="F72" s="1296">
        <v>500</v>
      </c>
      <c r="G72" s="1297"/>
      <c r="H72" s="1268"/>
      <c r="I72" s="1259"/>
    </row>
    <row r="73" spans="1:9" x14ac:dyDescent="0.25">
      <c r="A73" s="1286" t="s">
        <v>547</v>
      </c>
      <c r="B73" s="1280" t="s">
        <v>548</v>
      </c>
      <c r="C73" s="1295">
        <v>3</v>
      </c>
      <c r="D73" s="1295">
        <v>120</v>
      </c>
      <c r="E73" s="1295">
        <v>7</v>
      </c>
      <c r="F73" s="1331">
        <v>2520</v>
      </c>
      <c r="G73" s="1297"/>
      <c r="H73" s="1268"/>
      <c r="I73" s="1259"/>
    </row>
    <row r="74" spans="1:9" x14ac:dyDescent="0.25">
      <c r="A74" s="1315" t="s">
        <v>549</v>
      </c>
      <c r="B74" s="1332" t="s">
        <v>550</v>
      </c>
      <c r="C74" s="1271"/>
      <c r="D74" s="1333"/>
      <c r="E74" s="1334" t="s">
        <v>551</v>
      </c>
      <c r="F74" s="1335"/>
      <c r="G74" s="1272">
        <v>35828</v>
      </c>
      <c r="H74" s="1336"/>
      <c r="I74" s="1259"/>
    </row>
    <row r="75" spans="1:9" x14ac:dyDescent="0.25">
      <c r="A75" s="1286" t="s">
        <v>376</v>
      </c>
      <c r="B75" s="1337" t="s">
        <v>552</v>
      </c>
      <c r="C75" s="1276"/>
      <c r="D75" s="1276"/>
      <c r="E75" s="1282"/>
      <c r="F75" s="1306">
        <v>2500</v>
      </c>
      <c r="G75" s="1278"/>
      <c r="H75" s="1338"/>
      <c r="I75" s="1259"/>
    </row>
    <row r="76" spans="1:9" x14ac:dyDescent="0.25">
      <c r="A76" s="1318" t="s">
        <v>383</v>
      </c>
      <c r="B76" s="1339" t="s">
        <v>553</v>
      </c>
      <c r="C76" s="1282"/>
      <c r="D76" s="1282"/>
      <c r="E76" s="1282"/>
      <c r="F76" s="1306">
        <v>300</v>
      </c>
      <c r="G76" s="1278"/>
      <c r="H76" s="1338"/>
      <c r="I76" s="1259"/>
    </row>
    <row r="77" spans="1:9" x14ac:dyDescent="0.25">
      <c r="A77" s="1286" t="s">
        <v>389</v>
      </c>
      <c r="B77" s="1339" t="s">
        <v>554</v>
      </c>
      <c r="C77" s="1282"/>
      <c r="D77" s="1282"/>
      <c r="E77" s="1282"/>
      <c r="F77" s="1306">
        <v>250</v>
      </c>
      <c r="G77" s="1278"/>
      <c r="H77" s="1338"/>
      <c r="I77" s="1259"/>
    </row>
    <row r="78" spans="1:9" x14ac:dyDescent="0.25">
      <c r="A78" s="1286" t="s">
        <v>396</v>
      </c>
      <c r="B78" s="1339" t="s">
        <v>555</v>
      </c>
      <c r="C78" s="1282"/>
      <c r="D78" s="1282">
        <v>605</v>
      </c>
      <c r="E78" s="1282">
        <v>6</v>
      </c>
      <c r="F78" s="1306">
        <v>3630</v>
      </c>
      <c r="G78" s="1278"/>
      <c r="H78" s="1338"/>
      <c r="I78" s="1259"/>
    </row>
    <row r="79" spans="1:9" x14ac:dyDescent="0.25">
      <c r="A79" s="1286" t="s">
        <v>399</v>
      </c>
      <c r="B79" s="1339" t="s">
        <v>556</v>
      </c>
      <c r="C79" s="1281">
        <v>71</v>
      </c>
      <c r="D79" s="1281">
        <v>40</v>
      </c>
      <c r="E79" s="1282"/>
      <c r="F79" s="1283">
        <v>2840</v>
      </c>
      <c r="G79" s="1278"/>
      <c r="H79" s="1338"/>
      <c r="I79" s="1259"/>
    </row>
    <row r="80" spans="1:9" x14ac:dyDescent="0.25">
      <c r="A80" s="1286" t="s">
        <v>485</v>
      </c>
      <c r="B80" s="1339" t="s">
        <v>557</v>
      </c>
      <c r="C80" s="1282">
        <v>4</v>
      </c>
      <c r="D80" s="1340">
        <v>260</v>
      </c>
      <c r="E80" s="1282"/>
      <c r="F80" s="1306">
        <v>1040</v>
      </c>
      <c r="G80" s="1278"/>
      <c r="H80" s="1338"/>
      <c r="I80" s="1259"/>
    </row>
    <row r="81" spans="1:9" x14ac:dyDescent="0.25">
      <c r="A81" s="1286" t="s">
        <v>511</v>
      </c>
      <c r="B81" s="1339" t="s">
        <v>558</v>
      </c>
      <c r="C81" s="1282"/>
      <c r="D81" s="1282"/>
      <c r="E81" s="1282"/>
      <c r="F81" s="1341">
        <v>1598</v>
      </c>
      <c r="G81" s="1278"/>
      <c r="H81" s="1338"/>
      <c r="I81" s="1259"/>
    </row>
    <row r="82" spans="1:9" x14ac:dyDescent="0.25">
      <c r="A82" s="1286" t="s">
        <v>541</v>
      </c>
      <c r="B82" s="1339" t="s">
        <v>559</v>
      </c>
      <c r="C82" s="1282"/>
      <c r="D82" s="1282"/>
      <c r="E82" s="1282"/>
      <c r="F82" s="1306">
        <v>2500</v>
      </c>
      <c r="G82" s="1278"/>
      <c r="H82" s="1338"/>
      <c r="I82" s="1259"/>
    </row>
    <row r="83" spans="1:9" x14ac:dyDescent="0.25">
      <c r="A83" s="1286" t="s">
        <v>543</v>
      </c>
      <c r="B83" s="1339" t="s">
        <v>560</v>
      </c>
      <c r="C83" s="1282"/>
      <c r="D83" s="1282"/>
      <c r="E83" s="1282"/>
      <c r="F83" s="1283">
        <v>2500</v>
      </c>
      <c r="G83" s="1278"/>
      <c r="H83" s="1338"/>
      <c r="I83" s="1259"/>
    </row>
    <row r="84" spans="1:9" x14ac:dyDescent="0.25">
      <c r="A84" s="1286" t="s">
        <v>545</v>
      </c>
      <c r="B84" s="1339" t="s">
        <v>561</v>
      </c>
      <c r="C84" s="1282"/>
      <c r="D84" s="1282">
        <v>140</v>
      </c>
      <c r="E84" s="1282">
        <v>3</v>
      </c>
      <c r="F84" s="1283">
        <v>2200</v>
      </c>
      <c r="G84" s="1278"/>
      <c r="H84" s="1338"/>
      <c r="I84" s="1259"/>
    </row>
    <row r="85" spans="1:9" x14ac:dyDescent="0.25">
      <c r="A85" s="1286" t="s">
        <v>547</v>
      </c>
      <c r="B85" s="1339" t="s">
        <v>562</v>
      </c>
      <c r="C85" s="1281">
        <v>4000</v>
      </c>
      <c r="D85" s="1281"/>
      <c r="E85" s="1282"/>
      <c r="F85" s="1283">
        <v>800</v>
      </c>
      <c r="G85" s="1278"/>
      <c r="H85" s="1338"/>
      <c r="I85" s="1259"/>
    </row>
    <row r="86" spans="1:9" x14ac:dyDescent="0.25">
      <c r="A86" s="1286" t="s">
        <v>563</v>
      </c>
      <c r="B86" s="1339" t="s">
        <v>564</v>
      </c>
      <c r="C86" s="1281">
        <v>1500</v>
      </c>
      <c r="D86" s="1281"/>
      <c r="E86" s="1282"/>
      <c r="F86" s="1342">
        <v>3700</v>
      </c>
      <c r="G86" s="1278"/>
      <c r="H86" s="1338"/>
      <c r="I86" s="1259"/>
    </row>
    <row r="87" spans="1:9" x14ac:dyDescent="0.25">
      <c r="A87" s="1286" t="s">
        <v>565</v>
      </c>
      <c r="B87" s="1339" t="s">
        <v>566</v>
      </c>
      <c r="C87" s="1281">
        <v>5000</v>
      </c>
      <c r="D87" s="1281"/>
      <c r="E87" s="1282"/>
      <c r="F87" s="1283">
        <v>1200</v>
      </c>
      <c r="G87" s="1278"/>
      <c r="H87" s="1338"/>
      <c r="I87" s="1259"/>
    </row>
    <row r="88" spans="1:9" x14ac:dyDescent="0.25">
      <c r="A88" s="1286" t="s">
        <v>567</v>
      </c>
      <c r="B88" s="1339" t="s">
        <v>568</v>
      </c>
      <c r="C88" s="1281">
        <v>300</v>
      </c>
      <c r="D88" s="1281"/>
      <c r="E88" s="1282"/>
      <c r="F88" s="1283">
        <v>420</v>
      </c>
      <c r="G88" s="1278"/>
      <c r="H88" s="1338"/>
      <c r="I88" s="1259"/>
    </row>
    <row r="89" spans="1:9" x14ac:dyDescent="0.25">
      <c r="A89" s="1286" t="s">
        <v>569</v>
      </c>
      <c r="B89" s="1339" t="s">
        <v>570</v>
      </c>
      <c r="C89" s="1282"/>
      <c r="D89" s="1282">
        <v>4000</v>
      </c>
      <c r="E89" s="1282">
        <v>1</v>
      </c>
      <c r="F89" s="1283">
        <v>4500</v>
      </c>
      <c r="G89" s="1278"/>
      <c r="H89" s="1338"/>
      <c r="I89" s="1259"/>
    </row>
    <row r="90" spans="1:9" x14ac:dyDescent="0.25">
      <c r="A90" s="1286" t="s">
        <v>571</v>
      </c>
      <c r="B90" s="1339" t="s">
        <v>572</v>
      </c>
      <c r="C90" s="1282">
        <v>10</v>
      </c>
      <c r="D90" s="1282"/>
      <c r="E90" s="1282"/>
      <c r="F90" s="1283">
        <v>3000</v>
      </c>
      <c r="G90" s="1278"/>
      <c r="H90" s="1338"/>
      <c r="I90" s="1259"/>
    </row>
    <row r="91" spans="1:9" x14ac:dyDescent="0.25">
      <c r="A91" s="1286" t="s">
        <v>573</v>
      </c>
      <c r="B91" s="1339" t="s">
        <v>574</v>
      </c>
      <c r="C91" s="1282">
        <v>45</v>
      </c>
      <c r="D91" s="1281">
        <v>30</v>
      </c>
      <c r="E91" s="1281"/>
      <c r="F91" s="1283">
        <v>1350</v>
      </c>
      <c r="G91" s="1278"/>
      <c r="H91" s="1338"/>
      <c r="I91" s="1259"/>
    </row>
    <row r="92" spans="1:9" x14ac:dyDescent="0.25">
      <c r="A92" s="1286" t="s">
        <v>575</v>
      </c>
      <c r="B92" s="1343" t="s">
        <v>576</v>
      </c>
      <c r="C92" s="1326">
        <v>3</v>
      </c>
      <c r="D92" s="1326">
        <v>250</v>
      </c>
      <c r="E92" s="1326"/>
      <c r="F92" s="1327">
        <v>1500</v>
      </c>
      <c r="G92" s="1278"/>
      <c r="H92" s="1338"/>
      <c r="I92" s="1259"/>
    </row>
    <row r="93" spans="1:9" x14ac:dyDescent="0.25">
      <c r="A93" s="1315" t="s">
        <v>577</v>
      </c>
      <c r="B93" s="1332" t="s">
        <v>578</v>
      </c>
      <c r="C93" s="1344"/>
      <c r="D93" s="1271"/>
      <c r="E93" s="1271"/>
      <c r="F93" s="1271"/>
      <c r="G93" s="1272">
        <v>15625</v>
      </c>
      <c r="H93" s="1338"/>
      <c r="I93" s="1259"/>
    </row>
    <row r="94" spans="1:9" x14ac:dyDescent="0.25">
      <c r="A94" s="1286" t="s">
        <v>376</v>
      </c>
      <c r="B94" s="1339" t="s">
        <v>579</v>
      </c>
      <c r="C94" s="1281">
        <v>500</v>
      </c>
      <c r="D94" s="1281">
        <v>20</v>
      </c>
      <c r="E94" s="1282"/>
      <c r="F94" s="1283">
        <v>10000</v>
      </c>
      <c r="G94" s="1278"/>
      <c r="H94" s="1338"/>
      <c r="I94" s="1259"/>
    </row>
    <row r="95" spans="1:9" x14ac:dyDescent="0.25">
      <c r="A95" s="1318" t="s">
        <v>383</v>
      </c>
      <c r="B95" s="1339" t="s">
        <v>580</v>
      </c>
      <c r="C95" s="1304">
        <v>25</v>
      </c>
      <c r="D95" s="1281">
        <v>25</v>
      </c>
      <c r="E95" s="1281"/>
      <c r="F95" s="1281">
        <v>625</v>
      </c>
      <c r="G95" s="1317"/>
      <c r="H95" s="1338"/>
      <c r="I95" s="1259"/>
    </row>
    <row r="96" spans="1:9" x14ac:dyDescent="0.25">
      <c r="A96" s="1345" t="s">
        <v>389</v>
      </c>
      <c r="B96" s="1337" t="s">
        <v>581</v>
      </c>
      <c r="C96" s="1320">
        <v>200</v>
      </c>
      <c r="D96" s="1320">
        <v>20</v>
      </c>
      <c r="E96" s="1276"/>
      <c r="F96" s="1321">
        <v>4000</v>
      </c>
      <c r="G96" s="1278"/>
      <c r="H96" s="1336"/>
      <c r="I96" s="1259"/>
    </row>
    <row r="97" spans="1:10" x14ac:dyDescent="0.25">
      <c r="A97" s="1345" t="s">
        <v>396</v>
      </c>
      <c r="B97" s="1343" t="s">
        <v>582</v>
      </c>
      <c r="C97" s="1325"/>
      <c r="D97" s="1325"/>
      <c r="E97" s="1326"/>
      <c r="F97" s="1327">
        <v>1000</v>
      </c>
      <c r="G97" s="1278"/>
      <c r="H97" s="1338"/>
      <c r="I97" s="1259"/>
    </row>
    <row r="98" spans="1:10" x14ac:dyDescent="0.25">
      <c r="A98" s="1315" t="s">
        <v>583</v>
      </c>
      <c r="B98" s="1346" t="s">
        <v>584</v>
      </c>
      <c r="C98" s="1347"/>
      <c r="D98" s="1347"/>
      <c r="E98" s="1347"/>
      <c r="F98" s="1347">
        <v>5000</v>
      </c>
      <c r="G98" s="1272">
        <v>5000</v>
      </c>
      <c r="H98" s="1338"/>
      <c r="I98" s="1259"/>
    </row>
    <row r="99" spans="1:10" ht="16.5" thickBot="1" x14ac:dyDescent="0.3">
      <c r="A99" s="1315" t="s">
        <v>585</v>
      </c>
      <c r="B99" s="1348" t="s">
        <v>586</v>
      </c>
      <c r="C99" s="1271"/>
      <c r="D99" s="1271"/>
      <c r="E99" s="1271"/>
      <c r="F99" s="1271">
        <v>3000</v>
      </c>
      <c r="G99" s="1349">
        <v>3000</v>
      </c>
      <c r="H99" s="1338"/>
      <c r="I99" s="1259"/>
    </row>
    <row r="100" spans="1:10" ht="16.5" thickBot="1" x14ac:dyDescent="0.3">
      <c r="A100" s="1350"/>
      <c r="B100" s="1260"/>
      <c r="C100" s="1351"/>
      <c r="D100" s="1351"/>
      <c r="E100" s="1351"/>
      <c r="F100" s="1352" t="s">
        <v>587</v>
      </c>
      <c r="G100" s="1353">
        <f>+G99+G98+G93+G74+G62+G55+G7</f>
        <v>286800</v>
      </c>
      <c r="H100" s="1338"/>
      <c r="I100" s="1259"/>
    </row>
    <row r="101" spans="1:10" x14ac:dyDescent="0.25">
      <c r="A101" s="1350"/>
      <c r="B101" s="1260" t="s">
        <v>588</v>
      </c>
      <c r="C101" s="1354"/>
      <c r="D101" s="1354"/>
      <c r="E101" s="1354"/>
      <c r="F101" s="1354"/>
      <c r="G101" s="1355"/>
      <c r="H101" s="1260"/>
      <c r="I101" s="1338"/>
      <c r="J101" s="1259"/>
    </row>
    <row r="102" spans="1:10" x14ac:dyDescent="0.25">
      <c r="A102" s="1356"/>
      <c r="B102" s="1260" t="s">
        <v>589</v>
      </c>
      <c r="C102" s="1354"/>
      <c r="D102" s="1354"/>
      <c r="E102" s="1354"/>
      <c r="F102" s="1354"/>
      <c r="G102" s="1355"/>
      <c r="H102" s="1260"/>
      <c r="I102" s="1336"/>
      <c r="J102" s="1259"/>
    </row>
    <row r="103" spans="1:10" x14ac:dyDescent="0.25">
      <c r="B103" s="1357"/>
      <c r="C103" s="1354"/>
      <c r="D103" s="1354"/>
      <c r="E103" s="1354"/>
      <c r="F103" s="1354"/>
      <c r="G103" s="1355"/>
      <c r="H103" s="1260"/>
      <c r="I103" s="1336"/>
      <c r="J103" s="1259"/>
    </row>
    <row r="104" spans="1:10" x14ac:dyDescent="0.25">
      <c r="B104" s="1357" t="s">
        <v>590</v>
      </c>
      <c r="C104" s="1354"/>
      <c r="D104" s="1354"/>
      <c r="E104" s="1354"/>
      <c r="F104" s="1358"/>
      <c r="G104" s="1355"/>
      <c r="H104" s="1260"/>
      <c r="I104" s="1259"/>
      <c r="J104" s="1259"/>
    </row>
    <row r="105" spans="1:10" x14ac:dyDescent="0.25">
      <c r="B105" s="1260" t="s">
        <v>591</v>
      </c>
      <c r="C105" s="1354"/>
      <c r="D105" s="1354"/>
      <c r="E105" s="1354"/>
      <c r="F105" s="1358" t="s">
        <v>592</v>
      </c>
      <c r="G105" s="1355"/>
      <c r="H105" s="1260"/>
      <c r="I105" s="1259"/>
      <c r="J105" s="1259"/>
    </row>
    <row r="106" spans="1:10" x14ac:dyDescent="0.25">
      <c r="B106" s="1260" t="s">
        <v>593</v>
      </c>
      <c r="C106" s="1354"/>
      <c r="D106" s="1354"/>
      <c r="E106" s="1354"/>
      <c r="F106" s="1359">
        <v>0</v>
      </c>
      <c r="G106" s="1355"/>
      <c r="H106" s="1260"/>
    </row>
    <row r="107" spans="1:10" x14ac:dyDescent="0.25">
      <c r="B107" s="2215" t="s">
        <v>594</v>
      </c>
      <c r="C107" s="2215"/>
      <c r="D107" s="2215"/>
      <c r="E107" s="2215"/>
      <c r="F107" s="1358"/>
      <c r="G107" s="1355"/>
      <c r="H107" s="1260"/>
    </row>
    <row r="108" spans="1:10" x14ac:dyDescent="0.25">
      <c r="B108" s="1260" t="s">
        <v>595</v>
      </c>
      <c r="C108" s="1354"/>
      <c r="D108" s="1354"/>
      <c r="E108" s="1354"/>
      <c r="F108" s="1360" t="s">
        <v>596</v>
      </c>
      <c r="G108" s="1355"/>
      <c r="H108" s="1260"/>
    </row>
    <row r="109" spans="1:10" x14ac:dyDescent="0.25">
      <c r="B109" s="1260" t="s">
        <v>597</v>
      </c>
      <c r="C109" s="1354"/>
      <c r="D109" s="1354"/>
      <c r="E109" s="1354"/>
      <c r="F109" s="1360" t="s">
        <v>598</v>
      </c>
      <c r="G109" s="1355"/>
      <c r="H109" s="1260"/>
    </row>
    <row r="110" spans="1:10" x14ac:dyDescent="0.25">
      <c r="B110" s="1260" t="s">
        <v>599</v>
      </c>
      <c r="C110" s="1354"/>
      <c r="D110" s="1354"/>
      <c r="E110" s="1354"/>
      <c r="F110" s="1358" t="s">
        <v>600</v>
      </c>
      <c r="G110" s="1355"/>
      <c r="H110" s="1260"/>
    </row>
    <row r="111" spans="1:10" x14ac:dyDescent="0.25">
      <c r="B111" s="1260"/>
      <c r="C111" s="1354"/>
      <c r="D111" s="1354"/>
      <c r="E111" s="1354"/>
      <c r="F111" s="1361" t="s">
        <v>601</v>
      </c>
      <c r="G111" s="1355"/>
      <c r="H111" s="1260"/>
    </row>
    <row r="112" spans="1:10" x14ac:dyDescent="0.25">
      <c r="B112" s="1260"/>
      <c r="C112" s="1354"/>
      <c r="D112" s="1354"/>
      <c r="E112" s="1354"/>
      <c r="F112" s="1354"/>
      <c r="G112" s="1355"/>
      <c r="H112" s="1260"/>
    </row>
    <row r="113" spans="2:8" x14ac:dyDescent="0.25">
      <c r="B113" s="1260" t="s">
        <v>602</v>
      </c>
      <c r="C113" s="1260"/>
      <c r="D113" s="1260"/>
      <c r="E113" s="1260"/>
      <c r="F113" s="1260"/>
      <c r="G113" s="1261"/>
      <c r="H113" s="1260"/>
    </row>
    <row r="114" spans="2:8" x14ac:dyDescent="0.25">
      <c r="B114" s="1260" t="s">
        <v>603</v>
      </c>
      <c r="C114" s="1260"/>
      <c r="D114" s="1260"/>
      <c r="E114" s="1260"/>
      <c r="F114" s="1260"/>
      <c r="G114" s="1261"/>
      <c r="H114" s="1260"/>
    </row>
    <row r="115" spans="2:8" x14ac:dyDescent="0.25">
      <c r="B115" s="1260"/>
      <c r="C115" s="1260"/>
      <c r="D115" s="1260"/>
      <c r="E115" s="1260"/>
      <c r="F115" s="1260"/>
      <c r="G115" s="1261"/>
      <c r="H115" s="1260"/>
    </row>
    <row r="116" spans="2:8" x14ac:dyDescent="0.25">
      <c r="B116" s="1260" t="s">
        <v>604</v>
      </c>
      <c r="C116" s="1260"/>
      <c r="D116" s="2212" t="s">
        <v>605</v>
      </c>
      <c r="E116" s="2212"/>
      <c r="F116" s="2212"/>
      <c r="G116" s="1261"/>
      <c r="H116" s="1260"/>
    </row>
    <row r="117" spans="2:8" x14ac:dyDescent="0.25">
      <c r="B117" s="1260"/>
      <c r="C117" s="1260"/>
      <c r="G117" s="1261"/>
      <c r="H117" s="1260"/>
    </row>
    <row r="118" spans="2:8" x14ac:dyDescent="0.25">
      <c r="B118" s="1362">
        <v>43362</v>
      </c>
      <c r="D118" s="2212"/>
      <c r="E118" s="2212"/>
      <c r="F118" s="2212"/>
      <c r="H118" s="1260"/>
    </row>
  </sheetData>
  <mergeCells count="7">
    <mergeCell ref="D118:F118"/>
    <mergeCell ref="B1:H1"/>
    <mergeCell ref="B2:H2"/>
    <mergeCell ref="B3:H3"/>
    <mergeCell ref="B4:H4"/>
    <mergeCell ref="B107:E107"/>
    <mergeCell ref="D116:F116"/>
  </mergeCells>
  <printOptions horizontalCentered="1"/>
  <pageMargins left="0" right="0" top="0" bottom="0"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11</vt:i4>
      </vt:variant>
      <vt:variant>
        <vt:lpstr>Įvardinti diapazonai</vt:lpstr>
      </vt:variant>
      <vt:variant>
        <vt:i4>7</vt:i4>
      </vt:variant>
    </vt:vector>
  </HeadingPairs>
  <TitlesOfParts>
    <vt:vector size="18" baseType="lpstr">
      <vt:lpstr>8 programa</vt:lpstr>
      <vt:lpstr>Aiškinamoji lentelė</vt:lpstr>
      <vt:lpstr>EKC renginiai</vt:lpstr>
      <vt:lpstr>LAUKSNOS</vt:lpstr>
      <vt:lpstr>Joninės</vt:lpstr>
      <vt:lpstr>Užgavėnės</vt:lpstr>
      <vt:lpstr>Metų ratas</vt:lpstr>
      <vt:lpstr>Europeade</vt:lpstr>
      <vt:lpstr>Violončelės fesivalis</vt:lpstr>
      <vt:lpstr>Žvejų rūmai</vt:lpstr>
      <vt:lpstr>Lyginamasis 2018-09-27</vt:lpstr>
      <vt:lpstr>'8 programa'!Print_Area</vt:lpstr>
      <vt:lpstr>'Aiškinamoji lentelė'!Print_Area</vt:lpstr>
      <vt:lpstr>'Lyginamasis 2018-09-27'!Print_Area</vt:lpstr>
      <vt:lpstr>'Violončelės fesivalis'!Print_Area</vt:lpstr>
      <vt:lpstr>'8 programa'!Print_Titles</vt:lpstr>
      <vt:lpstr>'Aiškinamoji lentelė'!Print_Titles</vt:lpstr>
      <vt:lpstr>'Lyginamasis 2018-09-27'!Print_Titles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2019-01-10T10:25:31Z</cp:lastPrinted>
  <dcterms:created xsi:type="dcterms:W3CDTF">2018-01-02T18:30:38Z</dcterms:created>
  <dcterms:modified xsi:type="dcterms:W3CDTF">2019-01-11T07:23:26Z</dcterms:modified>
</cp:coreProperties>
</file>