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.Palaimiene\Desktop\T1-64pr\"/>
    </mc:Choice>
  </mc:AlternateContent>
  <bookViews>
    <workbookView xWindow="0" yWindow="0" windowWidth="28800" windowHeight="12000"/>
  </bookViews>
  <sheets>
    <sheet name="Planas" sheetId="2" r:id="rId1"/>
  </sheets>
  <definedNames>
    <definedName name="_xlnm.Print_Area" localSheetId="0">Planas!$A$1:$G$356</definedName>
    <definedName name="_xlnm.Print_Titles" localSheetId="0">Planas!$4:$4</definedName>
  </definedNames>
  <calcPr calcId="162913"/>
</workbook>
</file>

<file path=xl/calcChain.xml><?xml version="1.0" encoding="utf-8"?>
<calcChain xmlns="http://schemas.openxmlformats.org/spreadsheetml/2006/main">
  <c r="D339" i="2" l="1"/>
  <c r="D8" i="2" l="1"/>
  <c r="E8" i="2"/>
  <c r="F8" i="2"/>
  <c r="G8" i="2"/>
  <c r="D12" i="2"/>
  <c r="E12" i="2"/>
  <c r="F12" i="2"/>
  <c r="G12" i="2"/>
  <c r="D17" i="2"/>
  <c r="E17" i="2"/>
  <c r="F17" i="2"/>
  <c r="G17" i="2"/>
  <c r="D20" i="2"/>
  <c r="E20" i="2"/>
  <c r="F20" i="2"/>
  <c r="G20" i="2"/>
  <c r="D28" i="2"/>
  <c r="E28" i="2"/>
  <c r="F28" i="2"/>
  <c r="G28" i="2"/>
  <c r="D32" i="2"/>
  <c r="E32" i="2"/>
  <c r="F32" i="2"/>
  <c r="G32" i="2"/>
  <c r="D36" i="2"/>
  <c r="E36" i="2"/>
  <c r="F36" i="2"/>
  <c r="G36" i="2"/>
  <c r="D42" i="2"/>
  <c r="E42" i="2"/>
  <c r="F42" i="2"/>
  <c r="G42" i="2"/>
  <c r="D46" i="2"/>
  <c r="E46" i="2"/>
  <c r="F46" i="2"/>
  <c r="G46" i="2"/>
  <c r="D51" i="2"/>
  <c r="E51" i="2"/>
  <c r="F51" i="2"/>
  <c r="G51" i="2"/>
  <c r="D55" i="2"/>
  <c r="E55" i="2"/>
  <c r="F55" i="2"/>
  <c r="G55" i="2"/>
  <c r="D58" i="2"/>
  <c r="E58" i="2"/>
  <c r="F58" i="2"/>
  <c r="G58" i="2"/>
  <c r="D61" i="2"/>
  <c r="E61" i="2"/>
  <c r="F61" i="2"/>
  <c r="G61" i="2"/>
  <c r="D69" i="2"/>
  <c r="E69" i="2"/>
  <c r="F69" i="2"/>
  <c r="G69" i="2"/>
  <c r="D71" i="2"/>
  <c r="E71" i="2"/>
  <c r="F71" i="2"/>
  <c r="G71" i="2"/>
  <c r="D73" i="2"/>
  <c r="E73" i="2"/>
  <c r="F73" i="2"/>
  <c r="G73" i="2"/>
  <c r="D77" i="2"/>
  <c r="E77" i="2"/>
  <c r="F77" i="2"/>
  <c r="G77" i="2"/>
  <c r="D82" i="2"/>
  <c r="E82" i="2"/>
  <c r="F82" i="2"/>
  <c r="G82" i="2"/>
  <c r="D86" i="2"/>
  <c r="E86" i="2"/>
  <c r="F86" i="2"/>
  <c r="G86" i="2"/>
  <c r="D89" i="2"/>
  <c r="E89" i="2"/>
  <c r="F89" i="2"/>
  <c r="G89" i="2"/>
  <c r="D94" i="2"/>
  <c r="E94" i="2"/>
  <c r="F94" i="2"/>
  <c r="G94" i="2"/>
  <c r="D101" i="2"/>
  <c r="E101" i="2"/>
  <c r="F101" i="2"/>
  <c r="G101" i="2"/>
  <c r="D106" i="2"/>
  <c r="E106" i="2"/>
  <c r="F106" i="2"/>
  <c r="G106" i="2"/>
  <c r="D114" i="2"/>
  <c r="E114" i="2"/>
  <c r="F114" i="2"/>
  <c r="G114" i="2"/>
  <c r="D118" i="2"/>
  <c r="E118" i="2"/>
  <c r="F118" i="2"/>
  <c r="G118" i="2"/>
  <c r="D123" i="2"/>
  <c r="E123" i="2"/>
  <c r="F123" i="2"/>
  <c r="G123" i="2"/>
  <c r="D129" i="2"/>
  <c r="E129" i="2"/>
  <c r="F129" i="2"/>
  <c r="G129" i="2"/>
  <c r="D132" i="2"/>
  <c r="E132" i="2"/>
  <c r="F132" i="2"/>
  <c r="G132" i="2"/>
  <c r="D134" i="2"/>
  <c r="E134" i="2"/>
  <c r="F134" i="2"/>
  <c r="G134" i="2"/>
  <c r="D138" i="2"/>
  <c r="E138" i="2"/>
  <c r="F138" i="2"/>
  <c r="G138" i="2"/>
  <c r="D142" i="2"/>
  <c r="E142" i="2"/>
  <c r="F142" i="2"/>
  <c r="G142" i="2"/>
  <c r="D146" i="2"/>
  <c r="E146" i="2"/>
  <c r="F146" i="2"/>
  <c r="G146" i="2"/>
  <c r="D150" i="2"/>
  <c r="E150" i="2"/>
  <c r="F150" i="2"/>
  <c r="G150" i="2"/>
  <c r="D155" i="2"/>
  <c r="E155" i="2"/>
  <c r="F155" i="2"/>
  <c r="G155" i="2"/>
  <c r="D158" i="2"/>
  <c r="E158" i="2"/>
  <c r="F158" i="2"/>
  <c r="G158" i="2"/>
  <c r="D163" i="2"/>
  <c r="E163" i="2"/>
  <c r="F163" i="2"/>
  <c r="G163" i="2"/>
  <c r="D166" i="2"/>
  <c r="E166" i="2"/>
  <c r="F166" i="2"/>
  <c r="G166" i="2"/>
  <c r="D176" i="2"/>
  <c r="E176" i="2"/>
  <c r="F176" i="2"/>
  <c r="G176" i="2"/>
  <c r="D178" i="2"/>
  <c r="E178" i="2"/>
  <c r="F178" i="2"/>
  <c r="G178" i="2"/>
  <c r="D181" i="2"/>
  <c r="E181" i="2"/>
  <c r="F181" i="2"/>
  <c r="G181" i="2"/>
  <c r="D185" i="2"/>
  <c r="E185" i="2"/>
  <c r="F185" i="2"/>
  <c r="G185" i="2"/>
  <c r="D187" i="2"/>
  <c r="E187" i="2"/>
  <c r="F187" i="2"/>
  <c r="G187" i="2"/>
  <c r="D192" i="2"/>
  <c r="E192" i="2"/>
  <c r="F192" i="2"/>
  <c r="G192" i="2"/>
  <c r="D195" i="2"/>
  <c r="E195" i="2"/>
  <c r="F195" i="2"/>
  <c r="G195" i="2"/>
  <c r="D198" i="2"/>
  <c r="E198" i="2"/>
  <c r="F198" i="2"/>
  <c r="G198" i="2"/>
  <c r="D201" i="2"/>
  <c r="E201" i="2"/>
  <c r="F201" i="2"/>
  <c r="G201" i="2"/>
  <c r="D203" i="2"/>
  <c r="E203" i="2"/>
  <c r="F203" i="2"/>
  <c r="G203" i="2"/>
  <c r="D208" i="2"/>
  <c r="E208" i="2"/>
  <c r="F208" i="2"/>
  <c r="G208" i="2"/>
  <c r="D211" i="2"/>
  <c r="E211" i="2"/>
  <c r="F211" i="2"/>
  <c r="G211" i="2"/>
  <c r="D214" i="2"/>
  <c r="E214" i="2"/>
  <c r="F214" i="2"/>
  <c r="G214" i="2"/>
  <c r="D217" i="2"/>
  <c r="E217" i="2"/>
  <c r="F217" i="2"/>
  <c r="G217" i="2"/>
  <c r="D222" i="2"/>
  <c r="E222" i="2"/>
  <c r="F222" i="2"/>
  <c r="G222" i="2"/>
  <c r="D227" i="2"/>
  <c r="E227" i="2"/>
  <c r="F227" i="2"/>
  <c r="G227" i="2"/>
  <c r="D232" i="2"/>
  <c r="E232" i="2"/>
  <c r="F232" i="2"/>
  <c r="G232" i="2"/>
  <c r="D236" i="2"/>
  <c r="E236" i="2"/>
  <c r="F236" i="2"/>
  <c r="G236" i="2"/>
  <c r="D241" i="2"/>
  <c r="E241" i="2"/>
  <c r="F241" i="2"/>
  <c r="G241" i="2"/>
  <c r="D248" i="2"/>
  <c r="E248" i="2"/>
  <c r="F248" i="2"/>
  <c r="G248" i="2"/>
  <c r="D251" i="2"/>
  <c r="E251" i="2"/>
  <c r="F251" i="2"/>
  <c r="G251" i="2"/>
  <c r="D256" i="2"/>
  <c r="E256" i="2"/>
  <c r="F256" i="2"/>
  <c r="G256" i="2"/>
  <c r="D260" i="2"/>
  <c r="E260" i="2"/>
  <c r="F260" i="2"/>
  <c r="G260" i="2"/>
  <c r="D263" i="2"/>
  <c r="E263" i="2"/>
  <c r="F263" i="2"/>
  <c r="G263" i="2"/>
  <c r="D266" i="2"/>
  <c r="E266" i="2"/>
  <c r="F266" i="2"/>
  <c r="G266" i="2"/>
  <c r="D268" i="2"/>
  <c r="E268" i="2"/>
  <c r="F268" i="2"/>
  <c r="G268" i="2"/>
  <c r="D270" i="2"/>
  <c r="E270" i="2"/>
  <c r="F270" i="2"/>
  <c r="G270" i="2"/>
  <c r="D273" i="2"/>
  <c r="E273" i="2"/>
  <c r="F273" i="2"/>
  <c r="G273" i="2"/>
  <c r="D275" i="2"/>
  <c r="E275" i="2"/>
  <c r="F275" i="2"/>
  <c r="G275" i="2"/>
  <c r="D278" i="2"/>
  <c r="E278" i="2"/>
  <c r="F278" i="2"/>
  <c r="G278" i="2"/>
  <c r="D282" i="2"/>
  <c r="E282" i="2"/>
  <c r="F282" i="2"/>
  <c r="G282" i="2"/>
  <c r="D286" i="2"/>
  <c r="E286" i="2"/>
  <c r="F286" i="2"/>
  <c r="G286" i="2"/>
  <c r="D290" i="2"/>
  <c r="E290" i="2"/>
  <c r="F290" i="2"/>
  <c r="G290" i="2"/>
  <c r="D297" i="2"/>
  <c r="E297" i="2"/>
  <c r="F297" i="2"/>
  <c r="G297" i="2"/>
  <c r="D299" i="2"/>
  <c r="E299" i="2"/>
  <c r="F299" i="2"/>
  <c r="G299" i="2"/>
  <c r="D304" i="2"/>
  <c r="E304" i="2"/>
  <c r="F304" i="2"/>
  <c r="G304" i="2"/>
  <c r="D314" i="2"/>
  <c r="E314" i="2"/>
  <c r="F314" i="2"/>
  <c r="G314" i="2"/>
  <c r="D318" i="2"/>
  <c r="E318" i="2"/>
  <c r="F318" i="2"/>
  <c r="G318" i="2"/>
  <c r="D324" i="2"/>
  <c r="E324" i="2"/>
  <c r="F324" i="2"/>
  <c r="G324" i="2"/>
  <c r="D330" i="2"/>
  <c r="E330" i="2"/>
  <c r="F330" i="2"/>
  <c r="G330" i="2"/>
  <c r="E339" i="2"/>
  <c r="F339" i="2"/>
  <c r="G339" i="2"/>
  <c r="D344" i="2"/>
  <c r="E344" i="2"/>
  <c r="F344" i="2"/>
  <c r="G344" i="2"/>
  <c r="D348" i="2"/>
  <c r="E348" i="2"/>
  <c r="F348" i="2"/>
  <c r="G348" i="2"/>
  <c r="D352" i="2"/>
  <c r="E352" i="2"/>
  <c r="F352" i="2"/>
  <c r="G352" i="2"/>
  <c r="D229" i="2" l="1"/>
  <c r="E229" i="2"/>
  <c r="F229" i="2"/>
  <c r="G229" i="2"/>
  <c r="G311" i="2" l="1"/>
  <c r="D171" i="2"/>
  <c r="D311" i="2"/>
  <c r="E311" i="2"/>
  <c r="F311" i="2"/>
  <c r="G25" i="2"/>
  <c r="G5" i="2"/>
  <c r="D5" i="2"/>
  <c r="F171" i="2"/>
  <c r="G66" i="2"/>
  <c r="F66" i="2"/>
  <c r="G171" i="2"/>
  <c r="E66" i="2"/>
  <c r="E171" i="2"/>
  <c r="F245" i="2"/>
  <c r="G245" i="2"/>
  <c r="F5" i="2"/>
  <c r="D245" i="2"/>
  <c r="F25" i="2"/>
  <c r="E25" i="2"/>
  <c r="D25" i="2"/>
  <c r="D66" i="2"/>
  <c r="E5" i="2"/>
  <c r="E245" i="2"/>
</calcChain>
</file>

<file path=xl/sharedStrings.xml><?xml version="1.0" encoding="utf-8"?>
<sst xmlns="http://schemas.openxmlformats.org/spreadsheetml/2006/main" count="519" uniqueCount="317">
  <si>
    <t>Kodas</t>
  </si>
  <si>
    <t>SP lėšos</t>
  </si>
  <si>
    <t>Patvirtintas asignavimų planas</t>
  </si>
  <si>
    <t>Patikslintas asignavimų planas</t>
  </si>
  <si>
    <t>Iš viso gauta asignavimų</t>
  </si>
  <si>
    <t>Likutis</t>
  </si>
  <si>
    <t>02</t>
  </si>
  <si>
    <t>Subalansuoto turizmo skatinimo ir vystymo programa</t>
  </si>
  <si>
    <t>02.01.</t>
  </si>
  <si>
    <t>Skatinti atvykstamąjį ir vietinį turizmą, stiprinant miesto turistinį patrauklumą bei didinant Klaipėdos miesto konkurencingumą tiek tarptautinėse, tiek vidinėse turizmo rinkose</t>
  </si>
  <si>
    <t>02.01.02.</t>
  </si>
  <si>
    <t>Plėtoti turizmo informacinę sistemą</t>
  </si>
  <si>
    <t>02.01.02.02.04.</t>
  </si>
  <si>
    <t>Projekto „Savivaldybes jungiančių turizmo trasų ir turizmo maršrutų informacinės infrastruktūros plėtra“ įgyvendinimas</t>
  </si>
  <si>
    <t>SB</t>
  </si>
  <si>
    <t>SB(ES)</t>
  </si>
  <si>
    <t>02.01.02.02.05.</t>
  </si>
  <si>
    <t>Projekto „Turizmo informacinės infrastruktūros sukūrimas ir pritaikymas neįgaliųjų poreikiams pietvakarinėje Klaipėdos regiono dalyje“ įgyvendinimas</t>
  </si>
  <si>
    <t>02.02.</t>
  </si>
  <si>
    <t>Plėtoti viešąją aktyvaus poilsio ir turizmo infrastruktūrą</t>
  </si>
  <si>
    <t>02.02.01.</t>
  </si>
  <si>
    <t>Plėtoti turizmo infrastruktūrą</t>
  </si>
  <si>
    <t>Klaipėdos pilies ir bastionų komplekso restauravimas ir atgaivinimas</t>
  </si>
  <si>
    <t>02.02.01.01.01.</t>
  </si>
  <si>
    <t>SB(L)</t>
  </si>
  <si>
    <t>Bastionų komplekso (Jono kalnelio) ir jo prieigų sutvarkymas, sukuriant išskirtinį kultūros ir turizmo traukos centrą bei skatinant smulkųjį ir vidutinį verslą</t>
  </si>
  <si>
    <t>02.02.01.02.01.</t>
  </si>
  <si>
    <t>Kt</t>
  </si>
  <si>
    <t>05</t>
  </si>
  <si>
    <t>Aplinkos apsaugos programa</t>
  </si>
  <si>
    <t>05.01.</t>
  </si>
  <si>
    <t xml:space="preserve">Siekti subalansuotos ir kokybiškos aplinkos Klaipėdos mieste   </t>
  </si>
  <si>
    <t>05.01.03.</t>
  </si>
  <si>
    <t>Prižiūrėti, saugoti ir gausinti miesto poilsio zonų gamtinę aplinką</t>
  </si>
  <si>
    <t>05.01.03.02.02.</t>
  </si>
  <si>
    <t>Sąjūdžio parko reprezentacinės dalies ir prieigų sutvarkymas</t>
  </si>
  <si>
    <t>SB(AAL)</t>
  </si>
  <si>
    <t>05.01.03.02.03.</t>
  </si>
  <si>
    <t>Sakurų parko įrengimas teritorijoje tarp Žvejų kultūros rūmų, Taikos pr., Naikupės g. ir įvažiavimo kelio į Žvejų kultūros rūmus</t>
  </si>
  <si>
    <t>05.01.03.02.04.</t>
  </si>
  <si>
    <t>Projekto „Klaipėdos miesto bendrojo plano kraštovaizdžio dalies keitimas ir Melnragės parko įrengimas“ įgyvendinimas</t>
  </si>
  <si>
    <t>SB(ESL)</t>
  </si>
  <si>
    <t>05.01.03.02.05.</t>
  </si>
  <si>
    <t>Ąžuolyno giraitės sutvarkymas, gerinant gamtinę aplinką ir skatinant aktyvų laisvalaikį ir lankytojų srautus</t>
  </si>
  <si>
    <t>SB(AA)</t>
  </si>
  <si>
    <t>05.01.03.02.06.</t>
  </si>
  <si>
    <t>Malūno parko teritorijos sutvarkymas, gerinant gamtinę aplinką ir skatinant lankytojų srautus</t>
  </si>
  <si>
    <t>SB(P)</t>
  </si>
  <si>
    <t>05.01.03.03.01.</t>
  </si>
  <si>
    <t>Dviračių ir pėsčiųjų tako nuo Paryžiaus Komunos g. iki Jono kalnelio tiltelio įrengimas</t>
  </si>
  <si>
    <t>05.01.03.03.02.</t>
  </si>
  <si>
    <t>Dviračių ir pėsčiųjų tako Danės upės slėnio teritorijoje nuo Klaipėdos g. tilto iki miesto ribos įrengimas</t>
  </si>
  <si>
    <t>05.01.03.03.03.</t>
  </si>
  <si>
    <t>Pėsčiųjų ir dviračių takų Minijos g. nuo Baltijos pr., Pilies g., Naujojoje Uosto g. įrengimas</t>
  </si>
  <si>
    <t>05.01.04.</t>
  </si>
  <si>
    <t>Mažinti aplinkos taršą vykdant infrastruktūros plėtros priemones</t>
  </si>
  <si>
    <t>Oro taršos kietosiomis dalelėmis mažinimas, atnaujinant gatvių priežiūros ir valymo technologijas</t>
  </si>
  <si>
    <t>05.01.04.02.01.</t>
  </si>
  <si>
    <t>06</t>
  </si>
  <si>
    <t>Susisiekimo sistemos priežiūros ir plėtros programa</t>
  </si>
  <si>
    <t>06.01.</t>
  </si>
  <si>
    <t xml:space="preserve">Didinti gatvių tinklo pralaidumą ir užtikrinti jų tankumą   </t>
  </si>
  <si>
    <t>06.01.01.</t>
  </si>
  <si>
    <t xml:space="preserve">Rekonstruoti ir tiesti gatves  </t>
  </si>
  <si>
    <t>06.01.01.01.01.</t>
  </si>
  <si>
    <t>Naujo tilto su pakeliamu mechanizmu per Danę statyba ir prieigų sutvarkymas</t>
  </si>
  <si>
    <t>SB(ŽPL)</t>
  </si>
  <si>
    <t>06.01.01.01.02.</t>
  </si>
  <si>
    <t>Kūlių Vartų g. ir Bangų g., Tiltų g., Galinio Pylimo g., Taikos pr. sankryžos rekonstravimas</t>
  </si>
  <si>
    <t>06.01.01.01.03.</t>
  </si>
  <si>
    <t>Danės g. rekonstravimas (siekiant racionaliai suplanuoti jungtis su Bastionų g., nauju tiltu per Danės upę ir Artojų g.)</t>
  </si>
  <si>
    <t>06.01.01.01.04.</t>
  </si>
  <si>
    <t>Naujo įvažiuojamojo kelio (Priešpilio g.) į piliavietę ir kruizinių laivų terminalą tiesimas</t>
  </si>
  <si>
    <t>SB(KPP)</t>
  </si>
  <si>
    <t>06.01.01.01.05.</t>
  </si>
  <si>
    <t>Daugiaaukščio garažo statyba su požemine aikštele Bangų g., Klaipėdoje</t>
  </si>
  <si>
    <t>06.01.01.02.01.</t>
  </si>
  <si>
    <t>Tauralaukio gyvenvietės gatvių rekonstravimas</t>
  </si>
  <si>
    <t>06.01.01.02.02.</t>
  </si>
  <si>
    <t>Pajūrio g. rekonstravimas</t>
  </si>
  <si>
    <t>06.01.01.02.03.</t>
  </si>
  <si>
    <t>Dubliuojančios gatvės nuo Šiltnamių g. iki Klaipėdos g. su pėsčiųjų ir dviračių taku ir įvažomis į Liepojos g. įrengimas</t>
  </si>
  <si>
    <t>06.01.01.02.04.</t>
  </si>
  <si>
    <t>Eismo juostos, skirtos iš P. Lideikio g. pasukimui į Herkaus Manto gatvę, įrengimas</t>
  </si>
  <si>
    <t>06.01.01.03.01.</t>
  </si>
  <si>
    <t>Tilžės g. nuo Šilutės pl. iki geležinkelio pervažos rekonstrukcija, pertvarkant žiedinę Mokyklos g. ir Šilutės pl. sankryžą</t>
  </si>
  <si>
    <t>KVJUD</t>
  </si>
  <si>
    <t>06.01.01.03.02.</t>
  </si>
  <si>
    <t>Neeksploatuojamų požeminių perėjų Šilutės pl. rekonstravimas</t>
  </si>
  <si>
    <t>06.01.01.03.04.</t>
  </si>
  <si>
    <t>Šilutės plento rekonstrukcija (atkarpos nuo Tilžės g. iki geležinkelio pervažos iki Kauno g.)</t>
  </si>
  <si>
    <t>06.01.01.04.01.</t>
  </si>
  <si>
    <t>Pamario gatvės rekonstravimas</t>
  </si>
  <si>
    <t>SB(ŽP)</t>
  </si>
  <si>
    <t>06.01.01.05.02.</t>
  </si>
  <si>
    <t>Statybininkų prospekto tęsinio tiesimas nuo Šilutės pl. per LEZ teritoriją iki 141 kelio: II etapas – Lypkių gatvės ruožo nuo Šilutės plento tiesmas</t>
  </si>
  <si>
    <t>06.01.01.05.03.</t>
  </si>
  <si>
    <t>Jūrininkų prospekto atkarpos nuo Šilutės pl. iki Minijos g. rekonstrukcija</t>
  </si>
  <si>
    <t>06.01.01.06.01.</t>
  </si>
  <si>
    <t>Baltijos pr. ir Šilutės pl. žiedinės sankryžos rekonstravimas</t>
  </si>
  <si>
    <t>06.01.02.</t>
  </si>
  <si>
    <t xml:space="preserve"> Užtikrinti patogios viešojo transporto sistemos funkcionavimą  </t>
  </si>
  <si>
    <t>06.01.02.01.05.</t>
  </si>
  <si>
    <t>Viešojo transporto (autobusų ir maršrutinių taksi) integravimo sistemos įrangos įsigijimas ir atnaujinimas</t>
  </si>
  <si>
    <t>SB(VRL)</t>
  </si>
  <si>
    <t>SB(VR)</t>
  </si>
  <si>
    <t>06.01.02.01.06.</t>
  </si>
  <si>
    <t>Klaipėdos miesto viešojo transporto švieslenčių ir informacinių švieslenčių įrengimas ir atnaujinimas</t>
  </si>
  <si>
    <t>Keleivinio transporto stotelių su įvažomis Klaipėdos miesto gatvėse projektavimas ir įrengimas</t>
  </si>
  <si>
    <t>06.01.02.02.01.</t>
  </si>
  <si>
    <t>Klaipėdos miesto viešojo transporto atnaujinimas</t>
  </si>
  <si>
    <t>06.01.02.03.01.</t>
  </si>
  <si>
    <t>06.01.03.</t>
  </si>
  <si>
    <t xml:space="preserve">Diegti eismo srautų reguliavimo ir saugumo priemones  </t>
  </si>
  <si>
    <t>06.01.03.01.05.</t>
  </si>
  <si>
    <t>Klaipėdos miesto gatvių pėsčiųjų perėjų kryptinis apšvietimas</t>
  </si>
  <si>
    <t>Automatinės eismo priežiūros prietaisų įsigijimas ir nuoma</t>
  </si>
  <si>
    <t>06.01.03.02.01.</t>
  </si>
  <si>
    <t>06.01.03.03.01.</t>
  </si>
  <si>
    <t>Uostamiesčiai: darnaus judumo principų integravimas (PORT Cities: Integrating Sustainability, PORTIS)</t>
  </si>
  <si>
    <t>ES</t>
  </si>
  <si>
    <t>06.01.03.03.02.</t>
  </si>
  <si>
    <t>Elektra varomo viešojo transporto naujų galimybių plėtra (DEPO), ELENA</t>
  </si>
  <si>
    <t>06.01.03.03.03.</t>
  </si>
  <si>
    <t>Elektromobilių įkrovimo stotelių įrengimas Klaipėdos mieste</t>
  </si>
  <si>
    <t>06.01.03.03.04.</t>
  </si>
  <si>
    <t>Senamiesčio grindinio atnaujinimas ir universalaus dizaino pritaikymas</t>
  </si>
  <si>
    <t>06.01.03.03.05.</t>
  </si>
  <si>
    <t>Kombinuotų kelionių jungčių (PARK&amp;RIDE) įrengimas</t>
  </si>
  <si>
    <t>06.01.04.</t>
  </si>
  <si>
    <t>Atlikti kasmetinius miesto susisiekimo infrastruktūros objektų priežiūros ir įrengimo darbus</t>
  </si>
  <si>
    <t>Privažiuojamojo kelio prie pastato Debreceno g. 48  įrengimas ir pastato aplinkos sutvarkymas</t>
  </si>
  <si>
    <t>06.01.04.02.01.</t>
  </si>
  <si>
    <t>07</t>
  </si>
  <si>
    <t>Miesto infrastruktūros objektų priežiūros ir modernizavimo programa</t>
  </si>
  <si>
    <t>07.01.</t>
  </si>
  <si>
    <t xml:space="preserve">Teikti miesto gyventojams kokybiškas komunalines ir viešųjų erdvių priežiūros paslaugas   </t>
  </si>
  <si>
    <t>07.01.01.</t>
  </si>
  <si>
    <t xml:space="preserve">Siekti, kad miesto viešosios erdvės būtų tvarkingos, jaukios ir saugios  </t>
  </si>
  <si>
    <t>07.01.01.01.04.</t>
  </si>
  <si>
    <t>Skvero tarp Puodžių g. ir Bokštų g., skirto Vydūno paminklui įrengti, sutvarkymas</t>
  </si>
  <si>
    <t>07.01.01.01.05.</t>
  </si>
  <si>
    <t>Skvero Bokštų gatvėje sutvarkymas</t>
  </si>
  <si>
    <t>07.01.01.01.06.</t>
  </si>
  <si>
    <t>Aikštės prie Santuokų rūmų atnaujinimas</t>
  </si>
  <si>
    <t>07.01.01.01.07./2018</t>
  </si>
  <si>
    <t>Pėsčiųjų tako tarp Gedminų g. ir Taikos pr. (nuo Nr. 109) atnaujinimas (Debreceno mikrorajonas)</t>
  </si>
  <si>
    <t>07.01.01.01.08.</t>
  </si>
  <si>
    <t>Vingio mikrorajono aikštės atnaujinimas</t>
  </si>
  <si>
    <t>07.01.01.01.09.</t>
  </si>
  <si>
    <t>Teritorijos Pempininkų tako gale (ties Debreceno g.18) sutvarkymas</t>
  </si>
  <si>
    <t>07.01.01.01.13./2018</t>
  </si>
  <si>
    <t>Pėsčiųjų tako tarp Gedminų g. ir Taikos pr. (nuo Nr. 99) rekonstravimas ir keleivių išlaipinimo aikštelių įrengimas (Debreceno mikrorajonas)</t>
  </si>
  <si>
    <t>07.01.01.01.14./2018</t>
  </si>
  <si>
    <t>Teritorijos šalia pastato Taikos pr.76 sutvarkymas ir privažiuojamųjų kelių rekonstrukcija pritaikant neįgaliesiems</t>
  </si>
  <si>
    <t>07.01.01.03.01.</t>
  </si>
  <si>
    <t>Klaipėdos miesto paplūdimių sutvarkymo priemonių 2016–2019 metų plano įgyvendinimas</t>
  </si>
  <si>
    <t>07.01.01.04.03.</t>
  </si>
  <si>
    <t>Viešųjų erdvių, gatvių ir kiemų apšvietimo tinklų išplėtimas ar įrengimas</t>
  </si>
  <si>
    <t>07.01.01.07.01.</t>
  </si>
  <si>
    <t>Atgimimo aikštės sutvarkymas, didinant patrauklumą investicijoms, skatinant lankytojų srautus</t>
  </si>
  <si>
    <t>07.01.01.07.02.</t>
  </si>
  <si>
    <t>Danės upės krantinių rekonstrukcija ir prieigų (Danės skveras su fontanais) sutvarkymas</t>
  </si>
  <si>
    <t>07.01.01.07.03.</t>
  </si>
  <si>
    <t>Pėsčiųjų tako sutvarkymas palei Taikos pr. nuo Sausio 15-osios iki Kauno g., paverčiant viešąja erdve, pritaikyta gyventojams bei smulkiajam ir vidutiniam verslui</t>
  </si>
  <si>
    <t>07.01.01.07.06.</t>
  </si>
  <si>
    <t>Turgaus aikštės su prieigomis sutvarkymas, pritaikant verslo, turizmo, bendruomenės poreikiams</t>
  </si>
  <si>
    <t>07.01.01.07.07.</t>
  </si>
  <si>
    <t>Viešosios erdvės prie buvusio „Vaidilos“ kino teatro konversija</t>
  </si>
  <si>
    <t>07.01.01.07.08.</t>
  </si>
  <si>
    <t>Kompleksinis tikslinės teritorijos daugiabučių namų kiemų tvarkymas</t>
  </si>
  <si>
    <t>07.01.01.07.10.</t>
  </si>
  <si>
    <t>Buvusios AB „Klaipėdos energija“ teritorijos dalies konversija, sudarant sąlygas vystyti komercines, rekreacines veiklas</t>
  </si>
  <si>
    <t>07.01.03.</t>
  </si>
  <si>
    <t xml:space="preserve">Užtikrinti švarą ir tvarką daugiabučių gyvenamųjų namų kvartaluose, skatinti gyventojus renovuoti ir prižiūrėti savo turtą  </t>
  </si>
  <si>
    <t>07.01.03.01.01.</t>
  </si>
  <si>
    <t>Daugiabučių namų kiemų infrastruktūros gerinimo programos įgyvendinimas</t>
  </si>
  <si>
    <t>07.01.04.</t>
  </si>
  <si>
    <t xml:space="preserve">Eksploatuoti, remontuoti ir plėtoti inžinerinio aprūpinimo sistemas  </t>
  </si>
  <si>
    <t>Klaipėdos miesto lietaus tinklų tiesimas ir rekonstrukcija</t>
  </si>
  <si>
    <t>07.01.04.01.01.</t>
  </si>
  <si>
    <t>47,4 ha Medelyno gyvenamojo rajono infrastruktūros išvystymas</t>
  </si>
  <si>
    <t>07.01.04.02.01.</t>
  </si>
  <si>
    <t>08</t>
  </si>
  <si>
    <t>Kultūros plėtros programa</t>
  </si>
  <si>
    <t>08.01.</t>
  </si>
  <si>
    <t xml:space="preserve">Skatinti miesto bendruomenės kultūrinį ir kūrybinį aktyvumą bei gerinti kultūrinių paslaugų prieinamumą ir kokybę   </t>
  </si>
  <si>
    <t>08.01.02.</t>
  </si>
  <si>
    <t>Užtikrinti kultūros įstaigų veiklą ir atnaujinti viešąsias kultūros erdves</t>
  </si>
  <si>
    <t>08.01.02.02.02.</t>
  </si>
  <si>
    <t>Projekto „Klaipėdos miesto savivaldybės viešosios bibliotekos „Kauno atžalyno“ filialas - naujos galimybės mažiems ir dideliems“ parengimas</t>
  </si>
  <si>
    <t>08.01.02.02.03.</t>
  </si>
  <si>
    <t>Fachverkinės architektūros pastatų kompekso (Bažnyčių g. 4/ Daržų g. 10, Bažnyčių g. 6, Vežėjų g. 4, Aukštoji g. 1/ Didžioji Vandens g. 2) tvarkyba</t>
  </si>
  <si>
    <t>08.01.02.02.07.</t>
  </si>
  <si>
    <t>Modernaus bendruomenės centro - bibliotekos statyba pietinėje miesto dalyje</t>
  </si>
  <si>
    <t>08.01.02.02.09.</t>
  </si>
  <si>
    <t>Ekspozicijos projektavimas ir įrengimas piliavietės šiaurinėje kurtinoje</t>
  </si>
  <si>
    <t>08.01.02.02.10.</t>
  </si>
  <si>
    <t>Naujų erdvių pritaikymas kultūros reikmėms</t>
  </si>
  <si>
    <t>10</t>
  </si>
  <si>
    <t>Ugdymo proceso užtikrinimo programa</t>
  </si>
  <si>
    <t>10.02.</t>
  </si>
  <si>
    <t xml:space="preserve">Gerinti ugdymo sąlygas ir aplinką   </t>
  </si>
  <si>
    <t>10.02.01.</t>
  </si>
  <si>
    <t xml:space="preserve">Renovuoti ugdymo įstaigų pastatus ir patalpas  </t>
  </si>
  <si>
    <t>10.02.01.01.01.</t>
  </si>
  <si>
    <t>Klaipėdos Tauralaukio progimnazijos pastato (Klaipėdos g. 31) rekonstravimas, siekiant išplėsti ugdymui skirtas patalpas</t>
  </si>
  <si>
    <t>10.02.01.01.02.</t>
  </si>
  <si>
    <t>Modernių ugdymosi erdvių sukūrimas Klaipėdos miesto progimnazijose ir gimnazijose</t>
  </si>
  <si>
    <t>10.02.01.01.03.</t>
  </si>
  <si>
    <t>„Gilijos“ pradinės mokyklos (Taikos pr. 68) pastato energetinio efektyvumo didinimas</t>
  </si>
  <si>
    <t>10.02.01.01.05.</t>
  </si>
  <si>
    <t>Klaipėdos Prano Mašioto progimnazijos pastato, Varpų g. 3 rekonstravimas</t>
  </si>
  <si>
    <t>10.02.01.01.06.</t>
  </si>
  <si>
    <t>Bendrojo ugdymo mokyklos pastato statyba šiaurinėje miesto dalyje</t>
  </si>
  <si>
    <t>10.02.01.01.07.</t>
  </si>
  <si>
    <t>BĮ Klaipėdos „Ąžuolyno“ gimnazijos modernizavimas</t>
  </si>
  <si>
    <t>10.02.01.01.08.</t>
  </si>
  <si>
    <t>Lifto įrengimas Martyno Mažvydo progimnazijoje</t>
  </si>
  <si>
    <t>10.02.01.01.09.</t>
  </si>
  <si>
    <t>Klaipėdos „Versmės“ progimnazijos sporto aikštyno Klaipėdoje, Ievos Simonaitytės g. 2, atnaujinimas</t>
  </si>
  <si>
    <t>SB(VB)</t>
  </si>
  <si>
    <t>10.02.01.01.10.</t>
  </si>
  <si>
    <t>Sporto aikštynų atnaujinimas</t>
  </si>
  <si>
    <t>10.02.01.01.11.</t>
  </si>
  <si>
    <t>Klaipėdos Vytauto Didžiojo gimnazijos S. Daukanto g. 31 pastato patalpų einamasis remontas bei vėdinimo sistemos įrengimas senajame pastato korpuse</t>
  </si>
  <si>
    <t>10.02.01.01.12.</t>
  </si>
  <si>
    <t>Klaipėdos Simono Dacho progimnazijos, Kuršių a. 2/3, modernizavimas (sporto salės atnaujinimas)</t>
  </si>
  <si>
    <t>10.02.01.01.13.</t>
  </si>
  <si>
    <t>BĮ Klaipėdos „Žaliakalnio“ gimnazijos pastato inžinerinių sistemų ir vidaus patalpų remontas</t>
  </si>
  <si>
    <t>10.02.01.02.01.</t>
  </si>
  <si>
    <t>Energinio efektyvumo didinimas ikimokyklinio ugdymo įstaigose</t>
  </si>
  <si>
    <t>10.02.01.02.02.</t>
  </si>
  <si>
    <t>Klaipėdos lopšelio-darželio "Svirpliukas" (Liepų g. 43 A) pastato energetinio efektyvumo didinimas</t>
  </si>
  <si>
    <t>10.02.01.02.03.</t>
  </si>
  <si>
    <t>Klaipėdos lopšelio-darželio „Žiogelis“ pastato, Kauno g. 27 modernizavimas</t>
  </si>
  <si>
    <t>10.02.01.02.04.</t>
  </si>
  <si>
    <t>Klaipėdos lopšelio-darželio „Atžalynas“ (Panevėžio g. 3) pastato modernizavimas</t>
  </si>
  <si>
    <t>LRVB</t>
  </si>
  <si>
    <t>10.02.01.03.01.</t>
  </si>
  <si>
    <t>Klaipėdos karalienės Luizės jaunimo centro (Puodžių g.) modernizavimas, plėtojant neformaliojo ugdymosi galimybes</t>
  </si>
  <si>
    <t>10.02.01.03.02.</t>
  </si>
  <si>
    <t>Jeronimo Kačinsko muzikos mokyklos (Statybininkų pr. 5) pastato energinio efektyvumo didinimas</t>
  </si>
  <si>
    <t>11</t>
  </si>
  <si>
    <t>Kūno kultūros ir sporto plėtros programa</t>
  </si>
  <si>
    <t>11.01.</t>
  </si>
  <si>
    <t>Sudaryti sąlygas ugdyti sveiką ir fiziškai aktyvią miesto bendruomenę, profesionaliai atrinkti ir ugdyti talentingus olimpinės pamainos sportininkus</t>
  </si>
  <si>
    <t>VšĮ Klaipėdos irklavimo centro dalininko kapitalo didinimas, siekiant įsigyti „Viking“ klasės laivus</t>
  </si>
  <si>
    <t>11.01.02.03.01./2018</t>
  </si>
  <si>
    <t>11.01.03.</t>
  </si>
  <si>
    <t xml:space="preserve">Įrengti naujas ir modernizuoti esamas sporto bazes  </t>
  </si>
  <si>
    <t>11.01.03.01.01.</t>
  </si>
  <si>
    <t>Futbolo aikštės dangos įrengimas prie Klaipėdos „Pajūrio“ pagrindinės mokyklos (Klaipėdos „Pajūrio“ progimnazijos statinio Laukininkų g. 28, Klaipėdoje, modernizavimas)</t>
  </si>
  <si>
    <t>11.01.03.01.02.</t>
  </si>
  <si>
    <t>Klaipėdos daugiafunkcinio sveikatingumo centro statyba</t>
  </si>
  <si>
    <t>11.01.03.01.03-1.</t>
  </si>
  <si>
    <t>Futbolo mokyklos ir baseino pastatų konversija, I etapas</t>
  </si>
  <si>
    <t>11.01.03.01.03-2.</t>
  </si>
  <si>
    <t>Futbolo mokyklos ir baseino pastatų konversija, II etapas</t>
  </si>
  <si>
    <t>11.01.03.01.04.</t>
  </si>
  <si>
    <t>Irklavimo bazės (Gluosnių skg. 8) modernizavimas</t>
  </si>
  <si>
    <t>11.01.03.01.05.</t>
  </si>
  <si>
    <t>Naujos sporto salės statyba</t>
  </si>
  <si>
    <t>Klaipėdos miesto savivaldybės jachtos „Lietuva“ kapitalinis remontas</t>
  </si>
  <si>
    <t>11.01.03.02.01.</t>
  </si>
  <si>
    <t>12</t>
  </si>
  <si>
    <t>Socialinės atskirties mažinimo programa</t>
  </si>
  <si>
    <t>12.01.</t>
  </si>
  <si>
    <t xml:space="preserve">Įgyvendinti socialinės paramos politiką siekiant sumažinti socialinę atskirtį Klaipėdos mieste   </t>
  </si>
  <si>
    <t>12.01.03.</t>
  </si>
  <si>
    <t xml:space="preserve">Plėtoti socialinių paslaugų infrastruktūrą, įrengiant  naujus ir modernizuojant esamus socialines paslaugas teikiančių įstaigų pastatus  </t>
  </si>
  <si>
    <t>12.01.03.01.01.</t>
  </si>
  <si>
    <t>Laikino apnakvindinimo namų steigimas (Dubysos g.)</t>
  </si>
  <si>
    <t>12.01.03.01.02.</t>
  </si>
  <si>
    <t>Laikino apgyvendinimo namų infrastruktūros modernizavimas (Šilutės pl. 8, nakvynės namai)</t>
  </si>
  <si>
    <t>12.01.03.01.03.</t>
  </si>
  <si>
    <t>Senyvo amžiaus asmenų globos paslaugų plėtra rekonstruojant pastatą, esantį Melnragės gyvenamąjąme rajone, Vaivos g. 23</t>
  </si>
  <si>
    <t>12.01.03.01.04.</t>
  </si>
  <si>
    <t>Nakvynės namų pastato (Viršutinė g. 21) rekonstravimas</t>
  </si>
  <si>
    <t>12.01.03.01.06.</t>
  </si>
  <si>
    <t>Būsto įsigijimas bendruomeniniams vaikų globos namams</t>
  </si>
  <si>
    <t>12.01.04.</t>
  </si>
  <si>
    <t xml:space="preserve">Užtikrinti Klaipėdos miesto socialinio būsto fondo plėtrą ir  valstybės politikos, padedančios apsirūpinti būstu, įgyvendinimą   </t>
  </si>
  <si>
    <t>12.01.04.01.01.</t>
  </si>
  <si>
    <t>Socialinių būstų pirkimas</t>
  </si>
  <si>
    <t xml:space="preserve">12.01.04.01.02. </t>
  </si>
  <si>
    <t>Savivaldybės socialinio būsto fondo gyvenamojo namo statyba žemės sklype Irklų g. 1</t>
  </si>
  <si>
    <t>12.01.04.01.04.</t>
  </si>
  <si>
    <t>16 vietų automobilių stovėjimo aikštelės įrengimas šalia žemės sklypo Irklų g. 2</t>
  </si>
  <si>
    <t>13</t>
  </si>
  <si>
    <t>Sveikatos apsaugos programa</t>
  </si>
  <si>
    <t>13.01.</t>
  </si>
  <si>
    <t>Stiprinti ir kryptingai plėtoti asmens ir visuomenės sveikatos priežiūros paslaugas</t>
  </si>
  <si>
    <t>13.01.03.</t>
  </si>
  <si>
    <t>Modernizuoti sveikatos priežiūros įstaigų infrastruktūrą</t>
  </si>
  <si>
    <t>VšĮ Klaipėdos sveikatos priežiūros centro (Taikos pr. 76) kapitalo suformavimas, siekiant įrengti oftalmologinį kabinetą</t>
  </si>
  <si>
    <t>13.01.03.01.01.</t>
  </si>
  <si>
    <t>Naujo greitosios medicinos pagalbos automobilio su reanimacine įranga įsigijimas VšĮ Klaipėdos vaikų ligoninei</t>
  </si>
  <si>
    <t>13.01.03.02.01.</t>
  </si>
  <si>
    <t>Administracinės paskirties pastato, Karoso g. 12, Klaipėda, rekonstravimas į gydymo paskirties pastatą</t>
  </si>
  <si>
    <t>13.01.03.03.01.</t>
  </si>
  <si>
    <t>VšĮ Klaipėdos universitetinės ligoninės dalies pastato Liepojos g. 39 rekonstravimas</t>
  </si>
  <si>
    <t>13.01.03.04.01.</t>
  </si>
  <si>
    <t>Psichikos sveikatos centro Narkomanų detoksikacijos skyriaus Galinio Pylimo g. 3, Klaipėdoje, remontas</t>
  </si>
  <si>
    <t>13.01.03.05.01.</t>
  </si>
  <si>
    <t>Viešosios įstaigos Klaipėdos universitetinės ligoninės centrinio korpuso operacinės rekonstravimas Liepojos g. 41, Klaipėda</t>
  </si>
  <si>
    <t>13.01.03.06.01.</t>
  </si>
  <si>
    <t>Pastato Taikos pr. 76 modernizavimas (pastato lauko sienų apšiltinimas, laiptinių remontas)</t>
  </si>
  <si>
    <t>13.01.03.07.01.</t>
  </si>
  <si>
    <t>VšĮ Jūrininkų sveikatos priežiūros centro infrastruktūros plėtra (naujo pastato statyba)</t>
  </si>
  <si>
    <t>13.01.03.08.01.</t>
  </si>
  <si>
    <t>13.01.03.09.01.</t>
  </si>
  <si>
    <t>Klaipėdos sutrikusio vystymosi kūdikių namų trumpalaikės socialinės globos „Atokvėpio“ paslaugos prieinamumo didinimas</t>
  </si>
  <si>
    <t>2018 m. METINIO VEIKLOS PLANO VYKDYMO ATASKAITA</t>
  </si>
  <si>
    <t>Aiškinamojo rašto priedas</t>
  </si>
  <si>
    <t xml:space="preserve">                                           Klaipėdos miesto savivaldybės 2018–2020 metų strateginio veiklos plano įgyvendinimo                                                 2018 m. Investicinių projektų finansinė ataskaita </t>
  </si>
  <si>
    <t>tūkst.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</si>
</sst>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-#,##0.00;&quot;&quot;"/>
  </numFmts>
  <fonts count="4" x14ac:knownFonts="1">
    <font>
      <sz val="11"/>
      <color rgb="FF000000"/>
      <name val="Calibri"/>
      <family val="2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rgb="FFFFFFCC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rgb="FFFBF9C3"/>
        <bgColor rgb="FFFBF9C3"/>
      </patternFill>
    </fill>
    <fill>
      <patternFill patternType="solid">
        <fgColor rgb="FFBCB5F8"/>
        <bgColor rgb="FFBCB5F8"/>
      </patternFill>
    </fill>
    <fill>
      <patternFill patternType="solid">
        <fgColor rgb="FFC2EFC5"/>
        <bgColor rgb="FFC2EFC5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rgb="FFFBF9C3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 applyBorder="0"/>
  </cellStyleXfs>
  <cellXfs count="56">
    <xf numFmtId="0" fontId="0" fillId="0" borderId="0" xfId="0" applyNumberFormat="1" applyFill="1" applyAlignment="1" applyProtection="1"/>
    <xf numFmtId="0" fontId="1" fillId="6" borderId="1" xfId="0" applyNumberFormat="1" applyFont="1" applyFill="1" applyBorder="1" applyAlignment="1" applyProtection="1">
      <alignment horizontal="center" vertical="top" wrapText="1" readingOrder="1"/>
    </xf>
    <xf numFmtId="0" fontId="1" fillId="6" borderId="2" xfId="0" applyNumberFormat="1" applyFont="1" applyFill="1" applyBorder="1" applyAlignment="1" applyProtection="1">
      <alignment horizontal="center" vertical="top" wrapText="1" readingOrder="1"/>
    </xf>
    <xf numFmtId="0" fontId="2" fillId="0" borderId="0" xfId="0" applyNumberFormat="1" applyFont="1" applyFill="1" applyAlignment="1" applyProtection="1">
      <alignment wrapText="1" readingOrder="1"/>
    </xf>
    <xf numFmtId="0" fontId="1" fillId="2" borderId="1" xfId="0" applyNumberFormat="1" applyFont="1" applyFill="1" applyBorder="1" applyAlignment="1" applyProtection="1">
      <alignment vertical="top" wrapText="1" readingOrder="1"/>
      <protection locked="0"/>
    </xf>
    <xf numFmtId="0" fontId="1" fillId="2" borderId="2" xfId="0" applyNumberFormat="1" applyFont="1" applyFill="1" applyBorder="1" applyAlignment="1" applyProtection="1">
      <alignment vertical="top" wrapText="1" readingOrder="1"/>
      <protection locked="0"/>
    </xf>
    <xf numFmtId="0" fontId="1" fillId="2" borderId="2" xfId="0" applyNumberFormat="1" applyFont="1" applyFill="1" applyBorder="1" applyAlignment="1" applyProtection="1">
      <alignment horizontal="left" vertical="top" wrapText="1" readingOrder="1"/>
      <protection locked="0"/>
    </xf>
    <xf numFmtId="164" fontId="3" fillId="7" borderId="2" xfId="0" applyNumberFormat="1" applyFont="1" applyFill="1" applyBorder="1" applyAlignment="1" applyProtection="1">
      <alignment horizontal="right" vertical="top" wrapText="1" readingOrder="1"/>
    </xf>
    <xf numFmtId="0" fontId="1" fillId="3" borderId="1" xfId="0" applyNumberFormat="1" applyFont="1" applyFill="1" applyBorder="1" applyAlignment="1" applyProtection="1">
      <alignment vertical="top" wrapText="1" readingOrder="1"/>
      <protection locked="0"/>
    </xf>
    <xf numFmtId="0" fontId="1" fillId="3" borderId="2" xfId="0" applyNumberFormat="1" applyFont="1" applyFill="1" applyBorder="1" applyAlignment="1" applyProtection="1">
      <alignment vertical="top" wrapText="1" readingOrder="1"/>
      <protection locked="0"/>
    </xf>
    <xf numFmtId="0" fontId="1" fillId="3" borderId="2" xfId="0" applyNumberFormat="1" applyFont="1" applyFill="1" applyBorder="1" applyAlignment="1" applyProtection="1">
      <alignment horizontal="left" vertical="top" wrapText="1" readingOrder="1"/>
      <protection locked="0"/>
    </xf>
    <xf numFmtId="164" fontId="1" fillId="3" borderId="2" xfId="0" applyNumberFormat="1" applyFont="1" applyFill="1" applyBorder="1" applyAlignment="1" applyProtection="1">
      <alignment horizontal="right" vertical="top" wrapText="1" readingOrder="1"/>
    </xf>
    <xf numFmtId="0" fontId="1" fillId="4" borderId="1" xfId="0" applyNumberFormat="1" applyFont="1" applyFill="1" applyBorder="1" applyAlignment="1" applyProtection="1">
      <alignment vertical="top" wrapText="1" readingOrder="1"/>
      <protection locked="0"/>
    </xf>
    <xf numFmtId="0" fontId="1" fillId="4" borderId="2" xfId="0" applyNumberFormat="1" applyFont="1" applyFill="1" applyBorder="1" applyAlignment="1" applyProtection="1">
      <alignment vertical="top" wrapText="1" readingOrder="1"/>
      <protection locked="0"/>
    </xf>
    <xf numFmtId="0" fontId="1" fillId="4" borderId="2" xfId="0" applyNumberFormat="1" applyFont="1" applyFill="1" applyBorder="1" applyAlignment="1" applyProtection="1">
      <alignment horizontal="left" vertical="top" wrapText="1" readingOrder="1"/>
      <protection locked="0"/>
    </xf>
    <xf numFmtId="164" fontId="1" fillId="4" borderId="2" xfId="0" applyNumberFormat="1" applyFont="1" applyFill="1" applyBorder="1" applyAlignment="1" applyProtection="1">
      <alignment horizontal="right" vertical="top" wrapText="1" readingOrder="1"/>
    </xf>
    <xf numFmtId="0" fontId="2" fillId="0" borderId="1" xfId="0" applyNumberFormat="1" applyFont="1" applyFill="1" applyBorder="1" applyAlignment="1" applyProtection="1">
      <alignment vertical="top" wrapText="1" readingOrder="1"/>
      <protection locked="0"/>
    </xf>
    <xf numFmtId="0" fontId="2" fillId="0" borderId="2" xfId="0" applyNumberFormat="1" applyFont="1" applyFill="1" applyBorder="1" applyAlignment="1" applyProtection="1">
      <alignment vertical="top" wrapText="1" readingOrder="1"/>
      <protection locked="0"/>
    </xf>
    <xf numFmtId="0" fontId="2" fillId="0" borderId="2" xfId="0" applyNumberFormat="1" applyFont="1" applyFill="1" applyBorder="1" applyAlignment="1" applyProtection="1">
      <alignment horizontal="left" vertical="top" wrapText="1" readingOrder="1"/>
      <protection locked="0"/>
    </xf>
    <xf numFmtId="164" fontId="2" fillId="0" borderId="2" xfId="0" applyNumberFormat="1" applyFont="1" applyFill="1" applyBorder="1" applyAlignment="1" applyProtection="1">
      <alignment horizontal="right" vertical="top" wrapText="1" readingOrder="1"/>
    </xf>
    <xf numFmtId="0" fontId="2" fillId="0" borderId="3" xfId="0" applyNumberFormat="1" applyFont="1" applyFill="1" applyBorder="1" applyAlignment="1" applyProtection="1">
      <alignment vertical="top" wrapText="1" readingOrder="1"/>
      <protection locked="0"/>
    </xf>
    <xf numFmtId="0" fontId="2" fillId="0" borderId="4" xfId="0" applyNumberFormat="1" applyFont="1" applyFill="1" applyBorder="1" applyAlignment="1" applyProtection="1">
      <alignment vertical="top" wrapText="1" readingOrder="1"/>
      <protection locked="0"/>
    </xf>
    <xf numFmtId="0" fontId="2" fillId="0" borderId="4" xfId="0" applyNumberFormat="1" applyFont="1" applyFill="1" applyBorder="1" applyAlignment="1" applyProtection="1">
      <alignment horizontal="left" vertical="top" wrapText="1" readingOrder="1"/>
      <protection locked="0"/>
    </xf>
    <xf numFmtId="164" fontId="2" fillId="0" borderId="4" xfId="0" applyNumberFormat="1" applyFont="1" applyFill="1" applyBorder="1" applyAlignment="1" applyProtection="1">
      <alignment horizontal="right" vertical="top" wrapText="1" readingOrder="1"/>
      <protection locked="0"/>
    </xf>
    <xf numFmtId="164" fontId="1" fillId="2" borderId="2" xfId="0" applyNumberFormat="1" applyFont="1" applyFill="1" applyBorder="1" applyAlignment="1" applyProtection="1">
      <alignment horizontal="right" vertical="top" wrapText="1" readingOrder="1"/>
    </xf>
    <xf numFmtId="164" fontId="2" fillId="0" borderId="2" xfId="0" applyNumberFormat="1" applyFont="1" applyFill="1" applyBorder="1" applyAlignment="1" applyProtection="1">
      <alignment horizontal="right" vertical="top" wrapText="1" readingOrder="1"/>
      <protection locked="0"/>
    </xf>
    <xf numFmtId="0" fontId="2" fillId="5" borderId="0" xfId="0" applyNumberFormat="1" applyFont="1" applyFill="1" applyAlignment="1" applyProtection="1">
      <alignment vertical="top" wrapText="1" readingOrder="1"/>
      <protection locked="0"/>
    </xf>
    <xf numFmtId="0" fontId="2" fillId="5" borderId="0" xfId="0" applyNumberFormat="1" applyFont="1" applyFill="1" applyAlignment="1" applyProtection="1">
      <alignment horizontal="left" vertical="top" wrapText="1" readingOrder="1"/>
      <protection locked="0"/>
    </xf>
    <xf numFmtId="164" fontId="2" fillId="5" borderId="0" xfId="0" applyNumberFormat="1" applyFont="1" applyFill="1" applyAlignment="1" applyProtection="1">
      <alignment horizontal="right" vertical="top" wrapText="1" readingOrder="1"/>
      <protection locked="0"/>
    </xf>
    <xf numFmtId="0" fontId="2" fillId="5" borderId="0" xfId="0" applyNumberFormat="1" applyFont="1" applyFill="1" applyAlignment="1" applyProtection="1">
      <alignment wrapText="1" readingOrder="1"/>
    </xf>
    <xf numFmtId="164" fontId="3" fillId="2" borderId="2" xfId="0" applyNumberFormat="1" applyFont="1" applyFill="1" applyBorder="1" applyAlignment="1" applyProtection="1">
      <alignment horizontal="right" vertical="top" wrapText="1" readingOrder="1"/>
    </xf>
    <xf numFmtId="0" fontId="2" fillId="0" borderId="0" xfId="0" applyNumberFormat="1" applyFont="1" applyFill="1" applyBorder="1" applyAlignment="1" applyProtection="1">
      <alignment wrapText="1" readingOrder="1"/>
    </xf>
    <xf numFmtId="0" fontId="1" fillId="0" borderId="5" xfId="0" applyNumberFormat="1" applyFont="1" applyFill="1" applyBorder="1" applyAlignment="1" applyProtection="1">
      <alignment horizontal="center" vertical="top" wrapText="1" readingOrder="1"/>
    </xf>
    <xf numFmtId="0" fontId="2" fillId="0" borderId="5" xfId="0" applyNumberFormat="1" applyFont="1" applyFill="1" applyBorder="1" applyAlignment="1" applyProtection="1">
      <alignment horizontal="center" vertical="top" wrapText="1" readingOrder="1"/>
    </xf>
    <xf numFmtId="0" fontId="2" fillId="0" borderId="6" xfId="0" applyNumberFormat="1" applyFont="1" applyFill="1" applyBorder="1" applyAlignment="1" applyProtection="1">
      <alignment vertical="top" wrapText="1" readingOrder="1"/>
      <protection locked="0"/>
    </xf>
    <xf numFmtId="0" fontId="2" fillId="0" borderId="7" xfId="0" applyNumberFormat="1" applyFont="1" applyFill="1" applyBorder="1" applyAlignment="1" applyProtection="1">
      <alignment vertical="top" wrapText="1" readingOrder="1"/>
      <protection locked="0"/>
    </xf>
    <xf numFmtId="0" fontId="2" fillId="0" borderId="7" xfId="0" applyNumberFormat="1" applyFont="1" applyFill="1" applyBorder="1" applyAlignment="1" applyProtection="1">
      <alignment horizontal="left" vertical="top" wrapText="1" readingOrder="1"/>
      <protection locked="0"/>
    </xf>
    <xf numFmtId="164" fontId="2" fillId="0" borderId="7" xfId="0" applyNumberFormat="1" applyFont="1" applyFill="1" applyBorder="1" applyAlignment="1" applyProtection="1">
      <alignment horizontal="right" vertical="top" wrapText="1" readingOrder="1"/>
      <protection locked="0"/>
    </xf>
    <xf numFmtId="0" fontId="2" fillId="0" borderId="8" xfId="0" applyNumberFormat="1" applyFont="1" applyFill="1" applyBorder="1" applyAlignment="1" applyProtection="1">
      <alignment vertical="top" wrapText="1" readingOrder="1"/>
      <protection locked="0"/>
    </xf>
    <xf numFmtId="0" fontId="2" fillId="0" borderId="9" xfId="0" applyNumberFormat="1" applyFont="1" applyFill="1" applyBorder="1" applyAlignment="1" applyProtection="1">
      <alignment vertical="top" wrapText="1" readingOrder="1"/>
      <protection locked="0"/>
    </xf>
    <xf numFmtId="0" fontId="2" fillId="0" borderId="9" xfId="0" applyNumberFormat="1" applyFont="1" applyFill="1" applyBorder="1" applyAlignment="1" applyProtection="1">
      <alignment horizontal="left" vertical="top" wrapText="1" readingOrder="1"/>
      <protection locked="0"/>
    </xf>
    <xf numFmtId="164" fontId="2" fillId="0" borderId="9" xfId="0" applyNumberFormat="1" applyFont="1" applyFill="1" applyBorder="1" applyAlignment="1" applyProtection="1">
      <alignment horizontal="right" vertical="top" wrapText="1" readingOrder="1"/>
      <protection locked="0"/>
    </xf>
    <xf numFmtId="0" fontId="2" fillId="0" borderId="10" xfId="0" applyNumberFormat="1" applyFont="1" applyFill="1" applyBorder="1" applyAlignment="1" applyProtection="1">
      <alignment vertical="top" wrapText="1" readingOrder="1"/>
      <protection locked="0"/>
    </xf>
    <xf numFmtId="0" fontId="2" fillId="0" borderId="11" xfId="0" applyNumberFormat="1" applyFont="1" applyFill="1" applyBorder="1" applyAlignment="1" applyProtection="1">
      <alignment vertical="top" wrapText="1" readingOrder="1"/>
      <protection locked="0"/>
    </xf>
    <xf numFmtId="0" fontId="2" fillId="0" borderId="11" xfId="0" applyNumberFormat="1" applyFont="1" applyFill="1" applyBorder="1" applyAlignment="1" applyProtection="1">
      <alignment horizontal="left" vertical="top" wrapText="1" readingOrder="1"/>
      <protection locked="0"/>
    </xf>
    <xf numFmtId="164" fontId="2" fillId="0" borderId="11" xfId="0" applyNumberFormat="1" applyFont="1" applyFill="1" applyBorder="1" applyAlignment="1" applyProtection="1">
      <alignment horizontal="right" vertical="top" wrapText="1" readingOrder="1"/>
    </xf>
    <xf numFmtId="164" fontId="2" fillId="0" borderId="12" xfId="0" applyNumberFormat="1" applyFont="1" applyFill="1" applyBorder="1" applyAlignment="1" applyProtection="1">
      <alignment horizontal="right" vertical="top" wrapText="1" readingOrder="1"/>
    </xf>
    <xf numFmtId="0" fontId="2" fillId="0" borderId="13" xfId="0" applyNumberFormat="1" applyFont="1" applyFill="1" applyBorder="1" applyAlignment="1" applyProtection="1">
      <alignment vertical="top" wrapText="1" readingOrder="1"/>
      <protection locked="0"/>
    </xf>
    <xf numFmtId="164" fontId="2" fillId="0" borderId="14" xfId="0" applyNumberFormat="1" applyFont="1" applyFill="1" applyBorder="1" applyAlignment="1" applyProtection="1">
      <alignment horizontal="right" vertical="top" wrapText="1" readingOrder="1"/>
      <protection locked="0"/>
    </xf>
    <xf numFmtId="0" fontId="2" fillId="0" borderId="15" xfId="0" applyNumberFormat="1" applyFont="1" applyFill="1" applyBorder="1" applyAlignment="1" applyProtection="1">
      <alignment vertical="top" wrapText="1" readingOrder="1"/>
      <protection locked="0"/>
    </xf>
    <xf numFmtId="0" fontId="2" fillId="0" borderId="16" xfId="0" applyNumberFormat="1" applyFont="1" applyFill="1" applyBorder="1" applyAlignment="1" applyProtection="1">
      <alignment vertical="top" wrapText="1" readingOrder="1"/>
      <protection locked="0"/>
    </xf>
    <xf numFmtId="0" fontId="2" fillId="0" borderId="16" xfId="0" applyNumberFormat="1" applyFont="1" applyFill="1" applyBorder="1" applyAlignment="1" applyProtection="1">
      <alignment horizontal="left" vertical="top" wrapText="1" readingOrder="1"/>
      <protection locked="0"/>
    </xf>
    <xf numFmtId="164" fontId="2" fillId="0" borderId="16" xfId="0" applyNumberFormat="1" applyFont="1" applyFill="1" applyBorder="1" applyAlignment="1" applyProtection="1">
      <alignment horizontal="right" vertical="top" wrapText="1" readingOrder="1"/>
      <protection locked="0"/>
    </xf>
    <xf numFmtId="164" fontId="2" fillId="0" borderId="17" xfId="0" applyNumberFormat="1" applyFont="1" applyFill="1" applyBorder="1" applyAlignment="1" applyProtection="1">
      <alignment horizontal="right" vertical="top" wrapText="1" readingOrder="1"/>
      <protection locked="0"/>
    </xf>
    <xf numFmtId="0" fontId="2" fillId="0" borderId="0" xfId="0" applyNumberFormat="1" applyFont="1" applyFill="1" applyBorder="1" applyAlignment="1" applyProtection="1">
      <alignment horizontal="right" vertical="top" wrapText="1" readingOrder="1"/>
    </xf>
    <xf numFmtId="0" fontId="1" fillId="0" borderId="0" xfId="0" applyNumberFormat="1" applyFont="1" applyFill="1" applyBorder="1" applyAlignment="1" applyProtection="1">
      <alignment horizontal="center" vertical="top" wrapText="1" readingOrder="1"/>
    </xf>
  </cellXfs>
  <cellStyles count="1">
    <cellStyle name="Įprastas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6"/>
  <sheetViews>
    <sheetView tabSelected="1" zoomScaleNormal="100" zoomScaleSheetLayoutView="100" workbookViewId="0">
      <pane ySplit="4" topLeftCell="A5" activePane="bottomLeft" state="frozen"/>
      <selection pane="bottomLeft" activeCell="S4" sqref="S4"/>
    </sheetView>
  </sheetViews>
  <sheetFormatPr defaultRowHeight="15.75" x14ac:dyDescent="0.25"/>
  <cols>
    <col min="1" max="1" width="11.5703125" style="3" customWidth="1"/>
    <col min="2" max="2" width="56.7109375" style="3" customWidth="1"/>
    <col min="3" max="3" width="10" style="3" customWidth="1"/>
    <col min="4" max="7" width="13.7109375" style="3" customWidth="1"/>
    <col min="8" max="16384" width="9.140625" style="3"/>
  </cols>
  <sheetData>
    <row r="1" spans="1:12" ht="18" customHeight="1" x14ac:dyDescent="0.25">
      <c r="A1" s="54" t="s">
        <v>314</v>
      </c>
      <c r="B1" s="54"/>
      <c r="C1" s="54"/>
      <c r="D1" s="54"/>
      <c r="E1" s="54"/>
      <c r="F1" s="54"/>
      <c r="G1" s="54"/>
    </row>
    <row r="2" spans="1:12" ht="38.25" customHeight="1" x14ac:dyDescent="0.25">
      <c r="A2" s="55" t="s">
        <v>315</v>
      </c>
      <c r="B2" s="55"/>
      <c r="C2" s="55"/>
      <c r="D2" s="55"/>
      <c r="E2" s="55"/>
      <c r="F2" s="55"/>
      <c r="G2" s="55"/>
    </row>
    <row r="3" spans="1:12" ht="20.25" customHeight="1" thickBot="1" x14ac:dyDescent="0.3">
      <c r="A3" s="32"/>
      <c r="B3" s="32"/>
      <c r="C3" s="32"/>
      <c r="D3" s="32"/>
      <c r="E3" s="32"/>
      <c r="F3" s="32"/>
      <c r="G3" s="33" t="s">
        <v>316</v>
      </c>
    </row>
    <row r="4" spans="1:12" ht="48" thickBot="1" x14ac:dyDescent="0.3">
      <c r="A4" s="1" t="s">
        <v>0</v>
      </c>
      <c r="B4" s="2" t="s">
        <v>313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</row>
    <row r="5" spans="1:12" ht="16.5" thickBot="1" x14ac:dyDescent="0.3">
      <c r="A5" s="4" t="s">
        <v>6</v>
      </c>
      <c r="B5" s="5" t="s">
        <v>7</v>
      </c>
      <c r="C5" s="6"/>
      <c r="D5" s="7">
        <f>D6+D15</f>
        <v>0</v>
      </c>
      <c r="E5" s="7">
        <f>E6+E15</f>
        <v>0</v>
      </c>
      <c r="F5" s="7">
        <f>F6+F15</f>
        <v>0</v>
      </c>
      <c r="G5" s="7">
        <f>G6+G15</f>
        <v>0</v>
      </c>
    </row>
    <row r="6" spans="1:12" ht="63.75" thickBot="1" x14ac:dyDescent="0.3">
      <c r="A6" s="8" t="s">
        <v>8</v>
      </c>
      <c r="B6" s="9" t="s">
        <v>9</v>
      </c>
      <c r="C6" s="10"/>
      <c r="D6" s="11"/>
      <c r="E6" s="11"/>
      <c r="F6" s="11"/>
      <c r="G6" s="11"/>
    </row>
    <row r="7" spans="1:12" ht="16.5" thickBot="1" x14ac:dyDescent="0.3">
      <c r="A7" s="12" t="s">
        <v>10</v>
      </c>
      <c r="B7" s="13" t="s">
        <v>11</v>
      </c>
      <c r="C7" s="14"/>
      <c r="D7" s="15"/>
      <c r="E7" s="15"/>
      <c r="F7" s="15"/>
      <c r="G7" s="15"/>
    </row>
    <row r="8" spans="1:12" ht="31.5" x14ac:dyDescent="0.25">
      <c r="A8" s="16" t="s">
        <v>12</v>
      </c>
      <c r="B8" s="17" t="s">
        <v>13</v>
      </c>
      <c r="C8" s="18"/>
      <c r="D8" s="19">
        <f>SUM(D9:D11)</f>
        <v>43.2</v>
      </c>
      <c r="E8" s="19">
        <f>SUM(E9:E11)</f>
        <v>8.1999999999999993</v>
      </c>
      <c r="F8" s="19">
        <f>SUM(F9:F11)+0.1</f>
        <v>1.5</v>
      </c>
      <c r="G8" s="19">
        <f>SUM(G9:G11)-0.1</f>
        <v>6.7000000000000011</v>
      </c>
      <c r="L8" s="31"/>
    </row>
    <row r="9" spans="1:12" x14ac:dyDescent="0.25">
      <c r="A9" s="20"/>
      <c r="B9" s="21"/>
      <c r="C9" s="22"/>
      <c r="D9" s="23">
        <v>0</v>
      </c>
      <c r="E9" s="23">
        <v>0</v>
      </c>
      <c r="F9" s="23">
        <v>0</v>
      </c>
      <c r="G9" s="23">
        <v>0</v>
      </c>
    </row>
    <row r="10" spans="1:12" x14ac:dyDescent="0.25">
      <c r="A10" s="20"/>
      <c r="B10" s="21"/>
      <c r="C10" s="22" t="s">
        <v>14</v>
      </c>
      <c r="D10" s="23">
        <v>6.6</v>
      </c>
      <c r="E10" s="23">
        <v>6.6</v>
      </c>
      <c r="F10" s="23">
        <v>0.2</v>
      </c>
      <c r="G10" s="23">
        <v>6.4</v>
      </c>
    </row>
    <row r="11" spans="1:12" ht="16.5" thickBot="1" x14ac:dyDescent="0.3">
      <c r="A11" s="20"/>
      <c r="B11" s="21"/>
      <c r="C11" s="22" t="s">
        <v>15</v>
      </c>
      <c r="D11" s="23">
        <v>36.6</v>
      </c>
      <c r="E11" s="23">
        <v>1.6</v>
      </c>
      <c r="F11" s="23">
        <v>1.2</v>
      </c>
      <c r="G11" s="23">
        <v>0.4</v>
      </c>
    </row>
    <row r="12" spans="1:12" ht="47.25" x14ac:dyDescent="0.25">
      <c r="A12" s="16" t="s">
        <v>16</v>
      </c>
      <c r="B12" s="17" t="s">
        <v>17</v>
      </c>
      <c r="C12" s="18"/>
      <c r="D12" s="19">
        <f>SUM(D13:D14)</f>
        <v>34.799999999999997</v>
      </c>
      <c r="E12" s="19">
        <f>SUM(E13:E14)</f>
        <v>5.3</v>
      </c>
      <c r="F12" s="19">
        <f>SUM(F13:F14)</f>
        <v>0</v>
      </c>
      <c r="G12" s="19">
        <f>SUM(G13:G14)</f>
        <v>5.3</v>
      </c>
    </row>
    <row r="13" spans="1:12" x14ac:dyDescent="0.25">
      <c r="A13" s="20"/>
      <c r="B13" s="21"/>
      <c r="C13" s="22" t="s">
        <v>14</v>
      </c>
      <c r="D13" s="23">
        <v>5.3</v>
      </c>
      <c r="E13" s="23">
        <v>5.3</v>
      </c>
      <c r="F13" s="23">
        <v>0</v>
      </c>
      <c r="G13" s="23">
        <v>5.3</v>
      </c>
    </row>
    <row r="14" spans="1:12" ht="16.5" thickBot="1" x14ac:dyDescent="0.3">
      <c r="A14" s="20"/>
      <c r="B14" s="21"/>
      <c r="C14" s="22" t="s">
        <v>15</v>
      </c>
      <c r="D14" s="23">
        <v>29.5</v>
      </c>
      <c r="E14" s="23">
        <v>0</v>
      </c>
      <c r="F14" s="23">
        <v>0</v>
      </c>
      <c r="G14" s="23">
        <v>0</v>
      </c>
    </row>
    <row r="15" spans="1:12" ht="16.5" thickBot="1" x14ac:dyDescent="0.3">
      <c r="A15" s="8" t="s">
        <v>18</v>
      </c>
      <c r="B15" s="9" t="s">
        <v>19</v>
      </c>
      <c r="C15" s="10"/>
      <c r="D15" s="11"/>
      <c r="E15" s="11"/>
      <c r="F15" s="11"/>
      <c r="G15" s="11"/>
    </row>
    <row r="16" spans="1:12" ht="16.5" thickBot="1" x14ac:dyDescent="0.3">
      <c r="A16" s="12" t="s">
        <v>20</v>
      </c>
      <c r="B16" s="13" t="s">
        <v>21</v>
      </c>
      <c r="C16" s="14"/>
      <c r="D16" s="15"/>
      <c r="E16" s="15"/>
      <c r="F16" s="15"/>
      <c r="G16" s="15"/>
    </row>
    <row r="17" spans="1:7" ht="31.5" x14ac:dyDescent="0.25">
      <c r="A17" s="16" t="s">
        <v>23</v>
      </c>
      <c r="B17" s="17" t="s">
        <v>22</v>
      </c>
      <c r="C17" s="18"/>
      <c r="D17" s="19">
        <f>SUM(D18:D19)</f>
        <v>937.7</v>
      </c>
      <c r="E17" s="19">
        <f>SUM(E18:E19)</f>
        <v>1574.7</v>
      </c>
      <c r="F17" s="19">
        <f>SUM(F18:F19)</f>
        <v>1574.7</v>
      </c>
      <c r="G17" s="19">
        <f>SUM(G18:G19)</f>
        <v>0</v>
      </c>
    </row>
    <row r="18" spans="1:7" x14ac:dyDescent="0.25">
      <c r="A18" s="20"/>
      <c r="B18" s="21"/>
      <c r="C18" s="22" t="s">
        <v>24</v>
      </c>
      <c r="D18" s="23">
        <v>0</v>
      </c>
      <c r="E18" s="23">
        <v>610</v>
      </c>
      <c r="F18" s="23">
        <v>610</v>
      </c>
      <c r="G18" s="23">
        <v>0</v>
      </c>
    </row>
    <row r="19" spans="1:7" ht="19.5" customHeight="1" thickBot="1" x14ac:dyDescent="0.3">
      <c r="A19" s="20"/>
      <c r="B19" s="21"/>
      <c r="C19" s="22" t="s">
        <v>14</v>
      </c>
      <c r="D19" s="23">
        <v>937.7</v>
      </c>
      <c r="E19" s="23">
        <v>964.7</v>
      </c>
      <c r="F19" s="23">
        <v>964.7</v>
      </c>
      <c r="G19" s="23">
        <v>0</v>
      </c>
    </row>
    <row r="20" spans="1:7" ht="47.25" x14ac:dyDescent="0.25">
      <c r="A20" s="16" t="s">
        <v>26</v>
      </c>
      <c r="B20" s="17" t="s">
        <v>25</v>
      </c>
      <c r="C20" s="18"/>
      <c r="D20" s="19">
        <f>SUM(D21:D24)</f>
        <v>965.5</v>
      </c>
      <c r="E20" s="19">
        <f>SUM(E21:E24)</f>
        <v>1017.9</v>
      </c>
      <c r="F20" s="19">
        <f>SUM(F21:F24)</f>
        <v>735.8</v>
      </c>
      <c r="G20" s="19">
        <f>SUM(G21:G24)</f>
        <v>282.09999999999997</v>
      </c>
    </row>
    <row r="21" spans="1:7" x14ac:dyDescent="0.25">
      <c r="A21" s="20"/>
      <c r="B21" s="21"/>
      <c r="C21" s="22" t="s">
        <v>14</v>
      </c>
      <c r="D21" s="23">
        <v>256.5</v>
      </c>
      <c r="E21" s="23">
        <v>256.5</v>
      </c>
      <c r="F21" s="23">
        <v>255.1</v>
      </c>
      <c r="G21" s="23">
        <v>1.4</v>
      </c>
    </row>
    <row r="22" spans="1:7" x14ac:dyDescent="0.25">
      <c r="A22" s="20"/>
      <c r="B22" s="21"/>
      <c r="C22" s="22" t="s">
        <v>27</v>
      </c>
      <c r="D22" s="23">
        <v>0</v>
      </c>
      <c r="E22" s="23">
        <v>0</v>
      </c>
      <c r="F22" s="23">
        <v>0</v>
      </c>
      <c r="G22" s="23">
        <v>0</v>
      </c>
    </row>
    <row r="23" spans="1:7" ht="24" customHeight="1" x14ac:dyDescent="0.25">
      <c r="A23" s="20"/>
      <c r="B23" s="21"/>
      <c r="C23" s="22" t="s">
        <v>15</v>
      </c>
      <c r="D23" s="23">
        <v>632.20000000000005</v>
      </c>
      <c r="E23" s="23">
        <v>684.6</v>
      </c>
      <c r="F23" s="23">
        <v>403.9</v>
      </c>
      <c r="G23" s="23">
        <v>280.7</v>
      </c>
    </row>
    <row r="24" spans="1:7" ht="16.5" thickBot="1" x14ac:dyDescent="0.3">
      <c r="A24" s="20"/>
      <c r="B24" s="21"/>
      <c r="C24" s="22" t="s">
        <v>24</v>
      </c>
      <c r="D24" s="23">
        <v>76.8</v>
      </c>
      <c r="E24" s="23">
        <v>76.8</v>
      </c>
      <c r="F24" s="23">
        <v>76.8</v>
      </c>
      <c r="G24" s="23">
        <v>0</v>
      </c>
    </row>
    <row r="25" spans="1:7" ht="20.25" customHeight="1" thickBot="1" x14ac:dyDescent="0.3">
      <c r="A25" s="4" t="s">
        <v>28</v>
      </c>
      <c r="B25" s="5" t="s">
        <v>29</v>
      </c>
      <c r="C25" s="6"/>
      <c r="D25" s="30">
        <f>SUM(D26:D26)</f>
        <v>0</v>
      </c>
      <c r="E25" s="30">
        <f>SUM(E26:E26)</f>
        <v>0</v>
      </c>
      <c r="F25" s="30">
        <f>SUM(F26:F26)</f>
        <v>0</v>
      </c>
      <c r="G25" s="30">
        <f>SUM(G26:G26)</f>
        <v>0</v>
      </c>
    </row>
    <row r="26" spans="1:7" ht="32.25" thickBot="1" x14ac:dyDescent="0.3">
      <c r="A26" s="8" t="s">
        <v>30</v>
      </c>
      <c r="B26" s="9" t="s">
        <v>31</v>
      </c>
      <c r="C26" s="10"/>
      <c r="D26" s="11"/>
      <c r="E26" s="11"/>
      <c r="F26" s="11"/>
      <c r="G26" s="11"/>
    </row>
    <row r="27" spans="1:7" ht="32.25" thickBot="1" x14ac:dyDescent="0.3">
      <c r="A27" s="12" t="s">
        <v>32</v>
      </c>
      <c r="B27" s="13" t="s">
        <v>33</v>
      </c>
      <c r="C27" s="14"/>
      <c r="D27" s="15"/>
      <c r="E27" s="15"/>
      <c r="F27" s="15"/>
      <c r="G27" s="15"/>
    </row>
    <row r="28" spans="1:7" ht="31.5" x14ac:dyDescent="0.25">
      <c r="A28" s="16" t="s">
        <v>34</v>
      </c>
      <c r="B28" s="17" t="s">
        <v>35</v>
      </c>
      <c r="C28" s="18"/>
      <c r="D28" s="19">
        <f>SUM(D29:D31)</f>
        <v>475</v>
      </c>
      <c r="E28" s="19">
        <f>SUM(E29:E31)</f>
        <v>528</v>
      </c>
      <c r="F28" s="19">
        <f>SUM(F29:F31)</f>
        <v>507.5</v>
      </c>
      <c r="G28" s="19">
        <f>SUM(G29:G31)</f>
        <v>20.5</v>
      </c>
    </row>
    <row r="29" spans="1:7" x14ac:dyDescent="0.25">
      <c r="A29" s="20"/>
      <c r="B29" s="21"/>
      <c r="C29" s="22" t="s">
        <v>24</v>
      </c>
      <c r="D29" s="23">
        <v>0</v>
      </c>
      <c r="E29" s="23">
        <v>53</v>
      </c>
      <c r="F29" s="23">
        <v>33.200000000000003</v>
      </c>
      <c r="G29" s="23">
        <v>19.8</v>
      </c>
    </row>
    <row r="30" spans="1:7" x14ac:dyDescent="0.25">
      <c r="A30" s="20"/>
      <c r="B30" s="21"/>
      <c r="C30" s="22" t="s">
        <v>14</v>
      </c>
      <c r="D30" s="23">
        <v>395</v>
      </c>
      <c r="E30" s="23">
        <v>395</v>
      </c>
      <c r="F30" s="23">
        <v>395</v>
      </c>
      <c r="G30" s="23">
        <v>0</v>
      </c>
    </row>
    <row r="31" spans="1:7" ht="16.5" thickBot="1" x14ac:dyDescent="0.3">
      <c r="A31" s="20"/>
      <c r="B31" s="21"/>
      <c r="C31" s="22" t="s">
        <v>36</v>
      </c>
      <c r="D31" s="23">
        <v>80</v>
      </c>
      <c r="E31" s="23">
        <v>80</v>
      </c>
      <c r="F31" s="23">
        <v>79.3</v>
      </c>
      <c r="G31" s="23">
        <v>0.7</v>
      </c>
    </row>
    <row r="32" spans="1:7" ht="47.25" x14ac:dyDescent="0.25">
      <c r="A32" s="16" t="s">
        <v>37</v>
      </c>
      <c r="B32" s="17" t="s">
        <v>38</v>
      </c>
      <c r="C32" s="18"/>
      <c r="D32" s="19">
        <f>SUM(D33:D35)</f>
        <v>17.600000000000001</v>
      </c>
      <c r="E32" s="19">
        <f>SUM(E33:E35)</f>
        <v>39.6</v>
      </c>
      <c r="F32" s="19">
        <f>SUM(F33:F35)</f>
        <v>22</v>
      </c>
      <c r="G32" s="19">
        <f>SUM(G33:G35)</f>
        <v>17.600000000000001</v>
      </c>
    </row>
    <row r="33" spans="1:7" x14ac:dyDescent="0.25">
      <c r="A33" s="20"/>
      <c r="B33" s="21"/>
      <c r="C33" s="22"/>
      <c r="D33" s="23">
        <v>0</v>
      </c>
      <c r="E33" s="23">
        <v>0</v>
      </c>
      <c r="F33" s="23">
        <v>0</v>
      </c>
      <c r="G33" s="23">
        <v>0</v>
      </c>
    </row>
    <row r="34" spans="1:7" x14ac:dyDescent="0.25">
      <c r="A34" s="20"/>
      <c r="B34" s="21"/>
      <c r="C34" s="22" t="s">
        <v>27</v>
      </c>
      <c r="D34" s="23">
        <v>0</v>
      </c>
      <c r="E34" s="23">
        <v>22</v>
      </c>
      <c r="F34" s="23">
        <v>22</v>
      </c>
      <c r="G34" s="23">
        <v>0</v>
      </c>
    </row>
    <row r="35" spans="1:7" ht="16.5" thickBot="1" x14ac:dyDescent="0.3">
      <c r="A35" s="20"/>
      <c r="B35" s="21"/>
      <c r="C35" s="22" t="s">
        <v>36</v>
      </c>
      <c r="D35" s="23">
        <v>17.600000000000001</v>
      </c>
      <c r="E35" s="23">
        <v>17.600000000000001</v>
      </c>
      <c r="F35" s="23">
        <v>0</v>
      </c>
      <c r="G35" s="23">
        <v>17.600000000000001</v>
      </c>
    </row>
    <row r="36" spans="1:7" ht="31.5" x14ac:dyDescent="0.25">
      <c r="A36" s="16" t="s">
        <v>39</v>
      </c>
      <c r="B36" s="17" t="s">
        <v>40</v>
      </c>
      <c r="C36" s="18"/>
      <c r="D36" s="19">
        <f>SUM(D37:D41)</f>
        <v>325.2</v>
      </c>
      <c r="E36" s="19">
        <f>SUM(E37:E41)</f>
        <v>86.899999999999991</v>
      </c>
      <c r="F36" s="19">
        <f>SUM(F37:F41)</f>
        <v>8.8000000000000007</v>
      </c>
      <c r="G36" s="19">
        <f>SUM(G37:G41)</f>
        <v>78.099999999999994</v>
      </c>
    </row>
    <row r="37" spans="1:7" x14ac:dyDescent="0.25">
      <c r="A37" s="20"/>
      <c r="B37" s="21"/>
      <c r="C37" s="22"/>
      <c r="D37" s="23">
        <v>0</v>
      </c>
      <c r="E37" s="23">
        <v>0</v>
      </c>
      <c r="F37" s="23">
        <v>0</v>
      </c>
      <c r="G37" s="23">
        <v>0</v>
      </c>
    </row>
    <row r="38" spans="1:7" x14ac:dyDescent="0.25">
      <c r="A38" s="20"/>
      <c r="B38" s="21"/>
      <c r="C38" s="22" t="s">
        <v>14</v>
      </c>
      <c r="D38" s="23">
        <v>35.1</v>
      </c>
      <c r="E38" s="23">
        <v>35.1</v>
      </c>
      <c r="F38" s="23">
        <v>0</v>
      </c>
      <c r="G38" s="23">
        <v>35.1</v>
      </c>
    </row>
    <row r="39" spans="1:7" x14ac:dyDescent="0.25">
      <c r="A39" s="20"/>
      <c r="B39" s="21"/>
      <c r="C39" s="22" t="s">
        <v>24</v>
      </c>
      <c r="D39" s="23">
        <v>16.7</v>
      </c>
      <c r="E39" s="23">
        <v>16.7</v>
      </c>
      <c r="F39" s="23">
        <v>1.8</v>
      </c>
      <c r="G39" s="23">
        <v>14.9</v>
      </c>
    </row>
    <row r="40" spans="1:7" x14ac:dyDescent="0.25">
      <c r="A40" s="20"/>
      <c r="B40" s="21"/>
      <c r="C40" s="22" t="s">
        <v>41</v>
      </c>
      <c r="D40" s="23">
        <v>30</v>
      </c>
      <c r="E40" s="23">
        <v>30</v>
      </c>
      <c r="F40" s="23">
        <v>7</v>
      </c>
      <c r="G40" s="23">
        <v>23</v>
      </c>
    </row>
    <row r="41" spans="1:7" ht="16.5" thickBot="1" x14ac:dyDescent="0.3">
      <c r="A41" s="20"/>
      <c r="B41" s="21"/>
      <c r="C41" s="22" t="s">
        <v>15</v>
      </c>
      <c r="D41" s="23">
        <v>243.4</v>
      </c>
      <c r="E41" s="23">
        <v>5.0999999999999996</v>
      </c>
      <c r="F41" s="23">
        <v>0</v>
      </c>
      <c r="G41" s="23">
        <v>5.0999999999999996</v>
      </c>
    </row>
    <row r="42" spans="1:7" ht="31.5" x14ac:dyDescent="0.25">
      <c r="A42" s="16" t="s">
        <v>42</v>
      </c>
      <c r="B42" s="17" t="s">
        <v>43</v>
      </c>
      <c r="C42" s="18"/>
      <c r="D42" s="19">
        <f>SUM(D43:D45)</f>
        <v>62.300000000000004</v>
      </c>
      <c r="E42" s="19">
        <f>SUM(E43:E45)</f>
        <v>62.300000000000004</v>
      </c>
      <c r="F42" s="19">
        <f>SUM(F43:F45)</f>
        <v>24.6</v>
      </c>
      <c r="G42" s="19">
        <f>SUM(G43:G45)</f>
        <v>37.700000000000003</v>
      </c>
    </row>
    <row r="43" spans="1:7" x14ac:dyDescent="0.25">
      <c r="A43" s="20"/>
      <c r="B43" s="21"/>
      <c r="C43" s="22" t="s">
        <v>14</v>
      </c>
      <c r="D43" s="23">
        <v>47.7</v>
      </c>
      <c r="E43" s="23">
        <v>47.7</v>
      </c>
      <c r="F43" s="23">
        <v>24.6</v>
      </c>
      <c r="G43" s="23">
        <v>23.1</v>
      </c>
    </row>
    <row r="44" spans="1:7" x14ac:dyDescent="0.25">
      <c r="A44" s="20"/>
      <c r="B44" s="21"/>
      <c r="C44" s="22" t="s">
        <v>44</v>
      </c>
      <c r="D44" s="23">
        <v>14.6</v>
      </c>
      <c r="E44" s="23">
        <v>14.6</v>
      </c>
      <c r="F44" s="23">
        <v>0</v>
      </c>
      <c r="G44" s="23">
        <v>14.6</v>
      </c>
    </row>
    <row r="45" spans="1:7" ht="16.5" thickBot="1" x14ac:dyDescent="0.3">
      <c r="A45" s="20"/>
      <c r="B45" s="21"/>
      <c r="C45" s="22" t="s">
        <v>15</v>
      </c>
      <c r="D45" s="23">
        <v>0</v>
      </c>
      <c r="E45" s="23">
        <v>0</v>
      </c>
      <c r="F45" s="23">
        <v>0</v>
      </c>
      <c r="G45" s="23">
        <v>0</v>
      </c>
    </row>
    <row r="46" spans="1:7" ht="31.5" x14ac:dyDescent="0.25">
      <c r="A46" s="16" t="s">
        <v>45</v>
      </c>
      <c r="B46" s="17" t="s">
        <v>46</v>
      </c>
      <c r="C46" s="18"/>
      <c r="D46" s="19">
        <f>SUM(D47:D50)</f>
        <v>712</v>
      </c>
      <c r="E46" s="19">
        <f>SUM(E47:E50)</f>
        <v>118.1</v>
      </c>
      <c r="F46" s="19">
        <f>SUM(F47:F50)</f>
        <v>1.3</v>
      </c>
      <c r="G46" s="19">
        <f>SUM(G47:G50)</f>
        <v>116.8</v>
      </c>
    </row>
    <row r="47" spans="1:7" x14ac:dyDescent="0.25">
      <c r="A47" s="20"/>
      <c r="B47" s="21"/>
      <c r="C47" s="22" t="s">
        <v>47</v>
      </c>
      <c r="D47" s="23">
        <v>0</v>
      </c>
      <c r="E47" s="23">
        <v>0</v>
      </c>
      <c r="F47" s="23">
        <v>0</v>
      </c>
      <c r="G47" s="23">
        <v>0</v>
      </c>
    </row>
    <row r="48" spans="1:7" x14ac:dyDescent="0.25">
      <c r="A48" s="20"/>
      <c r="B48" s="21"/>
      <c r="C48" s="22" t="s">
        <v>44</v>
      </c>
      <c r="D48" s="23">
        <v>19.600000000000001</v>
      </c>
      <c r="E48" s="23">
        <v>19.600000000000001</v>
      </c>
      <c r="F48" s="23">
        <v>0</v>
      </c>
      <c r="G48" s="23">
        <v>19.600000000000001</v>
      </c>
    </row>
    <row r="49" spans="1:7" x14ac:dyDescent="0.25">
      <c r="A49" s="20"/>
      <c r="B49" s="21"/>
      <c r="C49" s="22" t="s">
        <v>15</v>
      </c>
      <c r="D49" s="23">
        <v>245.5</v>
      </c>
      <c r="E49" s="23">
        <v>1.5</v>
      </c>
      <c r="F49" s="23">
        <v>0.1</v>
      </c>
      <c r="G49" s="23">
        <v>1.4</v>
      </c>
    </row>
    <row r="50" spans="1:7" ht="16.5" thickBot="1" x14ac:dyDescent="0.3">
      <c r="A50" s="20"/>
      <c r="B50" s="21"/>
      <c r="C50" s="22" t="s">
        <v>24</v>
      </c>
      <c r="D50" s="23">
        <v>446.9</v>
      </c>
      <c r="E50" s="23">
        <v>97</v>
      </c>
      <c r="F50" s="23">
        <v>1.2</v>
      </c>
      <c r="G50" s="23">
        <v>95.8</v>
      </c>
    </row>
    <row r="51" spans="1:7" ht="31.5" x14ac:dyDescent="0.25">
      <c r="A51" s="16" t="s">
        <v>48</v>
      </c>
      <c r="B51" s="17" t="s">
        <v>49</v>
      </c>
      <c r="C51" s="18"/>
      <c r="D51" s="19">
        <f>SUM(D52:D54)</f>
        <v>258.89999999999998</v>
      </c>
      <c r="E51" s="19">
        <f>SUM(E52:E54)</f>
        <v>405.49999999999994</v>
      </c>
      <c r="F51" s="19">
        <f>SUM(F52:F54)</f>
        <v>302.39999999999998</v>
      </c>
      <c r="G51" s="19">
        <f>SUM(G52:G54)</f>
        <v>103.10000000000001</v>
      </c>
    </row>
    <row r="52" spans="1:7" x14ac:dyDescent="0.25">
      <c r="A52" s="20"/>
      <c r="B52" s="21"/>
      <c r="C52" s="22" t="s">
        <v>15</v>
      </c>
      <c r="D52" s="23">
        <v>0</v>
      </c>
      <c r="E52" s="23">
        <v>146.6</v>
      </c>
      <c r="F52" s="23">
        <v>108.9</v>
      </c>
      <c r="G52" s="23">
        <v>37.700000000000003</v>
      </c>
    </row>
    <row r="53" spans="1:7" x14ac:dyDescent="0.25">
      <c r="A53" s="20"/>
      <c r="B53" s="21"/>
      <c r="C53" s="22" t="s">
        <v>14</v>
      </c>
      <c r="D53" s="23">
        <v>179.2</v>
      </c>
      <c r="E53" s="23">
        <v>179.2</v>
      </c>
      <c r="F53" s="23">
        <v>113.8</v>
      </c>
      <c r="G53" s="23">
        <v>65.400000000000006</v>
      </c>
    </row>
    <row r="54" spans="1:7" ht="16.5" thickBot="1" x14ac:dyDescent="0.3">
      <c r="A54" s="20"/>
      <c r="B54" s="21"/>
      <c r="C54" s="22" t="s">
        <v>24</v>
      </c>
      <c r="D54" s="23">
        <v>79.7</v>
      </c>
      <c r="E54" s="23">
        <v>79.7</v>
      </c>
      <c r="F54" s="23">
        <v>79.7</v>
      </c>
      <c r="G54" s="23">
        <v>0</v>
      </c>
    </row>
    <row r="55" spans="1:7" ht="31.5" x14ac:dyDescent="0.25">
      <c r="A55" s="16" t="s">
        <v>50</v>
      </c>
      <c r="B55" s="17" t="s">
        <v>51</v>
      </c>
      <c r="C55" s="18"/>
      <c r="D55" s="19">
        <f>SUM(D56:D57)</f>
        <v>30.6</v>
      </c>
      <c r="E55" s="19">
        <f>SUM(E56:E57)</f>
        <v>30.6</v>
      </c>
      <c r="F55" s="19">
        <f>SUM(F56:F57)</f>
        <v>0</v>
      </c>
      <c r="G55" s="19">
        <f>SUM(G56:G57)</f>
        <v>30.6</v>
      </c>
    </row>
    <row r="56" spans="1:7" x14ac:dyDescent="0.25">
      <c r="A56" s="20"/>
      <c r="B56" s="21"/>
      <c r="C56" s="22" t="s">
        <v>44</v>
      </c>
      <c r="D56" s="23">
        <v>0</v>
      </c>
      <c r="E56" s="23">
        <v>0</v>
      </c>
      <c r="F56" s="23">
        <v>0</v>
      </c>
      <c r="G56" s="23">
        <v>0</v>
      </c>
    </row>
    <row r="57" spans="1:7" ht="16.5" thickBot="1" x14ac:dyDescent="0.3">
      <c r="A57" s="20"/>
      <c r="B57" s="21"/>
      <c r="C57" s="22" t="s">
        <v>36</v>
      </c>
      <c r="D57" s="23">
        <v>30.6</v>
      </c>
      <c r="E57" s="23">
        <v>30.6</v>
      </c>
      <c r="F57" s="23">
        <v>0</v>
      </c>
      <c r="G57" s="23">
        <v>30.6</v>
      </c>
    </row>
    <row r="58" spans="1:7" ht="31.5" x14ac:dyDescent="0.25">
      <c r="A58" s="16" t="s">
        <v>52</v>
      </c>
      <c r="B58" s="17" t="s">
        <v>53</v>
      </c>
      <c r="C58" s="18" t="s">
        <v>14</v>
      </c>
      <c r="D58" s="19">
        <f>SUM(D59:D59)+44.8</f>
        <v>44.8</v>
      </c>
      <c r="E58" s="19">
        <f>SUM(E59:E59)</f>
        <v>0</v>
      </c>
      <c r="F58" s="19">
        <f>SUM(F59:F59)</f>
        <v>0</v>
      </c>
      <c r="G58" s="19">
        <f>SUM(G59:G59)</f>
        <v>0</v>
      </c>
    </row>
    <row r="59" spans="1:7" ht="16.5" thickBot="1" x14ac:dyDescent="0.3">
      <c r="A59" s="20"/>
      <c r="B59" s="21"/>
      <c r="C59" s="22"/>
      <c r="D59" s="23">
        <v>0</v>
      </c>
      <c r="E59" s="23">
        <v>0</v>
      </c>
      <c r="F59" s="23">
        <v>0</v>
      </c>
      <c r="G59" s="23">
        <v>0</v>
      </c>
    </row>
    <row r="60" spans="1:7" ht="32.25" thickBot="1" x14ac:dyDescent="0.3">
      <c r="A60" s="12" t="s">
        <v>54</v>
      </c>
      <c r="B60" s="13" t="s">
        <v>55</v>
      </c>
      <c r="C60" s="14"/>
      <c r="D60" s="15"/>
      <c r="E60" s="15"/>
      <c r="F60" s="15"/>
      <c r="G60" s="15"/>
    </row>
    <row r="61" spans="1:7" ht="31.5" x14ac:dyDescent="0.25">
      <c r="A61" s="16" t="s">
        <v>57</v>
      </c>
      <c r="B61" s="17" t="s">
        <v>56</v>
      </c>
      <c r="C61" s="18"/>
      <c r="D61" s="19">
        <f>SUM(D62:D65)</f>
        <v>1577.9</v>
      </c>
      <c r="E61" s="19">
        <f>SUM(E62:E65)</f>
        <v>416.90000000000003</v>
      </c>
      <c r="F61" s="19">
        <f>SUM(F62:F65)</f>
        <v>39.5</v>
      </c>
      <c r="G61" s="19">
        <f>SUM(G62:G65)</f>
        <v>377.4</v>
      </c>
    </row>
    <row r="62" spans="1:7" x14ac:dyDescent="0.25">
      <c r="A62" s="20"/>
      <c r="B62" s="21"/>
      <c r="C62" s="22"/>
      <c r="D62" s="23">
        <v>0</v>
      </c>
      <c r="E62" s="23">
        <v>0</v>
      </c>
      <c r="F62" s="23">
        <v>0</v>
      </c>
      <c r="G62" s="23">
        <v>0</v>
      </c>
    </row>
    <row r="63" spans="1:7" x14ac:dyDescent="0.25">
      <c r="A63" s="20"/>
      <c r="B63" s="21"/>
      <c r="C63" s="22" t="s">
        <v>14</v>
      </c>
      <c r="D63" s="23">
        <v>236.7</v>
      </c>
      <c r="E63" s="23">
        <v>236.7</v>
      </c>
      <c r="F63" s="23">
        <v>5.9</v>
      </c>
      <c r="G63" s="23">
        <v>230.8</v>
      </c>
    </row>
    <row r="64" spans="1:7" x14ac:dyDescent="0.25">
      <c r="A64" s="20"/>
      <c r="B64" s="21"/>
      <c r="C64" s="22" t="s">
        <v>15</v>
      </c>
      <c r="D64" s="23">
        <v>1337.4</v>
      </c>
      <c r="E64" s="23">
        <v>176.4</v>
      </c>
      <c r="F64" s="23">
        <v>29.8</v>
      </c>
      <c r="G64" s="23">
        <v>146.6</v>
      </c>
    </row>
    <row r="65" spans="1:7" ht="16.5" thickBot="1" x14ac:dyDescent="0.3">
      <c r="A65" s="20"/>
      <c r="B65" s="21"/>
      <c r="C65" s="22" t="s">
        <v>41</v>
      </c>
      <c r="D65" s="23">
        <v>3.8</v>
      </c>
      <c r="E65" s="23">
        <v>3.8</v>
      </c>
      <c r="F65" s="23">
        <v>3.8</v>
      </c>
      <c r="G65" s="23">
        <v>0</v>
      </c>
    </row>
    <row r="66" spans="1:7" ht="16.5" thickBot="1" x14ac:dyDescent="0.3">
      <c r="A66" s="4" t="s">
        <v>58</v>
      </c>
      <c r="B66" s="5" t="s">
        <v>59</v>
      </c>
      <c r="C66" s="6"/>
      <c r="D66" s="30">
        <f>SUM(D67:D67)</f>
        <v>0</v>
      </c>
      <c r="E66" s="30">
        <f>SUM(E67:E67)</f>
        <v>0</v>
      </c>
      <c r="F66" s="30">
        <f>SUM(F67:F67)</f>
        <v>0</v>
      </c>
      <c r="G66" s="30">
        <f>SUM(G67:G67)</f>
        <v>0</v>
      </c>
    </row>
    <row r="67" spans="1:7" ht="16.5" thickBot="1" x14ac:dyDescent="0.3">
      <c r="A67" s="8" t="s">
        <v>60</v>
      </c>
      <c r="B67" s="9" t="s">
        <v>61</v>
      </c>
      <c r="C67" s="10"/>
      <c r="D67" s="11"/>
      <c r="E67" s="11"/>
      <c r="F67" s="11"/>
      <c r="G67" s="11"/>
    </row>
    <row r="68" spans="1:7" ht="16.5" thickBot="1" x14ac:dyDescent="0.3">
      <c r="A68" s="12" t="s">
        <v>62</v>
      </c>
      <c r="B68" s="13" t="s">
        <v>63</v>
      </c>
      <c r="C68" s="14"/>
      <c r="D68" s="15"/>
      <c r="E68" s="15"/>
      <c r="F68" s="15"/>
      <c r="G68" s="15"/>
    </row>
    <row r="69" spans="1:7" ht="31.5" x14ac:dyDescent="0.25">
      <c r="A69" s="16" t="s">
        <v>64</v>
      </c>
      <c r="B69" s="17" t="s">
        <v>65</v>
      </c>
      <c r="C69" s="18" t="s">
        <v>66</v>
      </c>
      <c r="D69" s="19">
        <f>SUM(D70:D70)+557.7</f>
        <v>557.70000000000005</v>
      </c>
      <c r="E69" s="19">
        <f>SUM(E70:E70)+557.7</f>
        <v>557.70000000000005</v>
      </c>
      <c r="F69" s="19">
        <f>SUM(F70:F70)+3</f>
        <v>3</v>
      </c>
      <c r="G69" s="19">
        <f>SUM(G70:G70)+554.7</f>
        <v>554.70000000000005</v>
      </c>
    </row>
    <row r="70" spans="1:7" ht="16.5" thickBot="1" x14ac:dyDescent="0.3">
      <c r="A70" s="20"/>
      <c r="B70" s="21"/>
      <c r="C70" s="22"/>
      <c r="D70" s="23">
        <v>0</v>
      </c>
      <c r="E70" s="23">
        <v>0</v>
      </c>
      <c r="F70" s="23">
        <v>0</v>
      </c>
      <c r="G70" s="23">
        <v>0</v>
      </c>
    </row>
    <row r="71" spans="1:7" ht="31.5" x14ac:dyDescent="0.25">
      <c r="A71" s="16" t="s">
        <v>67</v>
      </c>
      <c r="B71" s="17" t="s">
        <v>68</v>
      </c>
      <c r="C71" s="18"/>
      <c r="D71" s="19">
        <f>SUM(D72:D72)</f>
        <v>25</v>
      </c>
      <c r="E71" s="19">
        <f>SUM(E72:E72)</f>
        <v>0</v>
      </c>
      <c r="F71" s="19">
        <f>SUM(F72:F72)</f>
        <v>0</v>
      </c>
      <c r="G71" s="19">
        <f>SUM(G72:G72)</f>
        <v>0</v>
      </c>
    </row>
    <row r="72" spans="1:7" ht="16.5" thickBot="1" x14ac:dyDescent="0.3">
      <c r="A72" s="20"/>
      <c r="B72" s="21"/>
      <c r="C72" s="22" t="s">
        <v>14</v>
      </c>
      <c r="D72" s="23">
        <v>25</v>
      </c>
      <c r="E72" s="23">
        <v>0</v>
      </c>
      <c r="F72" s="23">
        <v>0</v>
      </c>
      <c r="G72" s="23">
        <v>0</v>
      </c>
    </row>
    <row r="73" spans="1:7" ht="31.5" x14ac:dyDescent="0.25">
      <c r="A73" s="16" t="s">
        <v>69</v>
      </c>
      <c r="B73" s="17" t="s">
        <v>70</v>
      </c>
      <c r="C73" s="18"/>
      <c r="D73" s="19">
        <f>SUM(D74:D76)</f>
        <v>1</v>
      </c>
      <c r="E73" s="19">
        <f>SUM(E74:E76)</f>
        <v>2.5</v>
      </c>
      <c r="F73" s="19">
        <f>SUM(F74:F76)</f>
        <v>0.9</v>
      </c>
      <c r="G73" s="19">
        <f>SUM(G74:G76)</f>
        <v>1.6</v>
      </c>
    </row>
    <row r="74" spans="1:7" x14ac:dyDescent="0.25">
      <c r="A74" s="20"/>
      <c r="B74" s="21"/>
      <c r="C74" s="22" t="s">
        <v>66</v>
      </c>
      <c r="D74" s="23">
        <v>0</v>
      </c>
      <c r="E74" s="23">
        <v>0</v>
      </c>
      <c r="F74" s="23">
        <v>0</v>
      </c>
      <c r="G74" s="23">
        <v>0</v>
      </c>
    </row>
    <row r="75" spans="1:7" x14ac:dyDescent="0.25">
      <c r="A75" s="20"/>
      <c r="B75" s="21"/>
      <c r="C75" s="22" t="s">
        <v>14</v>
      </c>
      <c r="D75" s="23">
        <v>1</v>
      </c>
      <c r="E75" s="23">
        <v>1</v>
      </c>
      <c r="F75" s="23">
        <v>0.9</v>
      </c>
      <c r="G75" s="23">
        <v>0.1</v>
      </c>
    </row>
    <row r="76" spans="1:7" ht="16.5" thickBot="1" x14ac:dyDescent="0.3">
      <c r="A76" s="20"/>
      <c r="B76" s="21"/>
      <c r="C76" s="22" t="s">
        <v>24</v>
      </c>
      <c r="D76" s="23">
        <v>0</v>
      </c>
      <c r="E76" s="23">
        <v>1.5</v>
      </c>
      <c r="F76" s="23">
        <v>0</v>
      </c>
      <c r="G76" s="23">
        <v>1.5</v>
      </c>
    </row>
    <row r="77" spans="1:7" ht="31.5" x14ac:dyDescent="0.25">
      <c r="A77" s="16" t="s">
        <v>71</v>
      </c>
      <c r="B77" s="17" t="s">
        <v>72</v>
      </c>
      <c r="C77" s="18"/>
      <c r="D77" s="19">
        <f>SUM(D78:D80)</f>
        <v>400</v>
      </c>
      <c r="E77" s="19">
        <f>SUM(E78:E80)</f>
        <v>300</v>
      </c>
      <c r="F77" s="19">
        <f>SUM(F78:F80)</f>
        <v>200</v>
      </c>
      <c r="G77" s="19">
        <f>SUM(G78:G80)</f>
        <v>100</v>
      </c>
    </row>
    <row r="78" spans="1:7" x14ac:dyDescent="0.25">
      <c r="A78" s="20"/>
      <c r="B78" s="21"/>
      <c r="C78" s="22" t="s">
        <v>73</v>
      </c>
      <c r="D78" s="23">
        <v>0</v>
      </c>
      <c r="E78" s="23">
        <v>0</v>
      </c>
      <c r="F78" s="23">
        <v>0</v>
      </c>
      <c r="G78" s="23">
        <v>0</v>
      </c>
    </row>
    <row r="79" spans="1:7" x14ac:dyDescent="0.25">
      <c r="A79" s="20"/>
      <c r="B79" s="21"/>
      <c r="C79" s="22" t="s">
        <v>66</v>
      </c>
      <c r="D79" s="23">
        <v>0</v>
      </c>
      <c r="E79" s="23">
        <v>0</v>
      </c>
      <c r="F79" s="23">
        <v>0</v>
      </c>
      <c r="G79" s="23">
        <v>0</v>
      </c>
    </row>
    <row r="80" spans="1:7" ht="16.5" thickBot="1" x14ac:dyDescent="0.3">
      <c r="A80" s="20"/>
      <c r="B80" s="21"/>
      <c r="C80" s="22" t="s">
        <v>14</v>
      </c>
      <c r="D80" s="23">
        <v>400</v>
      </c>
      <c r="E80" s="23">
        <v>300</v>
      </c>
      <c r="F80" s="23">
        <v>200</v>
      </c>
      <c r="G80" s="23">
        <v>100</v>
      </c>
    </row>
    <row r="81" spans="1:7" ht="32.25" thickBot="1" x14ac:dyDescent="0.3">
      <c r="A81" s="16" t="s">
        <v>74</v>
      </c>
      <c r="B81" s="17" t="s">
        <v>75</v>
      </c>
      <c r="C81" s="18" t="s">
        <v>27</v>
      </c>
      <c r="D81" s="25">
        <v>0</v>
      </c>
      <c r="E81" s="25">
        <v>3.5</v>
      </c>
      <c r="F81" s="25">
        <v>3.5</v>
      </c>
      <c r="G81" s="25">
        <v>0</v>
      </c>
    </row>
    <row r="82" spans="1:7" ht="31.5" x14ac:dyDescent="0.25">
      <c r="A82" s="16" t="s">
        <v>76</v>
      </c>
      <c r="B82" s="17" t="s">
        <v>77</v>
      </c>
      <c r="C82" s="18"/>
      <c r="D82" s="19">
        <f>SUM(D83:D85)</f>
        <v>1000</v>
      </c>
      <c r="E82" s="19">
        <f>SUM(E83:E85)</f>
        <v>1100</v>
      </c>
      <c r="F82" s="19">
        <f>SUM(F83:F85)</f>
        <v>1099.9000000000001</v>
      </c>
      <c r="G82" s="19">
        <f>SUM(G83:G85)</f>
        <v>0.1</v>
      </c>
    </row>
    <row r="83" spans="1:7" x14ac:dyDescent="0.25">
      <c r="A83" s="20"/>
      <c r="B83" s="21"/>
      <c r="C83" s="22" t="s">
        <v>73</v>
      </c>
      <c r="D83" s="23">
        <v>0</v>
      </c>
      <c r="E83" s="23">
        <v>100</v>
      </c>
      <c r="F83" s="23">
        <v>100</v>
      </c>
      <c r="G83" s="23">
        <v>0</v>
      </c>
    </row>
    <row r="84" spans="1:7" x14ac:dyDescent="0.25">
      <c r="A84" s="20"/>
      <c r="B84" s="21"/>
      <c r="C84" s="22" t="s">
        <v>66</v>
      </c>
      <c r="D84" s="23">
        <v>366.6</v>
      </c>
      <c r="E84" s="23">
        <v>366.6</v>
      </c>
      <c r="F84" s="23">
        <v>366.6</v>
      </c>
      <c r="G84" s="23">
        <v>0</v>
      </c>
    </row>
    <row r="85" spans="1:7" ht="16.5" thickBot="1" x14ac:dyDescent="0.3">
      <c r="A85" s="20"/>
      <c r="B85" s="21"/>
      <c r="C85" s="22" t="s">
        <v>14</v>
      </c>
      <c r="D85" s="23">
        <v>633.4</v>
      </c>
      <c r="E85" s="23">
        <v>633.4</v>
      </c>
      <c r="F85" s="23">
        <v>633.29999999999995</v>
      </c>
      <c r="G85" s="23">
        <v>0.1</v>
      </c>
    </row>
    <row r="86" spans="1:7" ht="31.5" x14ac:dyDescent="0.25">
      <c r="A86" s="16" t="s">
        <v>78</v>
      </c>
      <c r="B86" s="17" t="s">
        <v>79</v>
      </c>
      <c r="C86" s="18"/>
      <c r="D86" s="19">
        <f>SUM(D87:D88)</f>
        <v>100</v>
      </c>
      <c r="E86" s="19">
        <f>SUM(E87:E88)</f>
        <v>12.6</v>
      </c>
      <c r="F86" s="19">
        <f>SUM(F87:F88)</f>
        <v>9.5</v>
      </c>
      <c r="G86" s="19">
        <f>SUM(G87:G88)</f>
        <v>3.1</v>
      </c>
    </row>
    <row r="87" spans="1:7" x14ac:dyDescent="0.25">
      <c r="A87" s="20"/>
      <c r="B87" s="21"/>
      <c r="C87" s="22" t="s">
        <v>14</v>
      </c>
      <c r="D87" s="23">
        <v>100</v>
      </c>
      <c r="E87" s="23">
        <v>12.6</v>
      </c>
      <c r="F87" s="23">
        <v>9.5</v>
      </c>
      <c r="G87" s="23">
        <v>3.1</v>
      </c>
    </row>
    <row r="88" spans="1:7" ht="16.5" thickBot="1" x14ac:dyDescent="0.3">
      <c r="A88" s="20"/>
      <c r="B88" s="21"/>
      <c r="C88" s="22" t="s">
        <v>73</v>
      </c>
      <c r="D88" s="23">
        <v>0</v>
      </c>
      <c r="E88" s="23">
        <v>0</v>
      </c>
      <c r="F88" s="23">
        <v>0</v>
      </c>
      <c r="G88" s="23">
        <v>0</v>
      </c>
    </row>
    <row r="89" spans="1:7" ht="31.5" x14ac:dyDescent="0.25">
      <c r="A89" s="16" t="s">
        <v>80</v>
      </c>
      <c r="B89" s="17" t="s">
        <v>81</v>
      </c>
      <c r="C89" s="18"/>
      <c r="D89" s="19">
        <f>SUM(D90:D92)</f>
        <v>6.2</v>
      </c>
      <c r="E89" s="19">
        <f>SUM(E90:E92)</f>
        <v>12.100000000000001</v>
      </c>
      <c r="F89" s="19">
        <f>SUM(F90:F92)</f>
        <v>11</v>
      </c>
      <c r="G89" s="19">
        <f>SUM(G90:G92)</f>
        <v>1.1000000000000001</v>
      </c>
    </row>
    <row r="90" spans="1:7" x14ac:dyDescent="0.25">
      <c r="A90" s="20"/>
      <c r="B90" s="21"/>
      <c r="C90" s="22" t="s">
        <v>66</v>
      </c>
      <c r="D90" s="23">
        <v>0</v>
      </c>
      <c r="E90" s="23">
        <v>0</v>
      </c>
      <c r="F90" s="23">
        <v>0</v>
      </c>
      <c r="G90" s="23">
        <v>0</v>
      </c>
    </row>
    <row r="91" spans="1:7" x14ac:dyDescent="0.25">
      <c r="A91" s="20"/>
      <c r="B91" s="21"/>
      <c r="C91" s="22" t="s">
        <v>14</v>
      </c>
      <c r="D91" s="23">
        <v>6.2</v>
      </c>
      <c r="E91" s="23">
        <v>6.2</v>
      </c>
      <c r="F91" s="23">
        <v>5.0999999999999996</v>
      </c>
      <c r="G91" s="23">
        <v>1.1000000000000001</v>
      </c>
    </row>
    <row r="92" spans="1:7" ht="16.5" thickBot="1" x14ac:dyDescent="0.3">
      <c r="A92" s="20"/>
      <c r="B92" s="21"/>
      <c r="C92" s="22" t="s">
        <v>24</v>
      </c>
      <c r="D92" s="23">
        <v>0</v>
      </c>
      <c r="E92" s="23">
        <v>5.9</v>
      </c>
      <c r="F92" s="23">
        <v>5.9</v>
      </c>
      <c r="G92" s="23">
        <v>0</v>
      </c>
    </row>
    <row r="93" spans="1:7" ht="32.25" thickBot="1" x14ac:dyDescent="0.3">
      <c r="A93" s="16" t="s">
        <v>82</v>
      </c>
      <c r="B93" s="17" t="s">
        <v>83</v>
      </c>
      <c r="C93" s="18" t="s">
        <v>14</v>
      </c>
      <c r="D93" s="25">
        <v>5</v>
      </c>
      <c r="E93" s="25">
        <v>0</v>
      </c>
      <c r="F93" s="25">
        <v>0</v>
      </c>
      <c r="G93" s="25">
        <v>0</v>
      </c>
    </row>
    <row r="94" spans="1:7" ht="47.25" x14ac:dyDescent="0.25">
      <c r="A94" s="16" t="s">
        <v>84</v>
      </c>
      <c r="B94" s="17" t="s">
        <v>85</v>
      </c>
      <c r="C94" s="18"/>
      <c r="D94" s="19">
        <f>SUM(D95:D100)</f>
        <v>618.4</v>
      </c>
      <c r="E94" s="19">
        <f>SUM(E95:E100)</f>
        <v>1212.0999999999999</v>
      </c>
      <c r="F94" s="19">
        <f>SUM(F95:F100)-0.1</f>
        <v>999.6</v>
      </c>
      <c r="G94" s="19">
        <f>SUM(G95:G100)+0.1</f>
        <v>212.5</v>
      </c>
    </row>
    <row r="95" spans="1:7" x14ac:dyDescent="0.25">
      <c r="A95" s="20"/>
      <c r="B95" s="21"/>
      <c r="C95" s="22" t="s">
        <v>15</v>
      </c>
      <c r="D95" s="23">
        <v>0</v>
      </c>
      <c r="E95" s="23">
        <v>375.6</v>
      </c>
      <c r="F95" s="23">
        <v>375.6</v>
      </c>
      <c r="G95" s="23">
        <v>0</v>
      </c>
    </row>
    <row r="96" spans="1:7" x14ac:dyDescent="0.25">
      <c r="A96" s="20"/>
      <c r="B96" s="21"/>
      <c r="C96" s="22" t="s">
        <v>73</v>
      </c>
      <c r="D96" s="23">
        <v>0</v>
      </c>
      <c r="E96" s="23">
        <v>260</v>
      </c>
      <c r="F96" s="23">
        <v>260</v>
      </c>
      <c r="G96" s="23">
        <v>0</v>
      </c>
    </row>
    <row r="97" spans="1:7" x14ac:dyDescent="0.25">
      <c r="A97" s="20"/>
      <c r="B97" s="21"/>
      <c r="C97" s="22" t="s">
        <v>24</v>
      </c>
      <c r="D97" s="23">
        <v>420</v>
      </c>
      <c r="E97" s="23">
        <v>160</v>
      </c>
      <c r="F97" s="23">
        <v>158.1</v>
      </c>
      <c r="G97" s="23">
        <v>1.9</v>
      </c>
    </row>
    <row r="98" spans="1:7" x14ac:dyDescent="0.25">
      <c r="A98" s="20"/>
      <c r="B98" s="21"/>
      <c r="C98" s="22" t="s">
        <v>14</v>
      </c>
      <c r="D98" s="23">
        <v>198.4</v>
      </c>
      <c r="E98" s="23">
        <v>198.4</v>
      </c>
      <c r="F98" s="23">
        <v>13.4</v>
      </c>
      <c r="G98" s="23">
        <v>185</v>
      </c>
    </row>
    <row r="99" spans="1:7" x14ac:dyDescent="0.25">
      <c r="A99" s="20"/>
      <c r="B99" s="21"/>
      <c r="C99" s="22" t="s">
        <v>27</v>
      </c>
      <c r="D99" s="23">
        <v>0</v>
      </c>
      <c r="E99" s="23">
        <v>100.5</v>
      </c>
      <c r="F99" s="23">
        <v>75</v>
      </c>
      <c r="G99" s="23">
        <v>25.5</v>
      </c>
    </row>
    <row r="100" spans="1:7" ht="16.5" thickBot="1" x14ac:dyDescent="0.3">
      <c r="A100" s="20"/>
      <c r="B100" s="21"/>
      <c r="C100" s="22" t="s">
        <v>86</v>
      </c>
      <c r="D100" s="23">
        <v>0</v>
      </c>
      <c r="E100" s="23">
        <v>117.6</v>
      </c>
      <c r="F100" s="23">
        <v>117.6</v>
      </c>
      <c r="G100" s="23">
        <v>0</v>
      </c>
    </row>
    <row r="101" spans="1:7" ht="31.5" x14ac:dyDescent="0.25">
      <c r="A101" s="16" t="s">
        <v>87</v>
      </c>
      <c r="B101" s="17" t="s">
        <v>88</v>
      </c>
      <c r="C101" s="18"/>
      <c r="D101" s="19">
        <f>SUM(D102:D104)</f>
        <v>300</v>
      </c>
      <c r="E101" s="19">
        <f>SUM(E102:E104)</f>
        <v>263</v>
      </c>
      <c r="F101" s="19">
        <f>SUM(F102:F104)</f>
        <v>58.5</v>
      </c>
      <c r="G101" s="19">
        <f>SUM(G102:G104)</f>
        <v>204.5</v>
      </c>
    </row>
    <row r="102" spans="1:7" x14ac:dyDescent="0.25">
      <c r="A102" s="20"/>
      <c r="B102" s="21"/>
      <c r="C102" s="22" t="s">
        <v>66</v>
      </c>
      <c r="D102" s="23">
        <v>198.4</v>
      </c>
      <c r="E102" s="23">
        <v>0</v>
      </c>
      <c r="F102" s="23">
        <v>0</v>
      </c>
      <c r="G102" s="23">
        <v>0</v>
      </c>
    </row>
    <row r="103" spans="1:7" x14ac:dyDescent="0.25">
      <c r="A103" s="20"/>
      <c r="B103" s="21"/>
      <c r="C103" s="22" t="s">
        <v>14</v>
      </c>
      <c r="D103" s="23">
        <v>101.6</v>
      </c>
      <c r="E103" s="23">
        <v>0</v>
      </c>
      <c r="F103" s="23">
        <v>0</v>
      </c>
      <c r="G103" s="23">
        <v>0</v>
      </c>
    </row>
    <row r="104" spans="1:7" ht="16.5" thickBot="1" x14ac:dyDescent="0.3">
      <c r="A104" s="20"/>
      <c r="B104" s="21"/>
      <c r="C104" s="22" t="s">
        <v>24</v>
      </c>
      <c r="D104" s="23">
        <v>0</v>
      </c>
      <c r="E104" s="23">
        <v>263</v>
      </c>
      <c r="F104" s="23">
        <v>58.5</v>
      </c>
      <c r="G104" s="23">
        <v>204.5</v>
      </c>
    </row>
    <row r="105" spans="1:7" ht="32.25" thickBot="1" x14ac:dyDescent="0.3">
      <c r="A105" s="16" t="s">
        <v>89</v>
      </c>
      <c r="B105" s="17" t="s">
        <v>90</v>
      </c>
      <c r="C105" s="18" t="s">
        <v>14</v>
      </c>
      <c r="D105" s="25">
        <v>26</v>
      </c>
      <c r="E105" s="25">
        <v>26</v>
      </c>
      <c r="F105" s="25">
        <v>16.399999999999999</v>
      </c>
      <c r="G105" s="25">
        <v>9.6</v>
      </c>
    </row>
    <row r="106" spans="1:7" ht="31.5" x14ac:dyDescent="0.25">
      <c r="A106" s="16" t="s">
        <v>91</v>
      </c>
      <c r="B106" s="17" t="s">
        <v>92</v>
      </c>
      <c r="C106" s="18"/>
      <c r="D106" s="19">
        <f>SUM(D107:D113)</f>
        <v>400</v>
      </c>
      <c r="E106" s="19">
        <f>SUM(E107:E113)</f>
        <v>4895</v>
      </c>
      <c r="F106" s="19">
        <f>SUM(F107:F113)</f>
        <v>4891.8999999999996</v>
      </c>
      <c r="G106" s="19">
        <f>SUM(G107:G113)+0.1</f>
        <v>3.2</v>
      </c>
    </row>
    <row r="107" spans="1:7" x14ac:dyDescent="0.25">
      <c r="A107" s="20"/>
      <c r="B107" s="21"/>
      <c r="C107" s="22" t="s">
        <v>24</v>
      </c>
      <c r="D107" s="23">
        <v>0</v>
      </c>
      <c r="E107" s="23">
        <v>192.4</v>
      </c>
      <c r="F107" s="23">
        <v>192.4</v>
      </c>
      <c r="G107" s="23">
        <v>0</v>
      </c>
    </row>
    <row r="108" spans="1:7" x14ac:dyDescent="0.25">
      <c r="A108" s="20"/>
      <c r="B108" s="21"/>
      <c r="C108" s="22" t="s">
        <v>93</v>
      </c>
      <c r="D108" s="23">
        <v>0</v>
      </c>
      <c r="E108" s="23">
        <v>123.9</v>
      </c>
      <c r="F108" s="23">
        <v>123.9</v>
      </c>
      <c r="G108" s="23">
        <v>0</v>
      </c>
    </row>
    <row r="109" spans="1:7" x14ac:dyDescent="0.25">
      <c r="A109" s="20"/>
      <c r="B109" s="21"/>
      <c r="C109" s="22" t="s">
        <v>66</v>
      </c>
      <c r="D109" s="23">
        <v>0</v>
      </c>
      <c r="E109" s="23">
        <v>198.4</v>
      </c>
      <c r="F109" s="23">
        <v>198.4</v>
      </c>
      <c r="G109" s="23">
        <v>0</v>
      </c>
    </row>
    <row r="110" spans="1:7" x14ac:dyDescent="0.25">
      <c r="A110" s="20"/>
      <c r="B110" s="21"/>
      <c r="C110" s="22" t="s">
        <v>27</v>
      </c>
      <c r="D110" s="23">
        <v>0</v>
      </c>
      <c r="E110" s="23">
        <v>3.1</v>
      </c>
      <c r="F110" s="23">
        <v>0</v>
      </c>
      <c r="G110" s="23">
        <v>3.1</v>
      </c>
    </row>
    <row r="111" spans="1:7" x14ac:dyDescent="0.25">
      <c r="A111" s="20"/>
      <c r="B111" s="21"/>
      <c r="C111" s="22" t="s">
        <v>86</v>
      </c>
      <c r="D111" s="23">
        <v>0</v>
      </c>
      <c r="E111" s="23">
        <v>1475.8</v>
      </c>
      <c r="F111" s="23">
        <v>1475.8</v>
      </c>
      <c r="G111" s="23">
        <v>0</v>
      </c>
    </row>
    <row r="112" spans="1:7" x14ac:dyDescent="0.25">
      <c r="A112" s="20"/>
      <c r="B112" s="21"/>
      <c r="C112" s="22" t="s">
        <v>14</v>
      </c>
      <c r="D112" s="23">
        <v>400</v>
      </c>
      <c r="E112" s="23">
        <v>1784.3</v>
      </c>
      <c r="F112" s="23">
        <v>1784.3</v>
      </c>
      <c r="G112" s="23">
        <v>0</v>
      </c>
    </row>
    <row r="113" spans="1:7" ht="16.5" thickBot="1" x14ac:dyDescent="0.3">
      <c r="A113" s="20"/>
      <c r="B113" s="21"/>
      <c r="C113" s="22" t="s">
        <v>73</v>
      </c>
      <c r="D113" s="23">
        <v>0</v>
      </c>
      <c r="E113" s="23">
        <v>1117.0999999999999</v>
      </c>
      <c r="F113" s="23">
        <v>1117.0999999999999</v>
      </c>
      <c r="G113" s="23">
        <v>0</v>
      </c>
    </row>
    <row r="114" spans="1:7" ht="47.25" x14ac:dyDescent="0.25">
      <c r="A114" s="16" t="s">
        <v>94</v>
      </c>
      <c r="B114" s="17" t="s">
        <v>95</v>
      </c>
      <c r="C114" s="18"/>
      <c r="D114" s="19">
        <f>SUM(D115:D117)</f>
        <v>450</v>
      </c>
      <c r="E114" s="19">
        <f>SUM(E115:E117)</f>
        <v>20</v>
      </c>
      <c r="F114" s="19">
        <f>SUM(F115:F117)</f>
        <v>1.8</v>
      </c>
      <c r="G114" s="19">
        <f>SUM(G115:G117)</f>
        <v>18.2</v>
      </c>
    </row>
    <row r="115" spans="1:7" x14ac:dyDescent="0.25">
      <c r="A115" s="20"/>
      <c r="B115" s="21"/>
      <c r="C115" s="22" t="s">
        <v>93</v>
      </c>
      <c r="D115" s="23">
        <v>123.9</v>
      </c>
      <c r="E115" s="23">
        <v>0</v>
      </c>
      <c r="F115" s="23">
        <v>0</v>
      </c>
      <c r="G115" s="23">
        <v>0</v>
      </c>
    </row>
    <row r="116" spans="1:7" x14ac:dyDescent="0.25">
      <c r="A116" s="20"/>
      <c r="B116" s="21"/>
      <c r="C116" s="22" t="s">
        <v>14</v>
      </c>
      <c r="D116" s="23">
        <v>326.10000000000002</v>
      </c>
      <c r="E116" s="23">
        <v>20</v>
      </c>
      <c r="F116" s="23">
        <v>1.8</v>
      </c>
      <c r="G116" s="23">
        <v>18.2</v>
      </c>
    </row>
    <row r="117" spans="1:7" ht="16.5" thickBot="1" x14ac:dyDescent="0.3">
      <c r="A117" s="20"/>
      <c r="B117" s="21"/>
      <c r="C117" s="22" t="s">
        <v>86</v>
      </c>
      <c r="D117" s="23">
        <v>0</v>
      </c>
      <c r="E117" s="23">
        <v>0</v>
      </c>
      <c r="F117" s="23">
        <v>0</v>
      </c>
      <c r="G117" s="23">
        <v>0</v>
      </c>
    </row>
    <row r="118" spans="1:7" ht="31.5" x14ac:dyDescent="0.25">
      <c r="A118" s="16" t="s">
        <v>96</v>
      </c>
      <c r="B118" s="17" t="s">
        <v>97</v>
      </c>
      <c r="C118" s="18"/>
      <c r="D118" s="19">
        <f>SUM(D119:D122)</f>
        <v>2290</v>
      </c>
      <c r="E118" s="19">
        <f>SUM(E119:E122)</f>
        <v>3290</v>
      </c>
      <c r="F118" s="19">
        <f>SUM(F119:F122)</f>
        <v>3290</v>
      </c>
      <c r="G118" s="19">
        <f>SUM(G119:G122)</f>
        <v>0</v>
      </c>
    </row>
    <row r="119" spans="1:7" x14ac:dyDescent="0.25">
      <c r="A119" s="20"/>
      <c r="B119" s="21"/>
      <c r="C119" s="22" t="s">
        <v>66</v>
      </c>
      <c r="D119" s="23">
        <v>403.6</v>
      </c>
      <c r="E119" s="23">
        <v>403.6</v>
      </c>
      <c r="F119" s="23">
        <v>403.6</v>
      </c>
      <c r="G119" s="23">
        <v>0</v>
      </c>
    </row>
    <row r="120" spans="1:7" x14ac:dyDescent="0.25">
      <c r="A120" s="20"/>
      <c r="B120" s="21"/>
      <c r="C120" s="22" t="s">
        <v>14</v>
      </c>
      <c r="D120" s="23">
        <v>352.5</v>
      </c>
      <c r="E120" s="23">
        <v>352.5</v>
      </c>
      <c r="F120" s="23">
        <v>352.5</v>
      </c>
      <c r="G120" s="23">
        <v>0</v>
      </c>
    </row>
    <row r="121" spans="1:7" x14ac:dyDescent="0.25">
      <c r="A121" s="20"/>
      <c r="B121" s="21"/>
      <c r="C121" s="22" t="s">
        <v>73</v>
      </c>
      <c r="D121" s="23">
        <v>0</v>
      </c>
      <c r="E121" s="23">
        <v>1000</v>
      </c>
      <c r="F121" s="23">
        <v>1000</v>
      </c>
      <c r="G121" s="23">
        <v>0</v>
      </c>
    </row>
    <row r="122" spans="1:7" ht="16.5" thickBot="1" x14ac:dyDescent="0.3">
      <c r="A122" s="20"/>
      <c r="B122" s="21"/>
      <c r="C122" s="22" t="s">
        <v>24</v>
      </c>
      <c r="D122" s="23">
        <v>1533.9</v>
      </c>
      <c r="E122" s="23">
        <v>1533.9</v>
      </c>
      <c r="F122" s="23">
        <v>1533.9</v>
      </c>
      <c r="G122" s="23">
        <v>0</v>
      </c>
    </row>
    <row r="123" spans="1:7" ht="31.5" x14ac:dyDescent="0.25">
      <c r="A123" s="16" t="s">
        <v>98</v>
      </c>
      <c r="B123" s="17" t="s">
        <v>99</v>
      </c>
      <c r="C123" s="18"/>
      <c r="D123" s="19">
        <f>SUM(D124:D127)</f>
        <v>50</v>
      </c>
      <c r="E123" s="19">
        <f>SUM(E124:E127)</f>
        <v>290.89999999999998</v>
      </c>
      <c r="F123" s="19">
        <f>SUM(F124:F127)</f>
        <v>290.89999999999998</v>
      </c>
      <c r="G123" s="19">
        <f>SUM(G124:G127)</f>
        <v>0</v>
      </c>
    </row>
    <row r="124" spans="1:7" x14ac:dyDescent="0.25">
      <c r="A124" s="20"/>
      <c r="B124" s="21"/>
      <c r="C124" s="22" t="s">
        <v>24</v>
      </c>
      <c r="D124" s="23">
        <v>0</v>
      </c>
      <c r="E124" s="23">
        <v>219.3</v>
      </c>
      <c r="F124" s="23">
        <v>219.3</v>
      </c>
      <c r="G124" s="23">
        <v>0</v>
      </c>
    </row>
    <row r="125" spans="1:7" x14ac:dyDescent="0.25">
      <c r="A125" s="20"/>
      <c r="B125" s="21"/>
      <c r="C125" s="22" t="s">
        <v>93</v>
      </c>
      <c r="D125" s="23">
        <v>0</v>
      </c>
      <c r="E125" s="23">
        <v>0</v>
      </c>
      <c r="F125" s="23">
        <v>0</v>
      </c>
      <c r="G125" s="23">
        <v>0</v>
      </c>
    </row>
    <row r="126" spans="1:7" x14ac:dyDescent="0.25">
      <c r="A126" s="20"/>
      <c r="B126" s="21"/>
      <c r="C126" s="22" t="s">
        <v>66</v>
      </c>
      <c r="D126" s="23">
        <v>0</v>
      </c>
      <c r="E126" s="23">
        <v>1.1000000000000001</v>
      </c>
      <c r="F126" s="23">
        <v>1.1000000000000001</v>
      </c>
      <c r="G126" s="23">
        <v>0</v>
      </c>
    </row>
    <row r="127" spans="1:7" ht="16.5" thickBot="1" x14ac:dyDescent="0.3">
      <c r="A127" s="20"/>
      <c r="B127" s="21"/>
      <c r="C127" s="22" t="s">
        <v>14</v>
      </c>
      <c r="D127" s="23">
        <v>50</v>
      </c>
      <c r="E127" s="23">
        <v>70.5</v>
      </c>
      <c r="F127" s="23">
        <v>70.5</v>
      </c>
      <c r="G127" s="23">
        <v>0</v>
      </c>
    </row>
    <row r="128" spans="1:7" ht="32.25" thickBot="1" x14ac:dyDescent="0.3">
      <c r="A128" s="12" t="s">
        <v>100</v>
      </c>
      <c r="B128" s="13" t="s">
        <v>101</v>
      </c>
      <c r="C128" s="14"/>
      <c r="D128" s="15"/>
      <c r="E128" s="15"/>
      <c r="F128" s="15"/>
      <c r="G128" s="15"/>
    </row>
    <row r="129" spans="1:7" ht="31.5" x14ac:dyDescent="0.25">
      <c r="A129" s="16" t="s">
        <v>102</v>
      </c>
      <c r="B129" s="17" t="s">
        <v>103</v>
      </c>
      <c r="C129" s="18"/>
      <c r="D129" s="19">
        <f>SUM(D130:D131)</f>
        <v>686.3</v>
      </c>
      <c r="E129" s="19">
        <f>SUM(E130:E131)</f>
        <v>686.3</v>
      </c>
      <c r="F129" s="19">
        <f>SUM(F130:F131)</f>
        <v>436.29999999999995</v>
      </c>
      <c r="G129" s="19">
        <f>SUM(G130:G131)</f>
        <v>250</v>
      </c>
    </row>
    <row r="130" spans="1:7" x14ac:dyDescent="0.25">
      <c r="A130" s="20"/>
      <c r="B130" s="21"/>
      <c r="C130" s="22" t="s">
        <v>104</v>
      </c>
      <c r="D130" s="23">
        <v>199.9</v>
      </c>
      <c r="E130" s="23">
        <v>199.9</v>
      </c>
      <c r="F130" s="23">
        <v>185.1</v>
      </c>
      <c r="G130" s="23">
        <v>14.8</v>
      </c>
    </row>
    <row r="131" spans="1:7" ht="16.5" thickBot="1" x14ac:dyDescent="0.3">
      <c r="A131" s="20"/>
      <c r="B131" s="21"/>
      <c r="C131" s="22" t="s">
        <v>105</v>
      </c>
      <c r="D131" s="23">
        <v>486.4</v>
      </c>
      <c r="E131" s="23">
        <v>486.4</v>
      </c>
      <c r="F131" s="23">
        <v>251.2</v>
      </c>
      <c r="G131" s="23">
        <v>235.2</v>
      </c>
    </row>
    <row r="132" spans="1:7" ht="31.5" x14ac:dyDescent="0.25">
      <c r="A132" s="16" t="s">
        <v>106</v>
      </c>
      <c r="B132" s="17" t="s">
        <v>107</v>
      </c>
      <c r="C132" s="18" t="s">
        <v>105</v>
      </c>
      <c r="D132" s="19">
        <f>SUM(D133:D133)+50</f>
        <v>50</v>
      </c>
      <c r="E132" s="19">
        <f>SUM(E133:E133)+50</f>
        <v>50</v>
      </c>
      <c r="F132" s="19">
        <f>SUM(F133:F133)+12.1</f>
        <v>12.1</v>
      </c>
      <c r="G132" s="19">
        <f>SUM(G133:G133)+37.9</f>
        <v>37.9</v>
      </c>
    </row>
    <row r="133" spans="1:7" ht="14.25" customHeight="1" thickBot="1" x14ac:dyDescent="0.3">
      <c r="A133" s="20"/>
      <c r="B133" s="21"/>
      <c r="C133" s="22"/>
      <c r="D133" s="23">
        <v>0</v>
      </c>
      <c r="E133" s="23">
        <v>0</v>
      </c>
      <c r="F133" s="23">
        <v>0</v>
      </c>
      <c r="G133" s="23">
        <v>0</v>
      </c>
    </row>
    <row r="134" spans="1:7" ht="31.5" x14ac:dyDescent="0.25">
      <c r="A134" s="16" t="s">
        <v>109</v>
      </c>
      <c r="B134" s="17" t="s">
        <v>108</v>
      </c>
      <c r="C134" s="18"/>
      <c r="D134" s="19">
        <f>SUM(D135:D137)</f>
        <v>190</v>
      </c>
      <c r="E134" s="19">
        <f>SUM(E135:E137)</f>
        <v>190</v>
      </c>
      <c r="F134" s="19">
        <f>SUM(F135:F137)</f>
        <v>190</v>
      </c>
      <c r="G134" s="19">
        <f>SUM(G135:G137)</f>
        <v>0</v>
      </c>
    </row>
    <row r="135" spans="1:7" x14ac:dyDescent="0.25">
      <c r="A135" s="20"/>
      <c r="B135" s="21"/>
      <c r="C135" s="22"/>
      <c r="D135" s="23">
        <v>0</v>
      </c>
      <c r="E135" s="23">
        <v>0</v>
      </c>
      <c r="F135" s="23">
        <v>0</v>
      </c>
      <c r="G135" s="23">
        <v>0</v>
      </c>
    </row>
    <row r="136" spans="1:7" x14ac:dyDescent="0.25">
      <c r="A136" s="20"/>
      <c r="B136" s="21"/>
      <c r="C136" s="22" t="s">
        <v>105</v>
      </c>
      <c r="D136" s="23">
        <v>150</v>
      </c>
      <c r="E136" s="23">
        <v>150</v>
      </c>
      <c r="F136" s="23">
        <v>150</v>
      </c>
      <c r="G136" s="23">
        <v>0</v>
      </c>
    </row>
    <row r="137" spans="1:7" ht="16.5" thickBot="1" x14ac:dyDescent="0.3">
      <c r="A137" s="20"/>
      <c r="B137" s="21"/>
      <c r="C137" s="22" t="s">
        <v>14</v>
      </c>
      <c r="D137" s="23">
        <v>40</v>
      </c>
      <c r="E137" s="23">
        <v>40</v>
      </c>
      <c r="F137" s="23">
        <v>40</v>
      </c>
      <c r="G137" s="23">
        <v>0</v>
      </c>
    </row>
    <row r="138" spans="1:7" ht="31.5" x14ac:dyDescent="0.25">
      <c r="A138" s="16" t="s">
        <v>111</v>
      </c>
      <c r="B138" s="17" t="s">
        <v>110</v>
      </c>
      <c r="C138" s="18"/>
      <c r="D138" s="19">
        <f>SUM(D139:D140)</f>
        <v>113</v>
      </c>
      <c r="E138" s="19">
        <f>SUM(E139:E140)</f>
        <v>113</v>
      </c>
      <c r="F138" s="19">
        <f>SUM(F139:F140)</f>
        <v>0</v>
      </c>
      <c r="G138" s="19">
        <f>SUM(G139:G140)</f>
        <v>113</v>
      </c>
    </row>
    <row r="139" spans="1:7" x14ac:dyDescent="0.25">
      <c r="A139" s="20"/>
      <c r="B139" s="21"/>
      <c r="C139" s="22" t="s">
        <v>14</v>
      </c>
      <c r="D139" s="23">
        <v>113</v>
      </c>
      <c r="E139" s="23">
        <v>113</v>
      </c>
      <c r="F139" s="23">
        <v>0</v>
      </c>
      <c r="G139" s="23">
        <v>113</v>
      </c>
    </row>
    <row r="140" spans="1:7" ht="16.5" thickBot="1" x14ac:dyDescent="0.3">
      <c r="A140" s="20"/>
      <c r="B140" s="21"/>
      <c r="C140" s="22" t="s">
        <v>15</v>
      </c>
      <c r="D140" s="23">
        <v>0</v>
      </c>
      <c r="E140" s="23">
        <v>0</v>
      </c>
      <c r="F140" s="23">
        <v>0</v>
      </c>
      <c r="G140" s="23">
        <v>0</v>
      </c>
    </row>
    <row r="141" spans="1:7" ht="16.5" thickBot="1" x14ac:dyDescent="0.3">
      <c r="A141" s="12" t="s">
        <v>112</v>
      </c>
      <c r="B141" s="13" t="s">
        <v>113</v>
      </c>
      <c r="C141" s="14"/>
      <c r="D141" s="15"/>
      <c r="E141" s="15"/>
      <c r="F141" s="15"/>
      <c r="G141" s="15"/>
    </row>
    <row r="142" spans="1:7" ht="31.5" x14ac:dyDescent="0.25">
      <c r="A142" s="16" t="s">
        <v>114</v>
      </c>
      <c r="B142" s="17" t="s">
        <v>115</v>
      </c>
      <c r="C142" s="18"/>
      <c r="D142" s="19">
        <f>SUM(D143:D145)</f>
        <v>90.1</v>
      </c>
      <c r="E142" s="19">
        <f>SUM(E143:E145)</f>
        <v>188.3</v>
      </c>
      <c r="F142" s="19">
        <f>SUM(F143:F145)</f>
        <v>188.2</v>
      </c>
      <c r="G142" s="19">
        <f>SUM(G143:G145)</f>
        <v>0.1</v>
      </c>
    </row>
    <row r="143" spans="1:7" x14ac:dyDescent="0.25">
      <c r="A143" s="20"/>
      <c r="B143" s="21"/>
      <c r="C143" s="22" t="s">
        <v>24</v>
      </c>
      <c r="D143" s="23">
        <v>0</v>
      </c>
      <c r="E143" s="23">
        <v>2.2999999999999998</v>
      </c>
      <c r="F143" s="23">
        <v>2.2000000000000002</v>
      </c>
      <c r="G143" s="23">
        <v>0.1</v>
      </c>
    </row>
    <row r="144" spans="1:7" x14ac:dyDescent="0.25">
      <c r="A144" s="20"/>
      <c r="B144" s="21"/>
      <c r="C144" s="22" t="s">
        <v>14</v>
      </c>
      <c r="D144" s="23">
        <v>90.1</v>
      </c>
      <c r="E144" s="23">
        <v>90.1</v>
      </c>
      <c r="F144" s="23">
        <v>90.1</v>
      </c>
      <c r="G144" s="23">
        <v>0</v>
      </c>
    </row>
    <row r="145" spans="1:7" ht="16.5" thickBot="1" x14ac:dyDescent="0.3">
      <c r="A145" s="20"/>
      <c r="B145" s="21"/>
      <c r="C145" s="22" t="s">
        <v>105</v>
      </c>
      <c r="D145" s="23">
        <v>0</v>
      </c>
      <c r="E145" s="23">
        <v>95.9</v>
      </c>
      <c r="F145" s="23">
        <v>95.9</v>
      </c>
      <c r="G145" s="23">
        <v>0</v>
      </c>
    </row>
    <row r="146" spans="1:7" ht="31.5" x14ac:dyDescent="0.25">
      <c r="A146" s="16" t="s">
        <v>117</v>
      </c>
      <c r="B146" s="17" t="s">
        <v>116</v>
      </c>
      <c r="C146" s="18"/>
      <c r="D146" s="19">
        <f>SUM(D147:D149)</f>
        <v>205.6</v>
      </c>
      <c r="E146" s="19">
        <f>SUM(E147:E149)</f>
        <v>205.6</v>
      </c>
      <c r="F146" s="19">
        <f>SUM(F147:F149)</f>
        <v>190.7</v>
      </c>
      <c r="G146" s="19">
        <f>SUM(G147:G149)</f>
        <v>14.9</v>
      </c>
    </row>
    <row r="147" spans="1:7" ht="12.75" customHeight="1" x14ac:dyDescent="0.25">
      <c r="A147" s="20"/>
      <c r="B147" s="21"/>
      <c r="C147" s="22"/>
      <c r="D147" s="23">
        <v>0</v>
      </c>
      <c r="E147" s="23">
        <v>0</v>
      </c>
      <c r="F147" s="23">
        <v>0</v>
      </c>
      <c r="G147" s="23">
        <v>0</v>
      </c>
    </row>
    <row r="148" spans="1:7" x14ac:dyDescent="0.25">
      <c r="A148" s="20"/>
      <c r="B148" s="21"/>
      <c r="C148" s="22" t="s">
        <v>14</v>
      </c>
      <c r="D148" s="23">
        <v>112.6</v>
      </c>
      <c r="E148" s="23">
        <v>112.6</v>
      </c>
      <c r="F148" s="23">
        <v>103.8</v>
      </c>
      <c r="G148" s="23">
        <v>8.8000000000000007</v>
      </c>
    </row>
    <row r="149" spans="1:7" ht="16.5" thickBot="1" x14ac:dyDescent="0.3">
      <c r="A149" s="20"/>
      <c r="B149" s="21"/>
      <c r="C149" s="22" t="s">
        <v>24</v>
      </c>
      <c r="D149" s="23">
        <v>93</v>
      </c>
      <c r="E149" s="23">
        <v>93</v>
      </c>
      <c r="F149" s="23">
        <v>86.9</v>
      </c>
      <c r="G149" s="23">
        <v>6.1</v>
      </c>
    </row>
    <row r="150" spans="1:7" ht="31.5" x14ac:dyDescent="0.25">
      <c r="A150" s="16" t="s">
        <v>118</v>
      </c>
      <c r="B150" s="17" t="s">
        <v>119</v>
      </c>
      <c r="C150" s="18"/>
      <c r="D150" s="19">
        <f>SUM(D151:D154)</f>
        <v>310</v>
      </c>
      <c r="E150" s="19">
        <f>SUM(E151:E154)</f>
        <v>669</v>
      </c>
      <c r="F150" s="19">
        <f>SUM(F151:F154)+0.1</f>
        <v>391.70000000000005</v>
      </c>
      <c r="G150" s="19">
        <f>SUM(G151:G154)</f>
        <v>277.39999999999998</v>
      </c>
    </row>
    <row r="151" spans="1:7" x14ac:dyDescent="0.25">
      <c r="A151" s="20"/>
      <c r="B151" s="21"/>
      <c r="C151" s="22" t="s">
        <v>120</v>
      </c>
      <c r="D151" s="23">
        <v>0</v>
      </c>
      <c r="E151" s="23">
        <v>359</v>
      </c>
      <c r="F151" s="23">
        <v>359</v>
      </c>
      <c r="G151" s="23">
        <v>0</v>
      </c>
    </row>
    <row r="152" spans="1:7" x14ac:dyDescent="0.25">
      <c r="A152" s="20"/>
      <c r="B152" s="21"/>
      <c r="C152" s="22" t="s">
        <v>14</v>
      </c>
      <c r="D152" s="23">
        <v>160</v>
      </c>
      <c r="E152" s="23">
        <v>160</v>
      </c>
      <c r="F152" s="23">
        <v>0</v>
      </c>
      <c r="G152" s="23">
        <v>160</v>
      </c>
    </row>
    <row r="153" spans="1:7" x14ac:dyDescent="0.25">
      <c r="A153" s="20"/>
      <c r="B153" s="21"/>
      <c r="C153" s="22" t="s">
        <v>15</v>
      </c>
      <c r="D153" s="23">
        <v>0</v>
      </c>
      <c r="E153" s="23">
        <v>0</v>
      </c>
      <c r="F153" s="23">
        <v>0</v>
      </c>
      <c r="G153" s="23">
        <v>0</v>
      </c>
    </row>
    <row r="154" spans="1:7" ht="16.5" thickBot="1" x14ac:dyDescent="0.3">
      <c r="A154" s="20"/>
      <c r="B154" s="21"/>
      <c r="C154" s="22" t="s">
        <v>24</v>
      </c>
      <c r="D154" s="23">
        <v>150</v>
      </c>
      <c r="E154" s="23">
        <v>150</v>
      </c>
      <c r="F154" s="23">
        <v>32.6</v>
      </c>
      <c r="G154" s="23">
        <v>117.4</v>
      </c>
    </row>
    <row r="155" spans="1:7" ht="31.5" x14ac:dyDescent="0.25">
      <c r="A155" s="16" t="s">
        <v>121</v>
      </c>
      <c r="B155" s="17" t="s">
        <v>122</v>
      </c>
      <c r="C155" s="18"/>
      <c r="D155" s="19">
        <f>SUM(D156:D157)</f>
        <v>15</v>
      </c>
      <c r="E155" s="19">
        <f>SUM(E156:E157)</f>
        <v>150</v>
      </c>
      <c r="F155" s="19">
        <f>SUM(F156:F157)</f>
        <v>2.8</v>
      </c>
      <c r="G155" s="19">
        <f>SUM(G156:G157)</f>
        <v>147.19999999999999</v>
      </c>
    </row>
    <row r="156" spans="1:7" x14ac:dyDescent="0.25">
      <c r="A156" s="20"/>
      <c r="B156" s="21"/>
      <c r="C156" s="22" t="s">
        <v>120</v>
      </c>
      <c r="D156" s="23">
        <v>0</v>
      </c>
      <c r="E156" s="23">
        <v>135</v>
      </c>
      <c r="F156" s="23">
        <v>0</v>
      </c>
      <c r="G156" s="23">
        <v>135</v>
      </c>
    </row>
    <row r="157" spans="1:7" ht="16.5" thickBot="1" x14ac:dyDescent="0.3">
      <c r="A157" s="20"/>
      <c r="B157" s="21"/>
      <c r="C157" s="22" t="s">
        <v>14</v>
      </c>
      <c r="D157" s="23">
        <v>15</v>
      </c>
      <c r="E157" s="23">
        <v>15</v>
      </c>
      <c r="F157" s="23">
        <v>2.8</v>
      </c>
      <c r="G157" s="23">
        <v>12.2</v>
      </c>
    </row>
    <row r="158" spans="1:7" ht="31.5" x14ac:dyDescent="0.25">
      <c r="A158" s="16" t="s">
        <v>123</v>
      </c>
      <c r="B158" s="17" t="s">
        <v>124</v>
      </c>
      <c r="C158" s="18"/>
      <c r="D158" s="19">
        <f>SUM(D159:D161)</f>
        <v>18.100000000000001</v>
      </c>
      <c r="E158" s="19">
        <f>SUM(E159:E161)</f>
        <v>20.3</v>
      </c>
      <c r="F158" s="19">
        <f>SUM(F159:F161)</f>
        <v>12.1</v>
      </c>
      <c r="G158" s="19">
        <f>SUM(G159:G161)</f>
        <v>8.1999999999999993</v>
      </c>
    </row>
    <row r="159" spans="1:7" x14ac:dyDescent="0.25">
      <c r="A159" s="20"/>
      <c r="B159" s="21"/>
      <c r="C159" s="22"/>
      <c r="D159" s="23">
        <v>0</v>
      </c>
      <c r="E159" s="23">
        <v>0</v>
      </c>
      <c r="F159" s="23">
        <v>0</v>
      </c>
      <c r="G159" s="23">
        <v>0</v>
      </c>
    </row>
    <row r="160" spans="1:7" x14ac:dyDescent="0.25">
      <c r="A160" s="20"/>
      <c r="B160" s="21"/>
      <c r="C160" s="22" t="s">
        <v>15</v>
      </c>
      <c r="D160" s="23">
        <v>0</v>
      </c>
      <c r="E160" s="23">
        <v>2.2000000000000002</v>
      </c>
      <c r="F160" s="23">
        <v>2.1</v>
      </c>
      <c r="G160" s="23">
        <v>0.1</v>
      </c>
    </row>
    <row r="161" spans="1:7" ht="16.5" thickBot="1" x14ac:dyDescent="0.3">
      <c r="A161" s="20"/>
      <c r="B161" s="21"/>
      <c r="C161" s="22" t="s">
        <v>14</v>
      </c>
      <c r="D161" s="23">
        <v>18.100000000000001</v>
      </c>
      <c r="E161" s="23">
        <v>18.100000000000001</v>
      </c>
      <c r="F161" s="23">
        <v>10</v>
      </c>
      <c r="G161" s="23">
        <v>8.1</v>
      </c>
    </row>
    <row r="162" spans="1:7" ht="32.25" thickBot="1" x14ac:dyDescent="0.3">
      <c r="A162" s="16" t="s">
        <v>125</v>
      </c>
      <c r="B162" s="17" t="s">
        <v>126</v>
      </c>
      <c r="C162" s="18" t="s">
        <v>14</v>
      </c>
      <c r="D162" s="25">
        <v>4</v>
      </c>
      <c r="E162" s="25">
        <v>4</v>
      </c>
      <c r="F162" s="25">
        <v>3</v>
      </c>
      <c r="G162" s="25">
        <v>1</v>
      </c>
    </row>
    <row r="163" spans="1:7" ht="15.75" customHeight="1" x14ac:dyDescent="0.25">
      <c r="A163" s="16" t="s">
        <v>127</v>
      </c>
      <c r="B163" s="17" t="s">
        <v>128</v>
      </c>
      <c r="C163" s="18" t="s">
        <v>104</v>
      </c>
      <c r="D163" s="19">
        <f>SUM(D164:D164)+24.2</f>
        <v>24.2</v>
      </c>
      <c r="E163" s="19">
        <f>SUM(E164:E164)+24.2</f>
        <v>24.2</v>
      </c>
      <c r="F163" s="19">
        <f>SUM(F164:F164)+1.6</f>
        <v>1.6</v>
      </c>
      <c r="G163" s="19">
        <f>SUM(G164:G164)+22.6</f>
        <v>22.6</v>
      </c>
    </row>
    <row r="164" spans="1:7" ht="16.5" thickBot="1" x14ac:dyDescent="0.3">
      <c r="A164" s="20"/>
      <c r="B164" s="21"/>
      <c r="C164" s="22"/>
      <c r="D164" s="23">
        <v>0</v>
      </c>
      <c r="E164" s="23">
        <v>0</v>
      </c>
      <c r="F164" s="23">
        <v>0</v>
      </c>
      <c r="G164" s="23">
        <v>0</v>
      </c>
    </row>
    <row r="165" spans="1:7" ht="32.25" thickBot="1" x14ac:dyDescent="0.3">
      <c r="A165" s="12" t="s">
        <v>129</v>
      </c>
      <c r="B165" s="13" t="s">
        <v>130</v>
      </c>
      <c r="C165" s="14"/>
      <c r="D165" s="15"/>
      <c r="E165" s="15"/>
      <c r="F165" s="15"/>
      <c r="G165" s="15"/>
    </row>
    <row r="166" spans="1:7" ht="31.5" x14ac:dyDescent="0.25">
      <c r="A166" s="16" t="s">
        <v>132</v>
      </c>
      <c r="B166" s="17" t="s">
        <v>131</v>
      </c>
      <c r="C166" s="18"/>
      <c r="D166" s="19">
        <f>SUM(D167:D170)</f>
        <v>100</v>
      </c>
      <c r="E166" s="19">
        <f>SUM(E167:E170)</f>
        <v>89.8</v>
      </c>
      <c r="F166" s="19">
        <f>SUM(F167:F170)</f>
        <v>24.4</v>
      </c>
      <c r="G166" s="19">
        <f>SUM(G167:G170)</f>
        <v>65.400000000000006</v>
      </c>
    </row>
    <row r="167" spans="1:7" x14ac:dyDescent="0.25">
      <c r="A167" s="20"/>
      <c r="B167" s="21"/>
      <c r="C167" s="22"/>
      <c r="D167" s="23">
        <v>0</v>
      </c>
      <c r="E167" s="23">
        <v>0</v>
      </c>
      <c r="F167" s="23">
        <v>0</v>
      </c>
      <c r="G167" s="23">
        <v>0</v>
      </c>
    </row>
    <row r="168" spans="1:7" x14ac:dyDescent="0.25">
      <c r="A168" s="20"/>
      <c r="B168" s="21"/>
      <c r="C168" s="22" t="s">
        <v>14</v>
      </c>
      <c r="D168" s="23">
        <v>36</v>
      </c>
      <c r="E168" s="23">
        <v>25.8</v>
      </c>
      <c r="F168" s="23">
        <v>0</v>
      </c>
      <c r="G168" s="23">
        <v>25.8</v>
      </c>
    </row>
    <row r="169" spans="1:7" x14ac:dyDescent="0.25">
      <c r="A169" s="20"/>
      <c r="B169" s="21"/>
      <c r="C169" s="22" t="s">
        <v>93</v>
      </c>
      <c r="D169" s="23">
        <v>0</v>
      </c>
      <c r="E169" s="23">
        <v>0</v>
      </c>
      <c r="F169" s="23">
        <v>0</v>
      </c>
      <c r="G169" s="23">
        <v>0</v>
      </c>
    </row>
    <row r="170" spans="1:7" ht="16.5" thickBot="1" x14ac:dyDescent="0.3">
      <c r="A170" s="20"/>
      <c r="B170" s="21"/>
      <c r="C170" s="22" t="s">
        <v>24</v>
      </c>
      <c r="D170" s="23">
        <v>64</v>
      </c>
      <c r="E170" s="23">
        <v>64</v>
      </c>
      <c r="F170" s="23">
        <v>24.4</v>
      </c>
      <c r="G170" s="23">
        <v>39.6</v>
      </c>
    </row>
    <row r="171" spans="1:7" ht="32.25" thickBot="1" x14ac:dyDescent="0.3">
      <c r="A171" s="4" t="s">
        <v>133</v>
      </c>
      <c r="B171" s="5" t="s">
        <v>134</v>
      </c>
      <c r="C171" s="6"/>
      <c r="D171" s="30">
        <f>SUM(D172:D172)</f>
        <v>0</v>
      </c>
      <c r="E171" s="30">
        <f>SUM(E172:E172)</f>
        <v>0</v>
      </c>
      <c r="F171" s="30">
        <f>SUM(F172:F172)</f>
        <v>0</v>
      </c>
      <c r="G171" s="30">
        <f>SUM(G172:G172)</f>
        <v>0</v>
      </c>
    </row>
    <row r="172" spans="1:7" ht="32.25" thickBot="1" x14ac:dyDescent="0.3">
      <c r="A172" s="8" t="s">
        <v>135</v>
      </c>
      <c r="B172" s="9" t="s">
        <v>136</v>
      </c>
      <c r="C172" s="10"/>
      <c r="D172" s="11"/>
      <c r="E172" s="11"/>
      <c r="F172" s="11"/>
      <c r="G172" s="11"/>
    </row>
    <row r="173" spans="1:7" ht="32.25" thickBot="1" x14ac:dyDescent="0.3">
      <c r="A173" s="12" t="s">
        <v>137</v>
      </c>
      <c r="B173" s="13" t="s">
        <v>138</v>
      </c>
      <c r="C173" s="14"/>
      <c r="D173" s="15"/>
      <c r="E173" s="15"/>
      <c r="F173" s="15"/>
      <c r="G173" s="15"/>
    </row>
    <row r="174" spans="1:7" ht="32.25" thickBot="1" x14ac:dyDescent="0.3">
      <c r="A174" s="16" t="s">
        <v>139</v>
      </c>
      <c r="B174" s="17" t="s">
        <v>140</v>
      </c>
      <c r="C174" s="18" t="s">
        <v>14</v>
      </c>
      <c r="D174" s="25">
        <v>500</v>
      </c>
      <c r="E174" s="25">
        <v>500</v>
      </c>
      <c r="F174" s="25">
        <v>188.8</v>
      </c>
      <c r="G174" s="25">
        <v>311.2</v>
      </c>
    </row>
    <row r="175" spans="1:7" ht="32.25" thickBot="1" x14ac:dyDescent="0.3">
      <c r="A175" s="16" t="s">
        <v>141</v>
      </c>
      <c r="B175" s="17" t="s">
        <v>142</v>
      </c>
      <c r="C175" s="18" t="s">
        <v>14</v>
      </c>
      <c r="D175" s="25">
        <v>195</v>
      </c>
      <c r="E175" s="25">
        <v>195</v>
      </c>
      <c r="F175" s="25">
        <v>11.7</v>
      </c>
      <c r="G175" s="25">
        <v>183.3</v>
      </c>
    </row>
    <row r="176" spans="1:7" ht="31.5" x14ac:dyDescent="0.25">
      <c r="A176" s="16" t="s">
        <v>143</v>
      </c>
      <c r="B176" s="17" t="s">
        <v>144</v>
      </c>
      <c r="C176" s="18" t="s">
        <v>14</v>
      </c>
      <c r="D176" s="19">
        <f>SUM(D177:D177)+20</f>
        <v>20</v>
      </c>
      <c r="E176" s="19">
        <f>SUM(E177:E177)+20</f>
        <v>20</v>
      </c>
      <c r="F176" s="19">
        <f>SUM(F177:F177)</f>
        <v>0</v>
      </c>
      <c r="G176" s="19">
        <f>SUM(G177:G177)+20</f>
        <v>20</v>
      </c>
    </row>
    <row r="177" spans="1:7" ht="16.5" thickBot="1" x14ac:dyDescent="0.3">
      <c r="A177" s="20"/>
      <c r="B177" s="21"/>
      <c r="C177" s="22"/>
      <c r="D177" s="23">
        <v>0</v>
      </c>
      <c r="E177" s="23">
        <v>0</v>
      </c>
      <c r="F177" s="23">
        <v>0</v>
      </c>
      <c r="G177" s="23">
        <v>0</v>
      </c>
    </row>
    <row r="178" spans="1:7" ht="31.5" x14ac:dyDescent="0.25">
      <c r="A178" s="16" t="s">
        <v>145</v>
      </c>
      <c r="B178" s="17" t="s">
        <v>146</v>
      </c>
      <c r="C178" s="18"/>
      <c r="D178" s="19">
        <f>SUM(D179:D180)</f>
        <v>174.8</v>
      </c>
      <c r="E178" s="19">
        <f>SUM(E179:E180)</f>
        <v>451.4</v>
      </c>
      <c r="F178" s="19">
        <f>SUM(F179:F180)</f>
        <v>451.4</v>
      </c>
      <c r="G178" s="19">
        <f>SUM(G179:G180)</f>
        <v>0</v>
      </c>
    </row>
    <row r="179" spans="1:7" x14ac:dyDescent="0.25">
      <c r="A179" s="20"/>
      <c r="B179" s="21"/>
      <c r="C179" s="22" t="s">
        <v>24</v>
      </c>
      <c r="D179" s="23">
        <v>62</v>
      </c>
      <c r="E179" s="23">
        <v>62</v>
      </c>
      <c r="F179" s="23">
        <v>62</v>
      </c>
      <c r="G179" s="23">
        <v>0</v>
      </c>
    </row>
    <row r="180" spans="1:7" ht="16.5" thickBot="1" x14ac:dyDescent="0.3">
      <c r="A180" s="20"/>
      <c r="B180" s="21"/>
      <c r="C180" s="22" t="s">
        <v>14</v>
      </c>
      <c r="D180" s="23">
        <v>112.8</v>
      </c>
      <c r="E180" s="23">
        <v>389.4</v>
      </c>
      <c r="F180" s="23">
        <v>389.4</v>
      </c>
      <c r="G180" s="23">
        <v>0</v>
      </c>
    </row>
    <row r="181" spans="1:7" ht="31.5" x14ac:dyDescent="0.25">
      <c r="A181" s="16" t="s">
        <v>147</v>
      </c>
      <c r="B181" s="17" t="s">
        <v>148</v>
      </c>
      <c r="C181" s="18"/>
      <c r="D181" s="19">
        <f>SUM(D182:D184)</f>
        <v>531</v>
      </c>
      <c r="E181" s="19">
        <f>SUM(E182:E184)</f>
        <v>260.8</v>
      </c>
      <c r="F181" s="19">
        <f>SUM(F182:F184)</f>
        <v>0</v>
      </c>
      <c r="G181" s="19">
        <f>SUM(G182:G184)</f>
        <v>260.8</v>
      </c>
    </row>
    <row r="182" spans="1:7" x14ac:dyDescent="0.25">
      <c r="A182" s="20"/>
      <c r="B182" s="21"/>
      <c r="C182" s="22"/>
      <c r="D182" s="23">
        <v>0</v>
      </c>
      <c r="E182" s="23">
        <v>0</v>
      </c>
      <c r="F182" s="23">
        <v>0</v>
      </c>
      <c r="G182" s="23">
        <v>0</v>
      </c>
    </row>
    <row r="183" spans="1:7" x14ac:dyDescent="0.25">
      <c r="A183" s="20"/>
      <c r="B183" s="21"/>
      <c r="C183" s="22" t="s">
        <v>14</v>
      </c>
      <c r="D183" s="23">
        <v>281</v>
      </c>
      <c r="E183" s="23">
        <v>10.8</v>
      </c>
      <c r="F183" s="23">
        <v>0</v>
      </c>
      <c r="G183" s="23">
        <v>10.8</v>
      </c>
    </row>
    <row r="184" spans="1:7" ht="16.5" thickBot="1" x14ac:dyDescent="0.3">
      <c r="A184" s="20"/>
      <c r="B184" s="21"/>
      <c r="C184" s="22" t="s">
        <v>24</v>
      </c>
      <c r="D184" s="23">
        <v>250</v>
      </c>
      <c r="E184" s="23">
        <v>250</v>
      </c>
      <c r="F184" s="23">
        <v>0</v>
      </c>
      <c r="G184" s="23">
        <v>250</v>
      </c>
    </row>
    <row r="185" spans="1:7" ht="31.5" x14ac:dyDescent="0.25">
      <c r="A185" s="16" t="s">
        <v>149</v>
      </c>
      <c r="B185" s="17" t="s">
        <v>150</v>
      </c>
      <c r="C185" s="18" t="s">
        <v>14</v>
      </c>
      <c r="D185" s="19">
        <f>SUM(D186:D186)+15</f>
        <v>15</v>
      </c>
      <c r="E185" s="19">
        <f>SUM(E186:E186)+15</f>
        <v>15</v>
      </c>
      <c r="F185" s="19">
        <f>SUM(F186:F186)</f>
        <v>0</v>
      </c>
      <c r="G185" s="19">
        <f>SUM(G186:G186)+15</f>
        <v>15</v>
      </c>
    </row>
    <row r="186" spans="1:7" ht="16.5" thickBot="1" x14ac:dyDescent="0.3">
      <c r="A186" s="20"/>
      <c r="B186" s="21"/>
      <c r="C186" s="22"/>
      <c r="D186" s="23">
        <v>0</v>
      </c>
      <c r="E186" s="23">
        <v>0</v>
      </c>
      <c r="F186" s="23">
        <v>0</v>
      </c>
      <c r="G186" s="23">
        <v>0</v>
      </c>
    </row>
    <row r="187" spans="1:7" ht="47.25" x14ac:dyDescent="0.25">
      <c r="A187" s="16" t="s">
        <v>151</v>
      </c>
      <c r="B187" s="17" t="s">
        <v>152</v>
      </c>
      <c r="C187" s="18"/>
      <c r="D187" s="19">
        <f>SUM(D188:D191)</f>
        <v>463.5</v>
      </c>
      <c r="E187" s="19">
        <f>SUM(E188:E191)</f>
        <v>441.9</v>
      </c>
      <c r="F187" s="19">
        <f>SUM(F188:F191)</f>
        <v>441.8</v>
      </c>
      <c r="G187" s="19">
        <f>SUM(G188:G191)</f>
        <v>0.1</v>
      </c>
    </row>
    <row r="188" spans="1:7" x14ac:dyDescent="0.25">
      <c r="A188" s="20"/>
      <c r="B188" s="21"/>
      <c r="C188" s="22" t="s">
        <v>73</v>
      </c>
      <c r="D188" s="23">
        <v>0</v>
      </c>
      <c r="E188" s="23">
        <v>0</v>
      </c>
      <c r="F188" s="23">
        <v>0</v>
      </c>
      <c r="G188" s="23">
        <v>0</v>
      </c>
    </row>
    <row r="189" spans="1:7" x14ac:dyDescent="0.25">
      <c r="A189" s="20"/>
      <c r="B189" s="21"/>
      <c r="C189" s="22" t="s">
        <v>66</v>
      </c>
      <c r="D189" s="23">
        <v>443</v>
      </c>
      <c r="E189" s="23">
        <v>441.9</v>
      </c>
      <c r="F189" s="23">
        <v>441.8</v>
      </c>
      <c r="G189" s="23">
        <v>0.1</v>
      </c>
    </row>
    <row r="190" spans="1:7" x14ac:dyDescent="0.25">
      <c r="A190" s="20"/>
      <c r="B190" s="21"/>
      <c r="C190" s="22" t="s">
        <v>14</v>
      </c>
      <c r="D190" s="23">
        <v>20.5</v>
      </c>
      <c r="E190" s="23">
        <v>0</v>
      </c>
      <c r="F190" s="23">
        <v>0</v>
      </c>
      <c r="G190" s="23">
        <v>0</v>
      </c>
    </row>
    <row r="191" spans="1:7" ht="16.5" thickBot="1" x14ac:dyDescent="0.3">
      <c r="A191" s="20"/>
      <c r="B191" s="21"/>
      <c r="C191" s="22" t="s">
        <v>24</v>
      </c>
      <c r="D191" s="23">
        <v>0</v>
      </c>
      <c r="E191" s="23">
        <v>0</v>
      </c>
      <c r="F191" s="23">
        <v>0</v>
      </c>
      <c r="G191" s="23">
        <v>0</v>
      </c>
    </row>
    <row r="192" spans="1:7" ht="31.5" x14ac:dyDescent="0.25">
      <c r="A192" s="16" t="s">
        <v>153</v>
      </c>
      <c r="B192" s="17" t="s">
        <v>154</v>
      </c>
      <c r="C192" s="18"/>
      <c r="D192" s="19">
        <f>SUM(D193:D194)</f>
        <v>30</v>
      </c>
      <c r="E192" s="19">
        <f>SUM(E193:E194)</f>
        <v>36.5</v>
      </c>
      <c r="F192" s="19">
        <f>SUM(F193:F194)</f>
        <v>36.4</v>
      </c>
      <c r="G192" s="19">
        <f>SUM(G193:G194)</f>
        <v>0.1</v>
      </c>
    </row>
    <row r="193" spans="1:7" x14ac:dyDescent="0.25">
      <c r="A193" s="20"/>
      <c r="B193" s="21"/>
      <c r="C193" s="22" t="s">
        <v>24</v>
      </c>
      <c r="D193" s="23">
        <v>30</v>
      </c>
      <c r="E193" s="23">
        <v>36.5</v>
      </c>
      <c r="F193" s="23">
        <v>36.4</v>
      </c>
      <c r="G193" s="23">
        <v>0.1</v>
      </c>
    </row>
    <row r="194" spans="1:7" ht="16.5" thickBot="1" x14ac:dyDescent="0.3">
      <c r="A194" s="20"/>
      <c r="B194" s="21"/>
      <c r="C194" s="22" t="s">
        <v>14</v>
      </c>
      <c r="D194" s="23">
        <v>0</v>
      </c>
      <c r="E194" s="23">
        <v>0</v>
      </c>
      <c r="F194" s="23">
        <v>0</v>
      </c>
      <c r="G194" s="23">
        <v>0</v>
      </c>
    </row>
    <row r="195" spans="1:7" ht="31.5" x14ac:dyDescent="0.25">
      <c r="A195" s="16" t="s">
        <v>155</v>
      </c>
      <c r="B195" s="17" t="s">
        <v>156</v>
      </c>
      <c r="C195" s="18"/>
      <c r="D195" s="19">
        <f>SUM(D196:D197)</f>
        <v>321.7</v>
      </c>
      <c r="E195" s="19">
        <f>SUM(E196:E197)</f>
        <v>319.7</v>
      </c>
      <c r="F195" s="19">
        <f>SUM(F196:F197)</f>
        <v>74.900000000000006</v>
      </c>
      <c r="G195" s="19">
        <f>SUM(G196:G197)</f>
        <v>244.8</v>
      </c>
    </row>
    <row r="196" spans="1:7" x14ac:dyDescent="0.25">
      <c r="A196" s="20"/>
      <c r="B196" s="21"/>
      <c r="C196" s="22" t="s">
        <v>14</v>
      </c>
      <c r="D196" s="23">
        <v>307.39999999999998</v>
      </c>
      <c r="E196" s="23">
        <v>305.39999999999998</v>
      </c>
      <c r="F196" s="23">
        <v>60.6</v>
      </c>
      <c r="G196" s="23">
        <v>244.8</v>
      </c>
    </row>
    <row r="197" spans="1:7" ht="16.5" thickBot="1" x14ac:dyDescent="0.3">
      <c r="A197" s="20"/>
      <c r="B197" s="21"/>
      <c r="C197" s="22" t="s">
        <v>105</v>
      </c>
      <c r="D197" s="23">
        <v>14.3</v>
      </c>
      <c r="E197" s="23">
        <v>14.3</v>
      </c>
      <c r="F197" s="23">
        <v>14.3</v>
      </c>
      <c r="G197" s="23">
        <v>0</v>
      </c>
    </row>
    <row r="198" spans="1:7" ht="31.5" x14ac:dyDescent="0.25">
      <c r="A198" s="16" t="s">
        <v>157</v>
      </c>
      <c r="B198" s="17" t="s">
        <v>158</v>
      </c>
      <c r="C198" s="18"/>
      <c r="D198" s="19">
        <f>SUM(D199:D200)</f>
        <v>221.9</v>
      </c>
      <c r="E198" s="19">
        <f>SUM(E199:E200)</f>
        <v>85.1</v>
      </c>
      <c r="F198" s="19">
        <f>SUM(F199:F200)</f>
        <v>14.8</v>
      </c>
      <c r="G198" s="19">
        <f>SUM(G199:G200)</f>
        <v>70.3</v>
      </c>
    </row>
    <row r="199" spans="1:7" x14ac:dyDescent="0.25">
      <c r="A199" s="20"/>
      <c r="B199" s="21"/>
      <c r="C199" s="22" t="s">
        <v>14</v>
      </c>
      <c r="D199" s="23">
        <v>156.30000000000001</v>
      </c>
      <c r="E199" s="23">
        <v>19.5</v>
      </c>
      <c r="F199" s="23">
        <v>14.8</v>
      </c>
      <c r="G199" s="23">
        <v>4.7</v>
      </c>
    </row>
    <row r="200" spans="1:7" ht="16.5" thickBot="1" x14ac:dyDescent="0.3">
      <c r="A200" s="20"/>
      <c r="B200" s="21"/>
      <c r="C200" s="22" t="s">
        <v>105</v>
      </c>
      <c r="D200" s="23">
        <v>65.599999999999994</v>
      </c>
      <c r="E200" s="23">
        <v>65.599999999999994</v>
      </c>
      <c r="F200" s="23">
        <v>0</v>
      </c>
      <c r="G200" s="23">
        <v>65.599999999999994</v>
      </c>
    </row>
    <row r="201" spans="1:7" ht="31.5" x14ac:dyDescent="0.25">
      <c r="A201" s="16" t="s">
        <v>159</v>
      </c>
      <c r="B201" s="17" t="s">
        <v>160</v>
      </c>
      <c r="C201" s="18" t="s">
        <v>14</v>
      </c>
      <c r="D201" s="19">
        <f>SUM(D202:D202)+444.7</f>
        <v>444.7</v>
      </c>
      <c r="E201" s="19">
        <f>SUM(E202:E202)+444.7</f>
        <v>444.7</v>
      </c>
      <c r="F201" s="19">
        <f>SUM(F202:F202)+52</f>
        <v>52</v>
      </c>
      <c r="G201" s="19">
        <f>SUM(G202:G202)+392.7</f>
        <v>392.7</v>
      </c>
    </row>
    <row r="202" spans="1:7" ht="16.5" thickBot="1" x14ac:dyDescent="0.3">
      <c r="A202" s="20"/>
      <c r="B202" s="21"/>
      <c r="C202" s="22"/>
      <c r="D202" s="23">
        <v>0</v>
      </c>
      <c r="E202" s="23">
        <v>0</v>
      </c>
      <c r="F202" s="23">
        <v>0</v>
      </c>
      <c r="G202" s="23">
        <v>0</v>
      </c>
    </row>
    <row r="203" spans="1:7" ht="31.5" x14ac:dyDescent="0.25">
      <c r="A203" s="16" t="s">
        <v>161</v>
      </c>
      <c r="B203" s="17" t="s">
        <v>162</v>
      </c>
      <c r="C203" s="18"/>
      <c r="D203" s="19">
        <f>SUM(D204:D207)</f>
        <v>67.599999999999994</v>
      </c>
      <c r="E203" s="19">
        <f>SUM(E204:E207)</f>
        <v>119.8</v>
      </c>
      <c r="F203" s="19">
        <f>SUM(F204:F207)</f>
        <v>99.5</v>
      </c>
      <c r="G203" s="19">
        <f>SUM(G204:G207)</f>
        <v>20.3</v>
      </c>
    </row>
    <row r="204" spans="1:7" x14ac:dyDescent="0.25">
      <c r="A204" s="20"/>
      <c r="B204" s="21"/>
      <c r="C204" s="22" t="s">
        <v>15</v>
      </c>
      <c r="D204" s="23">
        <v>0</v>
      </c>
      <c r="E204" s="23">
        <v>1.7</v>
      </c>
      <c r="F204" s="23">
        <v>1.7</v>
      </c>
      <c r="G204" s="23">
        <v>0</v>
      </c>
    </row>
    <row r="205" spans="1:7" x14ac:dyDescent="0.25">
      <c r="A205" s="20"/>
      <c r="B205" s="21"/>
      <c r="C205" s="22" t="s">
        <v>14</v>
      </c>
      <c r="D205" s="23">
        <v>67.599999999999994</v>
      </c>
      <c r="E205" s="23">
        <v>67.599999999999994</v>
      </c>
      <c r="F205" s="23">
        <v>47.3</v>
      </c>
      <c r="G205" s="23">
        <v>20.3</v>
      </c>
    </row>
    <row r="206" spans="1:7" x14ac:dyDescent="0.25">
      <c r="A206" s="20"/>
      <c r="B206" s="21"/>
      <c r="C206" s="22" t="s">
        <v>66</v>
      </c>
      <c r="D206" s="23">
        <v>0</v>
      </c>
      <c r="E206" s="23">
        <v>0</v>
      </c>
      <c r="F206" s="23">
        <v>0</v>
      </c>
      <c r="G206" s="23">
        <v>0</v>
      </c>
    </row>
    <row r="207" spans="1:7" ht="16.5" thickBot="1" x14ac:dyDescent="0.3">
      <c r="A207" s="20"/>
      <c r="B207" s="21"/>
      <c r="C207" s="22" t="s">
        <v>24</v>
      </c>
      <c r="D207" s="23">
        <v>0</v>
      </c>
      <c r="E207" s="23">
        <v>50.5</v>
      </c>
      <c r="F207" s="23">
        <v>50.5</v>
      </c>
      <c r="G207" s="23">
        <v>0</v>
      </c>
    </row>
    <row r="208" spans="1:7" ht="47.25" x14ac:dyDescent="0.25">
      <c r="A208" s="16" t="s">
        <v>163</v>
      </c>
      <c r="B208" s="17" t="s">
        <v>164</v>
      </c>
      <c r="C208" s="18" t="s">
        <v>14</v>
      </c>
      <c r="D208" s="19">
        <f>SUM(D209:D209)+148.5</f>
        <v>148.5</v>
      </c>
      <c r="E208" s="19">
        <f>SUM(E209:E209)+148.5</f>
        <v>148.5</v>
      </c>
      <c r="F208" s="19">
        <f>SUM(F209:F209)+15.1</f>
        <v>15.1</v>
      </c>
      <c r="G208" s="19">
        <f>SUM(G209:G209)+133.4</f>
        <v>133.4</v>
      </c>
    </row>
    <row r="209" spans="1:7" ht="16.5" thickBot="1" x14ac:dyDescent="0.3">
      <c r="A209" s="20"/>
      <c r="B209" s="21"/>
      <c r="C209" s="22"/>
      <c r="D209" s="23">
        <v>0</v>
      </c>
      <c r="E209" s="23">
        <v>0</v>
      </c>
      <c r="F209" s="23">
        <v>0</v>
      </c>
      <c r="G209" s="23">
        <v>0</v>
      </c>
    </row>
    <row r="210" spans="1:7" ht="32.25" thickBot="1" x14ac:dyDescent="0.3">
      <c r="A210" s="16" t="s">
        <v>165</v>
      </c>
      <c r="B210" s="17" t="s">
        <v>166</v>
      </c>
      <c r="C210" s="18" t="s">
        <v>14</v>
      </c>
      <c r="D210" s="25">
        <v>129.69999999999999</v>
      </c>
      <c r="E210" s="25">
        <v>129.69999999999999</v>
      </c>
      <c r="F210" s="25">
        <v>0</v>
      </c>
      <c r="G210" s="25">
        <v>129.69999999999999</v>
      </c>
    </row>
    <row r="211" spans="1:7" ht="31.5" x14ac:dyDescent="0.25">
      <c r="A211" s="16" t="s">
        <v>167</v>
      </c>
      <c r="B211" s="17" t="s">
        <v>168</v>
      </c>
      <c r="C211" s="18" t="s">
        <v>14</v>
      </c>
      <c r="D211" s="19">
        <f>SUM(D212:D212)+45.2</f>
        <v>45.2</v>
      </c>
      <c r="E211" s="19">
        <f>SUM(E212:E212)+45.2</f>
        <v>45.2</v>
      </c>
      <c r="F211" s="19">
        <f>SUM(F212:F212)+16.9</f>
        <v>16.899999999999999</v>
      </c>
      <c r="G211" s="19">
        <f>SUM(G212:G212)+28.3</f>
        <v>28.3</v>
      </c>
    </row>
    <row r="212" spans="1:7" ht="16.5" thickBot="1" x14ac:dyDescent="0.3">
      <c r="A212" s="20"/>
      <c r="B212" s="21"/>
      <c r="C212" s="22"/>
      <c r="D212" s="23">
        <v>0</v>
      </c>
      <c r="E212" s="23">
        <v>0</v>
      </c>
      <c r="F212" s="23">
        <v>0</v>
      </c>
      <c r="G212" s="23">
        <v>0</v>
      </c>
    </row>
    <row r="213" spans="1:7" ht="32.25" thickBot="1" x14ac:dyDescent="0.3">
      <c r="A213" s="16" t="s">
        <v>169</v>
      </c>
      <c r="B213" s="17" t="s">
        <v>170</v>
      </c>
      <c r="C213" s="18" t="s">
        <v>14</v>
      </c>
      <c r="D213" s="25">
        <v>127.9</v>
      </c>
      <c r="E213" s="25">
        <v>127.9</v>
      </c>
      <c r="F213" s="25">
        <v>42.7</v>
      </c>
      <c r="G213" s="25">
        <v>85.2</v>
      </c>
    </row>
    <row r="214" spans="1:7" ht="31.5" x14ac:dyDescent="0.25">
      <c r="A214" s="16" t="s">
        <v>171</v>
      </c>
      <c r="B214" s="17" t="s">
        <v>172</v>
      </c>
      <c r="C214" s="18" t="s">
        <v>14</v>
      </c>
      <c r="D214" s="19">
        <f>SUM(D215:D215)+2.8</f>
        <v>2.8</v>
      </c>
      <c r="E214" s="19">
        <f>SUM(E215:E215)+2.8</f>
        <v>2.8</v>
      </c>
      <c r="F214" s="19">
        <f>SUM(F215:F215)+2.8</f>
        <v>2.8</v>
      </c>
      <c r="G214" s="19">
        <f>SUM(G215:G215)</f>
        <v>0</v>
      </c>
    </row>
    <row r="215" spans="1:7" ht="16.5" thickBot="1" x14ac:dyDescent="0.3">
      <c r="A215" s="20"/>
      <c r="B215" s="21"/>
      <c r="C215" s="22"/>
      <c r="D215" s="23">
        <v>0</v>
      </c>
      <c r="E215" s="23">
        <v>0</v>
      </c>
      <c r="F215" s="23">
        <v>0</v>
      </c>
      <c r="G215" s="23">
        <v>0</v>
      </c>
    </row>
    <row r="216" spans="1:7" ht="48" thickBot="1" x14ac:dyDescent="0.3">
      <c r="A216" s="12" t="s">
        <v>173</v>
      </c>
      <c r="B216" s="13" t="s">
        <v>174</v>
      </c>
      <c r="C216" s="14"/>
      <c r="D216" s="15"/>
      <c r="E216" s="15"/>
      <c r="F216" s="15"/>
      <c r="G216" s="15"/>
    </row>
    <row r="217" spans="1:7" ht="31.5" x14ac:dyDescent="0.25">
      <c r="A217" s="16" t="s">
        <v>175</v>
      </c>
      <c r="B217" s="17" t="s">
        <v>176</v>
      </c>
      <c r="C217" s="18"/>
      <c r="D217" s="19">
        <f>SUM(D218:D220)</f>
        <v>1408.5</v>
      </c>
      <c r="E217" s="19">
        <f>SUM(E218:E220)</f>
        <v>1408.5</v>
      </c>
      <c r="F217" s="19">
        <f>SUM(F218:F220)</f>
        <v>1101.0999999999999</v>
      </c>
      <c r="G217" s="19">
        <f>SUM(G218:G220)</f>
        <v>307.39999999999998</v>
      </c>
    </row>
    <row r="218" spans="1:7" x14ac:dyDescent="0.25">
      <c r="A218" s="20"/>
      <c r="B218" s="21"/>
      <c r="C218" s="22" t="s">
        <v>27</v>
      </c>
      <c r="D218" s="23">
        <v>0</v>
      </c>
      <c r="E218" s="23">
        <v>0</v>
      </c>
      <c r="F218" s="23">
        <v>0</v>
      </c>
      <c r="G218" s="23">
        <v>0</v>
      </c>
    </row>
    <row r="219" spans="1:7" x14ac:dyDescent="0.25">
      <c r="A219" s="20"/>
      <c r="B219" s="21"/>
      <c r="C219" s="22" t="s">
        <v>24</v>
      </c>
      <c r="D219" s="23">
        <v>556.70000000000005</v>
      </c>
      <c r="E219" s="23">
        <v>556.70000000000005</v>
      </c>
      <c r="F219" s="23">
        <v>556.70000000000005</v>
      </c>
      <c r="G219" s="23">
        <v>0</v>
      </c>
    </row>
    <row r="220" spans="1:7" ht="16.5" thickBot="1" x14ac:dyDescent="0.3">
      <c r="A220" s="20"/>
      <c r="B220" s="21"/>
      <c r="C220" s="22" t="s">
        <v>14</v>
      </c>
      <c r="D220" s="23">
        <v>851.8</v>
      </c>
      <c r="E220" s="23">
        <v>851.8</v>
      </c>
      <c r="F220" s="23">
        <v>544.4</v>
      </c>
      <c r="G220" s="23">
        <v>307.39999999999998</v>
      </c>
    </row>
    <row r="221" spans="1:7" ht="32.25" thickBot="1" x14ac:dyDescent="0.3">
      <c r="A221" s="12" t="s">
        <v>177</v>
      </c>
      <c r="B221" s="13" t="s">
        <v>178</v>
      </c>
      <c r="C221" s="14"/>
      <c r="D221" s="15"/>
      <c r="E221" s="15"/>
      <c r="F221" s="15"/>
      <c r="G221" s="15"/>
    </row>
    <row r="222" spans="1:7" ht="31.5" x14ac:dyDescent="0.25">
      <c r="A222" s="16" t="s">
        <v>180</v>
      </c>
      <c r="B222" s="17" t="s">
        <v>179</v>
      </c>
      <c r="C222" s="18"/>
      <c r="D222" s="19">
        <f>SUM(D223:D225)</f>
        <v>315.8</v>
      </c>
      <c r="E222" s="19">
        <f>SUM(E223:E225)</f>
        <v>315.8</v>
      </c>
      <c r="F222" s="19">
        <f>SUM(F223:F225)</f>
        <v>92.6</v>
      </c>
      <c r="G222" s="19">
        <f>SUM(G223:G225)</f>
        <v>223.2</v>
      </c>
    </row>
    <row r="223" spans="1:7" x14ac:dyDescent="0.25">
      <c r="A223" s="20"/>
      <c r="B223" s="21"/>
      <c r="C223" s="22"/>
      <c r="D223" s="23">
        <v>0</v>
      </c>
      <c r="E223" s="23">
        <v>0</v>
      </c>
      <c r="F223" s="23">
        <v>0</v>
      </c>
      <c r="G223" s="23">
        <v>0</v>
      </c>
    </row>
    <row r="224" spans="1:7" x14ac:dyDescent="0.25">
      <c r="A224" s="20"/>
      <c r="B224" s="21"/>
      <c r="C224" s="22" t="s">
        <v>14</v>
      </c>
      <c r="D224" s="23">
        <v>200</v>
      </c>
      <c r="E224" s="23">
        <v>200</v>
      </c>
      <c r="F224" s="23">
        <v>22</v>
      </c>
      <c r="G224" s="23">
        <v>178</v>
      </c>
    </row>
    <row r="225" spans="1:7" x14ac:dyDescent="0.25">
      <c r="A225" s="20"/>
      <c r="B225" s="21"/>
      <c r="C225" s="22" t="s">
        <v>24</v>
      </c>
      <c r="D225" s="23">
        <v>115.8</v>
      </c>
      <c r="E225" s="23">
        <v>115.8</v>
      </c>
      <c r="F225" s="23">
        <v>70.599999999999994</v>
      </c>
      <c r="G225" s="23">
        <v>45.2</v>
      </c>
    </row>
    <row r="226" spans="1:7" ht="16.5" thickBot="1" x14ac:dyDescent="0.3">
      <c r="A226" s="34"/>
      <c r="B226" s="35"/>
      <c r="C226" s="36"/>
      <c r="D226" s="37"/>
      <c r="E226" s="37"/>
      <c r="F226" s="37"/>
      <c r="G226" s="37"/>
    </row>
    <row r="227" spans="1:7" ht="31.5" x14ac:dyDescent="0.25">
      <c r="A227" s="16" t="s">
        <v>182</v>
      </c>
      <c r="B227" s="17" t="s">
        <v>181</v>
      </c>
      <c r="C227" s="18" t="s">
        <v>14</v>
      </c>
      <c r="D227" s="19">
        <f>SUM(D228:D228)+145</f>
        <v>145</v>
      </c>
      <c r="E227" s="19">
        <f>SUM(E228:E228)+145</f>
        <v>145</v>
      </c>
      <c r="F227" s="19">
        <f>SUM(F228:F228)+12.1</f>
        <v>12.1</v>
      </c>
      <c r="G227" s="19">
        <f>SUM(G228:G228)+132.9</f>
        <v>132.9</v>
      </c>
    </row>
    <row r="228" spans="1:7" ht="16.5" thickBot="1" x14ac:dyDescent="0.3">
      <c r="A228" s="20"/>
      <c r="B228" s="21"/>
      <c r="C228" s="22"/>
      <c r="D228" s="23">
        <v>0</v>
      </c>
      <c r="E228" s="23">
        <v>0</v>
      </c>
      <c r="F228" s="23">
        <v>0</v>
      </c>
      <c r="G228" s="23">
        <v>0</v>
      </c>
    </row>
    <row r="229" spans="1:7" ht="16.5" thickBot="1" x14ac:dyDescent="0.3">
      <c r="A229" s="4" t="s">
        <v>183</v>
      </c>
      <c r="B229" s="5" t="s">
        <v>184</v>
      </c>
      <c r="C229" s="6"/>
      <c r="D229" s="30">
        <f t="shared" ref="D229:G229" si="0">SUM(D230:D230)</f>
        <v>0</v>
      </c>
      <c r="E229" s="30">
        <f t="shared" si="0"/>
        <v>0</v>
      </c>
      <c r="F229" s="30">
        <f t="shared" si="0"/>
        <v>0</v>
      </c>
      <c r="G229" s="30">
        <f t="shared" si="0"/>
        <v>0</v>
      </c>
    </row>
    <row r="230" spans="1:7" ht="48" thickBot="1" x14ac:dyDescent="0.3">
      <c r="A230" s="8" t="s">
        <v>185</v>
      </c>
      <c r="B230" s="9" t="s">
        <v>186</v>
      </c>
      <c r="C230" s="10"/>
      <c r="D230" s="11"/>
      <c r="E230" s="11"/>
      <c r="F230" s="11"/>
      <c r="G230" s="11"/>
    </row>
    <row r="231" spans="1:7" ht="32.25" thickBot="1" x14ac:dyDescent="0.3">
      <c r="A231" s="12" t="s">
        <v>187</v>
      </c>
      <c r="B231" s="13" t="s">
        <v>188</v>
      </c>
      <c r="C231" s="14"/>
      <c r="D231" s="15"/>
      <c r="E231" s="15"/>
      <c r="F231" s="15"/>
      <c r="G231" s="15"/>
    </row>
    <row r="232" spans="1:7" ht="47.25" x14ac:dyDescent="0.25">
      <c r="A232" s="16" t="s">
        <v>189</v>
      </c>
      <c r="B232" s="17" t="s">
        <v>190</v>
      </c>
      <c r="C232" s="18"/>
      <c r="D232" s="19">
        <f>SUM(D233:D235)</f>
        <v>89.399999999999991</v>
      </c>
      <c r="E232" s="19">
        <f>SUM(E233:E235)</f>
        <v>153</v>
      </c>
      <c r="F232" s="19">
        <f>SUM(F233:F235)-0.1</f>
        <v>116</v>
      </c>
      <c r="G232" s="19">
        <f>SUM(G233:G235)+0.1</f>
        <v>37.000000000000007</v>
      </c>
    </row>
    <row r="233" spans="1:7" x14ac:dyDescent="0.25">
      <c r="A233" s="20"/>
      <c r="B233" s="21"/>
      <c r="C233" s="22" t="s">
        <v>14</v>
      </c>
      <c r="D233" s="23">
        <v>87.6</v>
      </c>
      <c r="E233" s="23">
        <v>87.6</v>
      </c>
      <c r="F233" s="23">
        <v>59.5</v>
      </c>
      <c r="G233" s="23">
        <v>28.1</v>
      </c>
    </row>
    <row r="234" spans="1:7" x14ac:dyDescent="0.25">
      <c r="A234" s="20"/>
      <c r="B234" s="21"/>
      <c r="C234" s="22" t="s">
        <v>24</v>
      </c>
      <c r="D234" s="23">
        <v>1.8</v>
      </c>
      <c r="E234" s="23">
        <v>1.8</v>
      </c>
      <c r="F234" s="23">
        <v>1.8</v>
      </c>
      <c r="G234" s="23">
        <v>0</v>
      </c>
    </row>
    <row r="235" spans="1:7" ht="16.5" thickBot="1" x14ac:dyDescent="0.3">
      <c r="A235" s="20"/>
      <c r="B235" s="21"/>
      <c r="C235" s="22" t="s">
        <v>15</v>
      </c>
      <c r="D235" s="23">
        <v>0</v>
      </c>
      <c r="E235" s="23">
        <v>63.6</v>
      </c>
      <c r="F235" s="23">
        <v>54.8</v>
      </c>
      <c r="G235" s="23">
        <v>8.8000000000000007</v>
      </c>
    </row>
    <row r="236" spans="1:7" ht="47.25" x14ac:dyDescent="0.25">
      <c r="A236" s="16" t="s">
        <v>191</v>
      </c>
      <c r="B236" s="17" t="s">
        <v>192</v>
      </c>
      <c r="C236" s="18"/>
      <c r="D236" s="19">
        <f>SUM(D237:D239)</f>
        <v>248.9</v>
      </c>
      <c r="E236" s="19">
        <f>SUM(E237:E239)</f>
        <v>639.6</v>
      </c>
      <c r="F236" s="19">
        <f>SUM(F237:F239)+0.1</f>
        <v>396.20000000000005</v>
      </c>
      <c r="G236" s="19">
        <f>SUM(G237:G239)-0.1</f>
        <v>243.4</v>
      </c>
    </row>
    <row r="237" spans="1:7" x14ac:dyDescent="0.25">
      <c r="A237" s="20"/>
      <c r="B237" s="21"/>
      <c r="C237" s="22" t="s">
        <v>24</v>
      </c>
      <c r="D237" s="23">
        <v>141.80000000000001</v>
      </c>
      <c r="E237" s="23">
        <v>141.80000000000001</v>
      </c>
      <c r="F237" s="23">
        <v>127.2</v>
      </c>
      <c r="G237" s="23">
        <v>14.6</v>
      </c>
    </row>
    <row r="238" spans="1:7" x14ac:dyDescent="0.25">
      <c r="A238" s="20"/>
      <c r="B238" s="21"/>
      <c r="C238" s="22" t="s">
        <v>14</v>
      </c>
      <c r="D238" s="23">
        <v>107.1</v>
      </c>
      <c r="E238" s="23">
        <v>107.1</v>
      </c>
      <c r="F238" s="23">
        <v>21.1</v>
      </c>
      <c r="G238" s="23">
        <v>86</v>
      </c>
    </row>
    <row r="239" spans="1:7" ht="16.5" thickBot="1" x14ac:dyDescent="0.3">
      <c r="A239" s="20"/>
      <c r="B239" s="21"/>
      <c r="C239" s="22" t="s">
        <v>15</v>
      </c>
      <c r="D239" s="23">
        <v>0</v>
      </c>
      <c r="E239" s="23">
        <v>390.7</v>
      </c>
      <c r="F239" s="23">
        <v>247.8</v>
      </c>
      <c r="G239" s="23">
        <v>142.9</v>
      </c>
    </row>
    <row r="240" spans="1:7" ht="32.25" thickBot="1" x14ac:dyDescent="0.3">
      <c r="A240" s="16" t="s">
        <v>193</v>
      </c>
      <c r="B240" s="17" t="s">
        <v>194</v>
      </c>
      <c r="C240" s="18" t="s">
        <v>14</v>
      </c>
      <c r="D240" s="25">
        <v>33</v>
      </c>
      <c r="E240" s="25">
        <v>33</v>
      </c>
      <c r="F240" s="25">
        <v>32</v>
      </c>
      <c r="G240" s="25">
        <v>1</v>
      </c>
    </row>
    <row r="241" spans="1:7" ht="31.5" x14ac:dyDescent="0.25">
      <c r="A241" s="16" t="s">
        <v>195</v>
      </c>
      <c r="B241" s="17" t="s">
        <v>196</v>
      </c>
      <c r="C241" s="18"/>
      <c r="D241" s="19">
        <f>SUM(D242:D243)</f>
        <v>45.7</v>
      </c>
      <c r="E241" s="19">
        <f>SUM(E242:E243)</f>
        <v>45.7</v>
      </c>
      <c r="F241" s="19">
        <f>SUM(F242:F243)</f>
        <v>45.7</v>
      </c>
      <c r="G241" s="19">
        <f>SUM(G242:G243)</f>
        <v>0</v>
      </c>
    </row>
    <row r="242" spans="1:7" x14ac:dyDescent="0.25">
      <c r="A242" s="20"/>
      <c r="B242" s="21"/>
      <c r="C242" s="22" t="s">
        <v>14</v>
      </c>
      <c r="D242" s="23">
        <v>0</v>
      </c>
      <c r="E242" s="23">
        <v>0</v>
      </c>
      <c r="F242" s="23">
        <v>0</v>
      </c>
      <c r="G242" s="23">
        <v>0</v>
      </c>
    </row>
    <row r="243" spans="1:7" ht="16.5" thickBot="1" x14ac:dyDescent="0.3">
      <c r="A243" s="20"/>
      <c r="B243" s="21"/>
      <c r="C243" s="22" t="s">
        <v>24</v>
      </c>
      <c r="D243" s="23">
        <v>45.7</v>
      </c>
      <c r="E243" s="23">
        <v>45.7</v>
      </c>
      <c r="F243" s="23">
        <v>45.7</v>
      </c>
      <c r="G243" s="23">
        <v>0</v>
      </c>
    </row>
    <row r="244" spans="1:7" ht="32.25" thickBot="1" x14ac:dyDescent="0.3">
      <c r="A244" s="16" t="s">
        <v>197</v>
      </c>
      <c r="B244" s="17" t="s">
        <v>198</v>
      </c>
      <c r="C244" s="18" t="s">
        <v>14</v>
      </c>
      <c r="D244" s="25">
        <v>0</v>
      </c>
      <c r="E244" s="25">
        <v>15</v>
      </c>
      <c r="F244" s="25">
        <v>0</v>
      </c>
      <c r="G244" s="25">
        <v>15</v>
      </c>
    </row>
    <row r="245" spans="1:7" ht="16.5" thickBot="1" x14ac:dyDescent="0.3">
      <c r="A245" s="4" t="s">
        <v>199</v>
      </c>
      <c r="B245" s="5" t="s">
        <v>200</v>
      </c>
      <c r="C245" s="6"/>
      <c r="D245" s="30">
        <f t="shared" ref="D245:G245" si="1">SUM(D246:D246)</f>
        <v>0</v>
      </c>
      <c r="E245" s="30">
        <f t="shared" si="1"/>
        <v>0</v>
      </c>
      <c r="F245" s="30">
        <f t="shared" si="1"/>
        <v>0</v>
      </c>
      <c r="G245" s="30">
        <f t="shared" si="1"/>
        <v>0</v>
      </c>
    </row>
    <row r="246" spans="1:7" ht="16.5" thickBot="1" x14ac:dyDescent="0.3">
      <c r="A246" s="8" t="s">
        <v>201</v>
      </c>
      <c r="B246" s="9" t="s">
        <v>202</v>
      </c>
      <c r="C246" s="10"/>
      <c r="D246" s="11"/>
      <c r="E246" s="11"/>
      <c r="F246" s="11"/>
      <c r="G246" s="11"/>
    </row>
    <row r="247" spans="1:7" ht="16.5" thickBot="1" x14ac:dyDescent="0.3">
      <c r="A247" s="12" t="s">
        <v>203</v>
      </c>
      <c r="B247" s="13" t="s">
        <v>204</v>
      </c>
      <c r="C247" s="14"/>
      <c r="D247" s="15"/>
      <c r="E247" s="15"/>
      <c r="F247" s="15"/>
      <c r="G247" s="15"/>
    </row>
    <row r="248" spans="1:7" ht="31.5" x14ac:dyDescent="0.25">
      <c r="A248" s="16" t="s">
        <v>205</v>
      </c>
      <c r="B248" s="17" t="s">
        <v>206</v>
      </c>
      <c r="C248" s="18"/>
      <c r="D248" s="19">
        <f>SUM(D249:D250)</f>
        <v>60</v>
      </c>
      <c r="E248" s="19">
        <f>SUM(E249:E250)</f>
        <v>60</v>
      </c>
      <c r="F248" s="19">
        <f>SUM(F249:F250)</f>
        <v>0</v>
      </c>
      <c r="G248" s="19">
        <f>SUM(G249:G250)</f>
        <v>60</v>
      </c>
    </row>
    <row r="249" spans="1:7" x14ac:dyDescent="0.25">
      <c r="A249" s="20"/>
      <c r="B249" s="21"/>
      <c r="C249" s="22" t="s">
        <v>24</v>
      </c>
      <c r="D249" s="23">
        <v>0</v>
      </c>
      <c r="E249" s="23">
        <v>0</v>
      </c>
      <c r="F249" s="23">
        <v>0</v>
      </c>
      <c r="G249" s="23">
        <v>0</v>
      </c>
    </row>
    <row r="250" spans="1:7" ht="16.5" thickBot="1" x14ac:dyDescent="0.3">
      <c r="A250" s="20"/>
      <c r="B250" s="21"/>
      <c r="C250" s="22" t="s">
        <v>14</v>
      </c>
      <c r="D250" s="23">
        <v>60</v>
      </c>
      <c r="E250" s="23">
        <v>60</v>
      </c>
      <c r="F250" s="23">
        <v>0</v>
      </c>
      <c r="G250" s="23">
        <v>60</v>
      </c>
    </row>
    <row r="251" spans="1:7" ht="31.5" x14ac:dyDescent="0.25">
      <c r="A251" s="16" t="s">
        <v>207</v>
      </c>
      <c r="B251" s="17" t="s">
        <v>208</v>
      </c>
      <c r="C251" s="18"/>
      <c r="D251" s="19">
        <f>SUM(D252:D253)</f>
        <v>529.4</v>
      </c>
      <c r="E251" s="19">
        <f>SUM(E252:E253)</f>
        <v>83.1</v>
      </c>
      <c r="F251" s="19">
        <f>SUM(F252:F253)</f>
        <v>8</v>
      </c>
      <c r="G251" s="19">
        <f>SUM(G252:G253)</f>
        <v>75.099999999999994</v>
      </c>
    </row>
    <row r="252" spans="1:7" x14ac:dyDescent="0.25">
      <c r="A252" s="20"/>
      <c r="B252" s="21"/>
      <c r="C252" s="22" t="s">
        <v>14</v>
      </c>
      <c r="D252" s="23">
        <v>66.3</v>
      </c>
      <c r="E252" s="23">
        <v>66.3</v>
      </c>
      <c r="F252" s="23">
        <v>0.7</v>
      </c>
      <c r="G252" s="23">
        <v>65.599999999999994</v>
      </c>
    </row>
    <row r="253" spans="1:7" ht="16.5" thickBot="1" x14ac:dyDescent="0.3">
      <c r="A253" s="20"/>
      <c r="B253" s="21"/>
      <c r="C253" s="22" t="s">
        <v>15</v>
      </c>
      <c r="D253" s="23">
        <v>463.1</v>
      </c>
      <c r="E253" s="23">
        <v>16.8</v>
      </c>
      <c r="F253" s="23">
        <v>7.3</v>
      </c>
      <c r="G253" s="23">
        <v>9.5</v>
      </c>
    </row>
    <row r="254" spans="1:7" ht="32.25" thickBot="1" x14ac:dyDescent="0.3">
      <c r="A254" s="16" t="s">
        <v>209</v>
      </c>
      <c r="B254" s="17" t="s">
        <v>210</v>
      </c>
      <c r="C254" s="18" t="s">
        <v>14</v>
      </c>
      <c r="D254" s="25">
        <v>35</v>
      </c>
      <c r="E254" s="25">
        <v>35</v>
      </c>
      <c r="F254" s="25">
        <v>0</v>
      </c>
      <c r="G254" s="25">
        <v>35</v>
      </c>
    </row>
    <row r="255" spans="1:7" ht="32.25" thickBot="1" x14ac:dyDescent="0.3">
      <c r="A255" s="16" t="s">
        <v>211</v>
      </c>
      <c r="B255" s="17" t="s">
        <v>212</v>
      </c>
      <c r="C255" s="18" t="s">
        <v>14</v>
      </c>
      <c r="D255" s="25">
        <v>5.0999999999999996</v>
      </c>
      <c r="E255" s="25">
        <v>2.8</v>
      </c>
      <c r="F255" s="25">
        <v>0</v>
      </c>
      <c r="G255" s="25">
        <v>2.8</v>
      </c>
    </row>
    <row r="256" spans="1:7" ht="31.5" x14ac:dyDescent="0.25">
      <c r="A256" s="16" t="s">
        <v>213</v>
      </c>
      <c r="B256" s="17" t="s">
        <v>214</v>
      </c>
      <c r="C256" s="18"/>
      <c r="D256" s="19">
        <f>SUM(D257:D258)</f>
        <v>700</v>
      </c>
      <c r="E256" s="19">
        <f>SUM(E257:E258)</f>
        <v>37.5</v>
      </c>
      <c r="F256" s="19">
        <f>SUM(F257:F258)</f>
        <v>37.4</v>
      </c>
      <c r="G256" s="19">
        <f>SUM(G257:G258)</f>
        <v>0.1</v>
      </c>
    </row>
    <row r="257" spans="1:7" x14ac:dyDescent="0.25">
      <c r="A257" s="20"/>
      <c r="B257" s="21"/>
      <c r="C257" s="22" t="s">
        <v>14</v>
      </c>
      <c r="D257" s="23">
        <v>619</v>
      </c>
      <c r="E257" s="23">
        <v>0</v>
      </c>
      <c r="F257" s="23">
        <v>0</v>
      </c>
      <c r="G257" s="23">
        <v>0</v>
      </c>
    </row>
    <row r="258" spans="1:7" ht="16.5" thickBot="1" x14ac:dyDescent="0.3">
      <c r="A258" s="20"/>
      <c r="B258" s="21"/>
      <c r="C258" s="22" t="s">
        <v>24</v>
      </c>
      <c r="D258" s="23">
        <v>81</v>
      </c>
      <c r="E258" s="23">
        <v>37.5</v>
      </c>
      <c r="F258" s="23">
        <v>37.4</v>
      </c>
      <c r="G258" s="23">
        <v>0.1</v>
      </c>
    </row>
    <row r="259" spans="1:7" ht="32.25" thickBot="1" x14ac:dyDescent="0.3">
      <c r="A259" s="16" t="s">
        <v>215</v>
      </c>
      <c r="B259" s="17" t="s">
        <v>216</v>
      </c>
      <c r="C259" s="18" t="s">
        <v>14</v>
      </c>
      <c r="D259" s="25">
        <v>0</v>
      </c>
      <c r="E259" s="25">
        <v>2.2999999999999998</v>
      </c>
      <c r="F259" s="25">
        <v>2.2999999999999998</v>
      </c>
      <c r="G259" s="25">
        <v>0</v>
      </c>
    </row>
    <row r="260" spans="1:7" ht="31.5" x14ac:dyDescent="0.25">
      <c r="A260" s="16" t="s">
        <v>217</v>
      </c>
      <c r="B260" s="17" t="s">
        <v>218</v>
      </c>
      <c r="C260" s="18"/>
      <c r="D260" s="19">
        <f>SUM(D261:D262)</f>
        <v>93.6</v>
      </c>
      <c r="E260" s="19">
        <f>SUM(E261:E262)</f>
        <v>65</v>
      </c>
      <c r="F260" s="19">
        <f>SUM(F261:F262)</f>
        <v>64.900000000000006</v>
      </c>
      <c r="G260" s="19">
        <f>SUM(G261:G262)</f>
        <v>0.1</v>
      </c>
    </row>
    <row r="261" spans="1:7" x14ac:dyDescent="0.25">
      <c r="A261" s="20"/>
      <c r="B261" s="21"/>
      <c r="C261" s="22" t="s">
        <v>24</v>
      </c>
      <c r="D261" s="23">
        <v>93.6</v>
      </c>
      <c r="E261" s="23">
        <v>65</v>
      </c>
      <c r="F261" s="23">
        <v>64.900000000000006</v>
      </c>
      <c r="G261" s="23">
        <v>0.1</v>
      </c>
    </row>
    <row r="262" spans="1:7" ht="16.5" thickBot="1" x14ac:dyDescent="0.3">
      <c r="A262" s="20"/>
      <c r="B262" s="21"/>
      <c r="C262" s="22" t="s">
        <v>14</v>
      </c>
      <c r="D262" s="23">
        <v>0</v>
      </c>
      <c r="E262" s="23">
        <v>0</v>
      </c>
      <c r="F262" s="23">
        <v>0</v>
      </c>
      <c r="G262" s="23">
        <v>0</v>
      </c>
    </row>
    <row r="263" spans="1:7" ht="31.5" x14ac:dyDescent="0.25">
      <c r="A263" s="16" t="s">
        <v>219</v>
      </c>
      <c r="B263" s="17" t="s">
        <v>220</v>
      </c>
      <c r="C263" s="18"/>
      <c r="D263" s="19">
        <f>SUM(D264:D265)</f>
        <v>309.60000000000002</v>
      </c>
      <c r="E263" s="19">
        <f>SUM(E264:E265)</f>
        <v>309.60000000000002</v>
      </c>
      <c r="F263" s="19">
        <f>SUM(F264:F265)</f>
        <v>309.5</v>
      </c>
      <c r="G263" s="19">
        <f>SUM(G264:G265)</f>
        <v>0.1</v>
      </c>
    </row>
    <row r="264" spans="1:7" x14ac:dyDescent="0.25">
      <c r="A264" s="20"/>
      <c r="B264" s="21"/>
      <c r="C264" s="22" t="s">
        <v>14</v>
      </c>
      <c r="D264" s="23">
        <v>181.6</v>
      </c>
      <c r="E264" s="23">
        <v>181.6</v>
      </c>
      <c r="F264" s="23">
        <v>181.5</v>
      </c>
      <c r="G264" s="23">
        <v>0.1</v>
      </c>
    </row>
    <row r="265" spans="1:7" ht="16.5" thickBot="1" x14ac:dyDescent="0.3">
      <c r="A265" s="20"/>
      <c r="B265" s="21"/>
      <c r="C265" s="22" t="s">
        <v>221</v>
      </c>
      <c r="D265" s="23">
        <v>128</v>
      </c>
      <c r="E265" s="23">
        <v>128</v>
      </c>
      <c r="F265" s="23">
        <v>128</v>
      </c>
      <c r="G265" s="23">
        <v>0</v>
      </c>
    </row>
    <row r="266" spans="1:7" ht="31.5" x14ac:dyDescent="0.25">
      <c r="A266" s="16" t="s">
        <v>222</v>
      </c>
      <c r="B266" s="17" t="s">
        <v>223</v>
      </c>
      <c r="C266" s="18" t="s">
        <v>14</v>
      </c>
      <c r="D266" s="19">
        <f>SUM(D267:D267)+1307.3</f>
        <v>1307.3</v>
      </c>
      <c r="E266" s="19">
        <f>SUM(E267:E267)+1307.3</f>
        <v>1307.3</v>
      </c>
      <c r="F266" s="19">
        <f>SUM(F267:F267)+1134.5</f>
        <v>1134.5</v>
      </c>
      <c r="G266" s="19">
        <f>SUM(G267:G267)+172.8</f>
        <v>172.8</v>
      </c>
    </row>
    <row r="267" spans="1:7" ht="16.5" thickBot="1" x14ac:dyDescent="0.3">
      <c r="A267" s="20"/>
      <c r="B267" s="21"/>
      <c r="C267" s="22"/>
      <c r="D267" s="23">
        <v>0</v>
      </c>
      <c r="E267" s="23">
        <v>0</v>
      </c>
      <c r="F267" s="23">
        <v>0</v>
      </c>
      <c r="G267" s="23">
        <v>0</v>
      </c>
    </row>
    <row r="268" spans="1:7" ht="47.25" x14ac:dyDescent="0.25">
      <c r="A268" s="16" t="s">
        <v>224</v>
      </c>
      <c r="B268" s="17" t="s">
        <v>225</v>
      </c>
      <c r="C268" s="18" t="s">
        <v>14</v>
      </c>
      <c r="D268" s="19">
        <f>SUM(D269:D269)+596.2</f>
        <v>596.20000000000005</v>
      </c>
      <c r="E268" s="19">
        <f>SUM(E269:E269)+596.2</f>
        <v>596.20000000000005</v>
      </c>
      <c r="F268" s="19">
        <f>SUM(F269:F269)+595.3</f>
        <v>595.29999999999995</v>
      </c>
      <c r="G268" s="19">
        <f>SUM(G269:G269)+0.9</f>
        <v>0.9</v>
      </c>
    </row>
    <row r="269" spans="1:7" ht="16.5" thickBot="1" x14ac:dyDescent="0.3">
      <c r="A269" s="20"/>
      <c r="B269" s="21"/>
      <c r="C269" s="22"/>
      <c r="D269" s="23">
        <v>0</v>
      </c>
      <c r="E269" s="23">
        <v>0</v>
      </c>
      <c r="F269" s="23">
        <v>0</v>
      </c>
      <c r="G269" s="23">
        <v>0</v>
      </c>
    </row>
    <row r="270" spans="1:7" ht="31.5" x14ac:dyDescent="0.25">
      <c r="A270" s="16" t="s">
        <v>226</v>
      </c>
      <c r="B270" s="17" t="s">
        <v>227</v>
      </c>
      <c r="C270" s="18"/>
      <c r="D270" s="19">
        <f>SUM(D271:D272)</f>
        <v>140</v>
      </c>
      <c r="E270" s="19">
        <f>SUM(E271:E272)</f>
        <v>140</v>
      </c>
      <c r="F270" s="19">
        <f>SUM(F271:F272)</f>
        <v>139.9</v>
      </c>
      <c r="G270" s="19">
        <f>SUM(G271:G272)</f>
        <v>0.1</v>
      </c>
    </row>
    <row r="271" spans="1:7" x14ac:dyDescent="0.25">
      <c r="A271" s="20"/>
      <c r="B271" s="21"/>
      <c r="C271" s="22" t="s">
        <v>221</v>
      </c>
      <c r="D271" s="23">
        <v>0</v>
      </c>
      <c r="E271" s="23">
        <v>50</v>
      </c>
      <c r="F271" s="23">
        <v>50</v>
      </c>
      <c r="G271" s="23">
        <v>0</v>
      </c>
    </row>
    <row r="272" spans="1:7" ht="16.5" thickBot="1" x14ac:dyDescent="0.3">
      <c r="A272" s="20"/>
      <c r="B272" s="21"/>
      <c r="C272" s="22" t="s">
        <v>14</v>
      </c>
      <c r="D272" s="23">
        <v>140</v>
      </c>
      <c r="E272" s="23">
        <v>90</v>
      </c>
      <c r="F272" s="23">
        <v>89.9</v>
      </c>
      <c r="G272" s="23">
        <v>0.1</v>
      </c>
    </row>
    <row r="273" spans="1:7" ht="31.5" x14ac:dyDescent="0.25">
      <c r="A273" s="16" t="s">
        <v>228</v>
      </c>
      <c r="B273" s="17" t="s">
        <v>229</v>
      </c>
      <c r="C273" s="18" t="s">
        <v>14</v>
      </c>
      <c r="D273" s="19">
        <f>SUM(D274:D274)+150</f>
        <v>150</v>
      </c>
      <c r="E273" s="19">
        <f>SUM(E274:E274)+150</f>
        <v>150</v>
      </c>
      <c r="F273" s="19">
        <f>SUM(F274:F274)+19.6</f>
        <v>19.600000000000001</v>
      </c>
      <c r="G273" s="19">
        <f>SUM(G274:G274)+130.4</f>
        <v>130.4</v>
      </c>
    </row>
    <row r="274" spans="1:7" ht="16.5" thickBot="1" x14ac:dyDescent="0.3">
      <c r="A274" s="20"/>
      <c r="B274" s="21"/>
      <c r="C274" s="22"/>
      <c r="D274" s="23">
        <v>0</v>
      </c>
      <c r="E274" s="23">
        <v>0</v>
      </c>
      <c r="F274" s="23">
        <v>0</v>
      </c>
      <c r="G274" s="23">
        <v>0</v>
      </c>
    </row>
    <row r="275" spans="1:7" ht="31.5" x14ac:dyDescent="0.25">
      <c r="A275" s="16" t="s">
        <v>230</v>
      </c>
      <c r="B275" s="17" t="s">
        <v>231</v>
      </c>
      <c r="C275" s="18"/>
      <c r="D275" s="19">
        <f>SUM(D276:D277)</f>
        <v>44.9</v>
      </c>
      <c r="E275" s="19">
        <f>SUM(E276:E277)</f>
        <v>24.200000000000003</v>
      </c>
      <c r="F275" s="19">
        <f>SUM(F276:F277)</f>
        <v>7.3</v>
      </c>
      <c r="G275" s="19">
        <f>SUM(G276:G277)</f>
        <v>16.899999999999999</v>
      </c>
    </row>
    <row r="276" spans="1:7" x14ac:dyDescent="0.25">
      <c r="A276" s="20"/>
      <c r="B276" s="21"/>
      <c r="C276" s="22" t="s">
        <v>14</v>
      </c>
      <c r="D276" s="23">
        <v>12.9</v>
      </c>
      <c r="E276" s="23">
        <v>12.9</v>
      </c>
      <c r="F276" s="23">
        <v>0</v>
      </c>
      <c r="G276" s="23">
        <v>12.9</v>
      </c>
    </row>
    <row r="277" spans="1:7" ht="16.5" thickBot="1" x14ac:dyDescent="0.3">
      <c r="A277" s="20"/>
      <c r="B277" s="21"/>
      <c r="C277" s="22" t="s">
        <v>24</v>
      </c>
      <c r="D277" s="23">
        <v>32</v>
      </c>
      <c r="E277" s="23">
        <v>11.3</v>
      </c>
      <c r="F277" s="23">
        <v>7.3</v>
      </c>
      <c r="G277" s="23">
        <v>4</v>
      </c>
    </row>
    <row r="278" spans="1:7" ht="31.5" x14ac:dyDescent="0.25">
      <c r="A278" s="16" t="s">
        <v>232</v>
      </c>
      <c r="B278" s="17" t="s">
        <v>233</v>
      </c>
      <c r="C278" s="18"/>
      <c r="D278" s="19">
        <f>SUM(D279:D280)</f>
        <v>27.5</v>
      </c>
      <c r="E278" s="19">
        <f>SUM(E279:E280)</f>
        <v>42.5</v>
      </c>
      <c r="F278" s="19">
        <f>SUM(F279:F280)</f>
        <v>12.899999999999999</v>
      </c>
      <c r="G278" s="19">
        <f>SUM(G279:G280)</f>
        <v>29.6</v>
      </c>
    </row>
    <row r="279" spans="1:7" x14ac:dyDescent="0.25">
      <c r="A279" s="20"/>
      <c r="B279" s="21"/>
      <c r="C279" s="22" t="s">
        <v>14</v>
      </c>
      <c r="D279" s="23">
        <v>27.5</v>
      </c>
      <c r="E279" s="23">
        <v>27.5</v>
      </c>
      <c r="F279" s="23">
        <v>4.2</v>
      </c>
      <c r="G279" s="23">
        <v>23.3</v>
      </c>
    </row>
    <row r="280" spans="1:7" ht="16.5" thickBot="1" x14ac:dyDescent="0.3">
      <c r="A280" s="20"/>
      <c r="B280" s="21"/>
      <c r="C280" s="22" t="s">
        <v>24</v>
      </c>
      <c r="D280" s="23">
        <v>0</v>
      </c>
      <c r="E280" s="23">
        <v>15</v>
      </c>
      <c r="F280" s="23">
        <v>8.6999999999999993</v>
      </c>
      <c r="G280" s="23">
        <v>6.3</v>
      </c>
    </row>
    <row r="281" spans="1:7" ht="32.25" thickBot="1" x14ac:dyDescent="0.3">
      <c r="A281" s="16" t="s">
        <v>234</v>
      </c>
      <c r="B281" s="17" t="s">
        <v>235</v>
      </c>
      <c r="C281" s="18" t="s">
        <v>14</v>
      </c>
      <c r="D281" s="25">
        <v>20</v>
      </c>
      <c r="E281" s="25">
        <v>20</v>
      </c>
      <c r="F281" s="25">
        <v>0</v>
      </c>
      <c r="G281" s="25">
        <v>20</v>
      </c>
    </row>
    <row r="282" spans="1:7" ht="31.5" x14ac:dyDescent="0.25">
      <c r="A282" s="16" t="s">
        <v>236</v>
      </c>
      <c r="B282" s="17" t="s">
        <v>237</v>
      </c>
      <c r="C282" s="18"/>
      <c r="D282" s="19">
        <f>SUM(D283:D285)</f>
        <v>0</v>
      </c>
      <c r="E282" s="19">
        <f>SUM(E283:E285)</f>
        <v>9</v>
      </c>
      <c r="F282" s="19">
        <f>SUM(F283:F285)</f>
        <v>0</v>
      </c>
      <c r="G282" s="19">
        <f>SUM(G283:G285)</f>
        <v>9</v>
      </c>
    </row>
    <row r="283" spans="1:7" x14ac:dyDescent="0.25">
      <c r="A283" s="20"/>
      <c r="B283" s="21"/>
      <c r="C283" s="22" t="s">
        <v>14</v>
      </c>
      <c r="D283" s="23">
        <v>0</v>
      </c>
      <c r="E283" s="23">
        <v>0</v>
      </c>
      <c r="F283" s="23">
        <v>0</v>
      </c>
      <c r="G283" s="23">
        <v>0</v>
      </c>
    </row>
    <row r="284" spans="1:7" x14ac:dyDescent="0.25">
      <c r="A284" s="20"/>
      <c r="B284" s="21"/>
      <c r="C284" s="22" t="s">
        <v>238</v>
      </c>
      <c r="D284" s="23">
        <v>0</v>
      </c>
      <c r="E284" s="23">
        <v>9</v>
      </c>
      <c r="F284" s="23">
        <v>0</v>
      </c>
      <c r="G284" s="23">
        <v>9</v>
      </c>
    </row>
    <row r="285" spans="1:7" ht="16.5" thickBot="1" x14ac:dyDescent="0.3">
      <c r="A285" s="20"/>
      <c r="B285" s="21"/>
      <c r="C285" s="22" t="s">
        <v>27</v>
      </c>
      <c r="D285" s="23">
        <v>0</v>
      </c>
      <c r="E285" s="23">
        <v>0</v>
      </c>
      <c r="F285" s="23">
        <v>0</v>
      </c>
      <c r="G285" s="23">
        <v>0</v>
      </c>
    </row>
    <row r="286" spans="1:7" ht="31.5" x14ac:dyDescent="0.25">
      <c r="A286" s="16" t="s">
        <v>239</v>
      </c>
      <c r="B286" s="17" t="s">
        <v>240</v>
      </c>
      <c r="C286" s="18"/>
      <c r="D286" s="19">
        <f>SUM(D287:D289)</f>
        <v>37.200000000000003</v>
      </c>
      <c r="E286" s="19">
        <f>SUM(E287:E289)</f>
        <v>24.5</v>
      </c>
      <c r="F286" s="19">
        <f>SUM(F287:F289)</f>
        <v>19.399999999999999</v>
      </c>
      <c r="G286" s="19">
        <f>SUM(G287:G289)</f>
        <v>5.1000000000000005</v>
      </c>
    </row>
    <row r="287" spans="1:7" x14ac:dyDescent="0.25">
      <c r="A287" s="20"/>
      <c r="B287" s="21"/>
      <c r="C287" s="22" t="s">
        <v>14</v>
      </c>
      <c r="D287" s="23">
        <v>0</v>
      </c>
      <c r="E287" s="23">
        <v>0</v>
      </c>
      <c r="F287" s="23">
        <v>0</v>
      </c>
      <c r="G287" s="23">
        <v>0</v>
      </c>
    </row>
    <row r="288" spans="1:7" x14ac:dyDescent="0.25">
      <c r="A288" s="20"/>
      <c r="B288" s="21"/>
      <c r="C288" s="22" t="s">
        <v>24</v>
      </c>
      <c r="D288" s="23">
        <v>5.6</v>
      </c>
      <c r="E288" s="23">
        <v>5.6</v>
      </c>
      <c r="F288" s="23">
        <v>4.7</v>
      </c>
      <c r="G288" s="23">
        <v>0.9</v>
      </c>
    </row>
    <row r="289" spans="1:7" ht="16.5" thickBot="1" x14ac:dyDescent="0.3">
      <c r="A289" s="20"/>
      <c r="B289" s="21"/>
      <c r="C289" s="22" t="s">
        <v>15</v>
      </c>
      <c r="D289" s="23">
        <v>31.6</v>
      </c>
      <c r="E289" s="23">
        <v>18.899999999999999</v>
      </c>
      <c r="F289" s="23">
        <v>14.7</v>
      </c>
      <c r="G289" s="23">
        <v>4.2</v>
      </c>
    </row>
    <row r="290" spans="1:7" ht="31.5" x14ac:dyDescent="0.25">
      <c r="A290" s="16" t="s">
        <v>241</v>
      </c>
      <c r="B290" s="17" t="s">
        <v>242</v>
      </c>
      <c r="C290" s="18"/>
      <c r="D290" s="19">
        <f>SUM(D291:D292)</f>
        <v>24.5</v>
      </c>
      <c r="E290" s="19">
        <f>SUM(E291:E292)</f>
        <v>30.2</v>
      </c>
      <c r="F290" s="19">
        <f>SUM(F291:F292)</f>
        <v>27.1</v>
      </c>
      <c r="G290" s="19">
        <f>SUM(G291:G292)</f>
        <v>3.1</v>
      </c>
    </row>
    <row r="291" spans="1:7" x14ac:dyDescent="0.25">
      <c r="A291" s="20"/>
      <c r="B291" s="21"/>
      <c r="C291" s="22" t="s">
        <v>14</v>
      </c>
      <c r="D291" s="23">
        <v>0</v>
      </c>
      <c r="E291" s="23">
        <v>0</v>
      </c>
      <c r="F291" s="23">
        <v>0</v>
      </c>
      <c r="G291" s="23">
        <v>0</v>
      </c>
    </row>
    <row r="292" spans="1:7" ht="16.5" thickBot="1" x14ac:dyDescent="0.3">
      <c r="A292" s="20"/>
      <c r="B292" s="21"/>
      <c r="C292" s="22" t="s">
        <v>24</v>
      </c>
      <c r="D292" s="23">
        <v>24.5</v>
      </c>
      <c r="E292" s="23">
        <v>30.2</v>
      </c>
      <c r="F292" s="23">
        <v>27.1</v>
      </c>
      <c r="G292" s="23">
        <v>3.1</v>
      </c>
    </row>
    <row r="293" spans="1:7" ht="16.5" thickBot="1" x14ac:dyDescent="0.3">
      <c r="A293" s="4" t="s">
        <v>243</v>
      </c>
      <c r="B293" s="5" t="s">
        <v>244</v>
      </c>
      <c r="C293" s="6"/>
      <c r="D293" s="30"/>
      <c r="E293" s="30"/>
      <c r="F293" s="30"/>
      <c r="G293" s="30"/>
    </row>
    <row r="294" spans="1:7" ht="48" thickBot="1" x14ac:dyDescent="0.3">
      <c r="A294" s="8" t="s">
        <v>245</v>
      </c>
      <c r="B294" s="9" t="s">
        <v>246</v>
      </c>
      <c r="C294" s="10"/>
      <c r="D294" s="11"/>
      <c r="E294" s="11"/>
      <c r="F294" s="11"/>
      <c r="G294" s="11"/>
    </row>
    <row r="295" spans="1:7" ht="32.25" thickBot="1" x14ac:dyDescent="0.3">
      <c r="A295" s="16" t="s">
        <v>248</v>
      </c>
      <c r="B295" s="17" t="s">
        <v>247</v>
      </c>
      <c r="C295" s="18" t="s">
        <v>14</v>
      </c>
      <c r="D295" s="25">
        <v>30</v>
      </c>
      <c r="E295" s="25">
        <v>30</v>
      </c>
      <c r="F295" s="25">
        <v>30</v>
      </c>
      <c r="G295" s="25">
        <v>0</v>
      </c>
    </row>
    <row r="296" spans="1:7" ht="16.5" thickBot="1" x14ac:dyDescent="0.3">
      <c r="A296" s="12" t="s">
        <v>249</v>
      </c>
      <c r="B296" s="13" t="s">
        <v>250</v>
      </c>
      <c r="C296" s="14"/>
      <c r="D296" s="15"/>
      <c r="E296" s="15"/>
      <c r="F296" s="15"/>
      <c r="G296" s="15"/>
    </row>
    <row r="297" spans="1:7" ht="47.25" x14ac:dyDescent="0.25">
      <c r="A297" s="16" t="s">
        <v>251</v>
      </c>
      <c r="B297" s="17" t="s">
        <v>252</v>
      </c>
      <c r="C297" s="18"/>
      <c r="D297" s="19">
        <f>SUM(D298:D298)</f>
        <v>33.9</v>
      </c>
      <c r="E297" s="19">
        <f>SUM(E298:E298)</f>
        <v>33.9</v>
      </c>
      <c r="F297" s="19">
        <f>SUM(F298:F298)</f>
        <v>33.9</v>
      </c>
      <c r="G297" s="19">
        <f>SUM(G298:G298)</f>
        <v>0</v>
      </c>
    </row>
    <row r="298" spans="1:7" ht="16.5" thickBot="1" x14ac:dyDescent="0.3">
      <c r="A298" s="20"/>
      <c r="B298" s="21"/>
      <c r="C298" s="22" t="s">
        <v>24</v>
      </c>
      <c r="D298" s="23">
        <v>33.9</v>
      </c>
      <c r="E298" s="23">
        <v>33.9</v>
      </c>
      <c r="F298" s="23">
        <v>33.9</v>
      </c>
      <c r="G298" s="23">
        <v>0</v>
      </c>
    </row>
    <row r="299" spans="1:7" ht="31.5" x14ac:dyDescent="0.25">
      <c r="A299" s="16" t="s">
        <v>253</v>
      </c>
      <c r="B299" s="17" t="s">
        <v>254</v>
      </c>
      <c r="C299" s="18"/>
      <c r="D299" s="19">
        <f>SUM(D300:D303)</f>
        <v>1766.6</v>
      </c>
      <c r="E299" s="19">
        <f>SUM(E300:E303)</f>
        <v>1766.6</v>
      </c>
      <c r="F299" s="19">
        <f>SUM(F300:F303)</f>
        <v>1671.8</v>
      </c>
      <c r="G299" s="19">
        <f>SUM(G300:G303)</f>
        <v>94.8</v>
      </c>
    </row>
    <row r="300" spans="1:7" x14ac:dyDescent="0.25">
      <c r="A300" s="20"/>
      <c r="B300" s="21"/>
      <c r="C300" s="22" t="s">
        <v>221</v>
      </c>
      <c r="D300" s="23">
        <v>0</v>
      </c>
      <c r="E300" s="23">
        <v>0</v>
      </c>
      <c r="F300" s="23">
        <v>0</v>
      </c>
      <c r="G300" s="23">
        <v>0</v>
      </c>
    </row>
    <row r="301" spans="1:7" x14ac:dyDescent="0.25">
      <c r="A301" s="20"/>
      <c r="B301" s="21"/>
      <c r="C301" s="22" t="s">
        <v>15</v>
      </c>
      <c r="D301" s="23">
        <v>663.1</v>
      </c>
      <c r="E301" s="23">
        <v>663.1</v>
      </c>
      <c r="F301" s="23">
        <v>663</v>
      </c>
      <c r="G301" s="23">
        <v>0.1</v>
      </c>
    </row>
    <row r="302" spans="1:7" x14ac:dyDescent="0.25">
      <c r="A302" s="20"/>
      <c r="B302" s="21"/>
      <c r="C302" s="22" t="s">
        <v>24</v>
      </c>
      <c r="D302" s="23">
        <v>0</v>
      </c>
      <c r="E302" s="23">
        <v>0</v>
      </c>
      <c r="F302" s="23">
        <v>0</v>
      </c>
      <c r="G302" s="23">
        <v>0</v>
      </c>
    </row>
    <row r="303" spans="1:7" ht="16.5" thickBot="1" x14ac:dyDescent="0.3">
      <c r="A303" s="20"/>
      <c r="B303" s="21"/>
      <c r="C303" s="22" t="s">
        <v>14</v>
      </c>
      <c r="D303" s="23">
        <v>1103.5</v>
      </c>
      <c r="E303" s="23">
        <v>1103.5</v>
      </c>
      <c r="F303" s="23">
        <v>1008.8</v>
      </c>
      <c r="G303" s="23">
        <v>94.7</v>
      </c>
    </row>
    <row r="304" spans="1:7" ht="31.5" x14ac:dyDescent="0.25">
      <c r="A304" s="16" t="s">
        <v>255</v>
      </c>
      <c r="B304" s="17" t="s">
        <v>256</v>
      </c>
      <c r="C304" s="18"/>
      <c r="D304" s="19">
        <f>SUM(D305:D306)</f>
        <v>800.3</v>
      </c>
      <c r="E304" s="19">
        <f>SUM(E305:E306)</f>
        <v>372.4</v>
      </c>
      <c r="F304" s="19">
        <f>SUM(F305:F306)</f>
        <v>37.799999999999997</v>
      </c>
      <c r="G304" s="19">
        <f>SUM(G305:G306)</f>
        <v>334.6</v>
      </c>
    </row>
    <row r="305" spans="1:7" x14ac:dyDescent="0.25">
      <c r="A305" s="20"/>
      <c r="B305" s="21"/>
      <c r="C305" s="22" t="s">
        <v>24</v>
      </c>
      <c r="D305" s="23">
        <v>800.3</v>
      </c>
      <c r="E305" s="23">
        <v>372.4</v>
      </c>
      <c r="F305" s="23">
        <v>37.799999999999997</v>
      </c>
      <c r="G305" s="23">
        <v>334.6</v>
      </c>
    </row>
    <row r="306" spans="1:7" ht="16.5" thickBot="1" x14ac:dyDescent="0.3">
      <c r="A306" s="20"/>
      <c r="B306" s="21"/>
      <c r="C306" s="22" t="s">
        <v>14</v>
      </c>
      <c r="D306" s="23">
        <v>0</v>
      </c>
      <c r="E306" s="23">
        <v>0</v>
      </c>
      <c r="F306" s="23">
        <v>0</v>
      </c>
      <c r="G306" s="23">
        <v>0</v>
      </c>
    </row>
    <row r="307" spans="1:7" ht="32.25" thickBot="1" x14ac:dyDescent="0.3">
      <c r="A307" s="16" t="s">
        <v>257</v>
      </c>
      <c r="B307" s="17" t="s">
        <v>258</v>
      </c>
      <c r="C307" s="18" t="s">
        <v>24</v>
      </c>
      <c r="D307" s="25">
        <v>742.4</v>
      </c>
      <c r="E307" s="25">
        <v>565.79999999999995</v>
      </c>
      <c r="F307" s="25">
        <v>0</v>
      </c>
      <c r="G307" s="25">
        <v>565.79999999999995</v>
      </c>
    </row>
    <row r="308" spans="1:7" ht="32.25" thickBot="1" x14ac:dyDescent="0.3">
      <c r="A308" s="16" t="s">
        <v>259</v>
      </c>
      <c r="B308" s="17" t="s">
        <v>260</v>
      </c>
      <c r="C308" s="18" t="s">
        <v>14</v>
      </c>
      <c r="D308" s="25">
        <v>589.6</v>
      </c>
      <c r="E308" s="25">
        <v>589.6</v>
      </c>
      <c r="F308" s="25">
        <v>44.8</v>
      </c>
      <c r="G308" s="25">
        <v>544.79999999999995</v>
      </c>
    </row>
    <row r="309" spans="1:7" ht="32.25" thickBot="1" x14ac:dyDescent="0.3">
      <c r="A309" s="16" t="s">
        <v>261</v>
      </c>
      <c r="B309" s="17" t="s">
        <v>262</v>
      </c>
      <c r="C309" s="18" t="s">
        <v>14</v>
      </c>
      <c r="D309" s="25">
        <v>100</v>
      </c>
      <c r="E309" s="25">
        <v>82</v>
      </c>
      <c r="F309" s="25">
        <v>81.900000000000006</v>
      </c>
      <c r="G309" s="25">
        <v>0.1</v>
      </c>
    </row>
    <row r="310" spans="1:7" ht="32.25" thickBot="1" x14ac:dyDescent="0.3">
      <c r="A310" s="16" t="s">
        <v>264</v>
      </c>
      <c r="B310" s="17" t="s">
        <v>263</v>
      </c>
      <c r="C310" s="18" t="s">
        <v>14</v>
      </c>
      <c r="D310" s="25">
        <v>207</v>
      </c>
      <c r="E310" s="25">
        <v>207</v>
      </c>
      <c r="F310" s="25">
        <v>0</v>
      </c>
      <c r="G310" s="25">
        <v>207</v>
      </c>
    </row>
    <row r="311" spans="1:7" ht="16.5" thickBot="1" x14ac:dyDescent="0.3">
      <c r="A311" s="4" t="s">
        <v>265</v>
      </c>
      <c r="B311" s="5" t="s">
        <v>266</v>
      </c>
      <c r="C311" s="6"/>
      <c r="D311" s="30">
        <f>SUM(D312:D312)</f>
        <v>0</v>
      </c>
      <c r="E311" s="30">
        <f>SUM(E312:E312)</f>
        <v>0</v>
      </c>
      <c r="F311" s="30">
        <f>SUM(F312:F312)</f>
        <v>0</v>
      </c>
      <c r="G311" s="30">
        <f>SUM(G312:G312)</f>
        <v>0</v>
      </c>
    </row>
    <row r="312" spans="1:7" ht="32.25" thickBot="1" x14ac:dyDescent="0.3">
      <c r="A312" s="8" t="s">
        <v>267</v>
      </c>
      <c r="B312" s="9" t="s">
        <v>268</v>
      </c>
      <c r="C312" s="10"/>
      <c r="D312" s="11"/>
      <c r="E312" s="11"/>
      <c r="F312" s="11"/>
      <c r="G312" s="11"/>
    </row>
    <row r="313" spans="1:7" ht="48" thickBot="1" x14ac:dyDescent="0.3">
      <c r="A313" s="12" t="s">
        <v>269</v>
      </c>
      <c r="B313" s="13" t="s">
        <v>270</v>
      </c>
      <c r="C313" s="14"/>
      <c r="D313" s="15"/>
      <c r="E313" s="15"/>
      <c r="F313" s="15"/>
      <c r="G313" s="15"/>
    </row>
    <row r="314" spans="1:7" ht="31.5" x14ac:dyDescent="0.25">
      <c r="A314" s="16" t="s">
        <v>271</v>
      </c>
      <c r="B314" s="17" t="s">
        <v>272</v>
      </c>
      <c r="C314" s="18"/>
      <c r="D314" s="19">
        <f>SUM(D315:D317)</f>
        <v>385.90000000000003</v>
      </c>
      <c r="E314" s="19">
        <f>SUM(E315:E317)</f>
        <v>347.30000000000007</v>
      </c>
      <c r="F314" s="19">
        <f>SUM(F315:F317)</f>
        <v>342</v>
      </c>
      <c r="G314" s="19">
        <f>SUM(G315:G317)</f>
        <v>5.3000000000000007</v>
      </c>
    </row>
    <row r="315" spans="1:7" x14ac:dyDescent="0.25">
      <c r="A315" s="20"/>
      <c r="B315" s="21"/>
      <c r="C315" s="22" t="s">
        <v>14</v>
      </c>
      <c r="D315" s="23">
        <v>35.6</v>
      </c>
      <c r="E315" s="23">
        <v>35.6</v>
      </c>
      <c r="F315" s="23">
        <v>32.4</v>
      </c>
      <c r="G315" s="23">
        <v>3.2</v>
      </c>
    </row>
    <row r="316" spans="1:7" x14ac:dyDescent="0.25">
      <c r="A316" s="20"/>
      <c r="B316" s="21"/>
      <c r="C316" s="22" t="s">
        <v>15</v>
      </c>
      <c r="D316" s="23">
        <v>330.1</v>
      </c>
      <c r="E316" s="23">
        <v>283.10000000000002</v>
      </c>
      <c r="F316" s="23">
        <v>281</v>
      </c>
      <c r="G316" s="23">
        <v>2.1</v>
      </c>
    </row>
    <row r="317" spans="1:7" ht="16.5" thickBot="1" x14ac:dyDescent="0.3">
      <c r="A317" s="20"/>
      <c r="B317" s="21"/>
      <c r="C317" s="22" t="s">
        <v>24</v>
      </c>
      <c r="D317" s="23">
        <v>20.2</v>
      </c>
      <c r="E317" s="23">
        <v>28.6</v>
      </c>
      <c r="F317" s="23">
        <v>28.6</v>
      </c>
      <c r="G317" s="23">
        <v>0</v>
      </c>
    </row>
    <row r="318" spans="1:7" ht="31.5" x14ac:dyDescent="0.25">
      <c r="A318" s="16" t="s">
        <v>273</v>
      </c>
      <c r="B318" s="17" t="s">
        <v>274</v>
      </c>
      <c r="C318" s="18"/>
      <c r="D318" s="19">
        <f>SUM(D319:D322)</f>
        <v>125.4</v>
      </c>
      <c r="E318" s="19">
        <f>SUM(E319:E322)</f>
        <v>20</v>
      </c>
      <c r="F318" s="19">
        <f>SUM(F319:F322)</f>
        <v>9.3000000000000007</v>
      </c>
      <c r="G318" s="19">
        <f>SUM(G319:G322)</f>
        <v>10.700000000000001</v>
      </c>
    </row>
    <row r="319" spans="1:7" x14ac:dyDescent="0.25">
      <c r="A319" s="20"/>
      <c r="B319" s="21"/>
      <c r="C319" s="22"/>
      <c r="D319" s="23">
        <v>0</v>
      </c>
      <c r="E319" s="23">
        <v>0</v>
      </c>
      <c r="F319" s="23">
        <v>0</v>
      </c>
      <c r="G319" s="23">
        <v>0</v>
      </c>
    </row>
    <row r="320" spans="1:7" x14ac:dyDescent="0.25">
      <c r="A320" s="20"/>
      <c r="B320" s="21"/>
      <c r="C320" s="22" t="s">
        <v>14</v>
      </c>
      <c r="D320" s="23">
        <v>11.4</v>
      </c>
      <c r="E320" s="23">
        <v>11.4</v>
      </c>
      <c r="F320" s="23">
        <v>1</v>
      </c>
      <c r="G320" s="23">
        <v>10.4</v>
      </c>
    </row>
    <row r="321" spans="1:7" x14ac:dyDescent="0.25">
      <c r="A321" s="20"/>
      <c r="B321" s="21"/>
      <c r="C321" s="22" t="s">
        <v>15</v>
      </c>
      <c r="D321" s="23">
        <v>105.6</v>
      </c>
      <c r="E321" s="23">
        <v>8.6</v>
      </c>
      <c r="F321" s="23">
        <v>8.3000000000000007</v>
      </c>
      <c r="G321" s="23">
        <v>0.3</v>
      </c>
    </row>
    <row r="322" spans="1:7" ht="16.5" thickBot="1" x14ac:dyDescent="0.3">
      <c r="A322" s="20"/>
      <c r="B322" s="21"/>
      <c r="C322" s="22" t="s">
        <v>24</v>
      </c>
      <c r="D322" s="23">
        <v>8.4</v>
      </c>
      <c r="E322" s="23">
        <v>0</v>
      </c>
      <c r="F322" s="23">
        <v>0</v>
      </c>
      <c r="G322" s="23">
        <v>0</v>
      </c>
    </row>
    <row r="323" spans="1:7" ht="32.25" thickBot="1" x14ac:dyDescent="0.3">
      <c r="A323" s="16" t="s">
        <v>275</v>
      </c>
      <c r="B323" s="17" t="s">
        <v>276</v>
      </c>
      <c r="C323" s="18" t="s">
        <v>14</v>
      </c>
      <c r="D323" s="25">
        <v>96</v>
      </c>
      <c r="E323" s="25">
        <v>43.2</v>
      </c>
      <c r="F323" s="25">
        <v>0</v>
      </c>
      <c r="G323" s="25">
        <v>43.2</v>
      </c>
    </row>
    <row r="324" spans="1:7" ht="31.5" x14ac:dyDescent="0.25">
      <c r="A324" s="16" t="s">
        <v>277</v>
      </c>
      <c r="B324" s="17" t="s">
        <v>278</v>
      </c>
      <c r="C324" s="18"/>
      <c r="D324" s="19">
        <f>SUM(D325:D326)</f>
        <v>343</v>
      </c>
      <c r="E324" s="19">
        <f>SUM(E325:E326)</f>
        <v>343</v>
      </c>
      <c r="F324" s="19">
        <f>SUM(F325:F326)</f>
        <v>243</v>
      </c>
      <c r="G324" s="19">
        <f>SUM(G325:G326)</f>
        <v>100</v>
      </c>
    </row>
    <row r="325" spans="1:7" x14ac:dyDescent="0.25">
      <c r="A325" s="20"/>
      <c r="B325" s="21"/>
      <c r="C325" s="22" t="s">
        <v>14</v>
      </c>
      <c r="D325" s="23">
        <v>193</v>
      </c>
      <c r="E325" s="23">
        <v>193</v>
      </c>
      <c r="F325" s="23">
        <v>93</v>
      </c>
      <c r="G325" s="23">
        <v>100</v>
      </c>
    </row>
    <row r="326" spans="1:7" ht="16.5" thickBot="1" x14ac:dyDescent="0.3">
      <c r="A326" s="20"/>
      <c r="B326" s="21"/>
      <c r="C326" s="22" t="s">
        <v>24</v>
      </c>
      <c r="D326" s="23">
        <v>150</v>
      </c>
      <c r="E326" s="23">
        <v>150</v>
      </c>
      <c r="F326" s="23">
        <v>150</v>
      </c>
      <c r="G326" s="23">
        <v>0</v>
      </c>
    </row>
    <row r="327" spans="1:7" ht="32.25" thickBot="1" x14ac:dyDescent="0.3">
      <c r="A327" s="16" t="s">
        <v>279</v>
      </c>
      <c r="B327" s="17" t="s">
        <v>280</v>
      </c>
      <c r="C327" s="18" t="s">
        <v>14</v>
      </c>
      <c r="D327" s="25">
        <v>350</v>
      </c>
      <c r="E327" s="25">
        <v>350</v>
      </c>
      <c r="F327" s="25">
        <v>160</v>
      </c>
      <c r="G327" s="25">
        <v>190</v>
      </c>
    </row>
    <row r="328" spans="1:7" ht="48" thickBot="1" x14ac:dyDescent="0.3">
      <c r="A328" s="12" t="s">
        <v>281</v>
      </c>
      <c r="B328" s="13" t="s">
        <v>282</v>
      </c>
      <c r="C328" s="14"/>
      <c r="D328" s="15"/>
      <c r="E328" s="15"/>
      <c r="F328" s="15"/>
      <c r="G328" s="15"/>
    </row>
    <row r="329" spans="1:7" ht="32.25" thickBot="1" x14ac:dyDescent="0.3">
      <c r="A329" s="16" t="s">
        <v>283</v>
      </c>
      <c r="B329" s="17" t="s">
        <v>284</v>
      </c>
      <c r="C329" s="18" t="s">
        <v>14</v>
      </c>
      <c r="D329" s="25">
        <v>350</v>
      </c>
      <c r="E329" s="25">
        <v>350</v>
      </c>
      <c r="F329" s="25">
        <v>333.6</v>
      </c>
      <c r="G329" s="25">
        <v>16.399999999999999</v>
      </c>
    </row>
    <row r="330" spans="1:7" ht="31.5" x14ac:dyDescent="0.25">
      <c r="A330" s="16" t="s">
        <v>285</v>
      </c>
      <c r="B330" s="17" t="s">
        <v>286</v>
      </c>
      <c r="C330" s="18"/>
      <c r="D330" s="19">
        <f>SUM(D331:D332)</f>
        <v>3096.4</v>
      </c>
      <c r="E330" s="19">
        <f>SUM(E331:E332)</f>
        <v>1176</v>
      </c>
      <c r="F330" s="19">
        <f>SUM(F331:F332)-0.1</f>
        <v>676.5</v>
      </c>
      <c r="G330" s="19">
        <f>SUM(G331:G332)+0.1</f>
        <v>499.5</v>
      </c>
    </row>
    <row r="331" spans="1:7" x14ac:dyDescent="0.25">
      <c r="A331" s="20"/>
      <c r="B331" s="21"/>
      <c r="C331" s="22" t="s">
        <v>14</v>
      </c>
      <c r="D331" s="23">
        <v>562</v>
      </c>
      <c r="E331" s="23">
        <v>562</v>
      </c>
      <c r="F331" s="23">
        <v>151</v>
      </c>
      <c r="G331" s="23">
        <v>411</v>
      </c>
    </row>
    <row r="332" spans="1:7" ht="16.5" thickBot="1" x14ac:dyDescent="0.3">
      <c r="A332" s="20"/>
      <c r="B332" s="21"/>
      <c r="C332" s="22" t="s">
        <v>15</v>
      </c>
      <c r="D332" s="23">
        <v>2534.4</v>
      </c>
      <c r="E332" s="23">
        <v>614</v>
      </c>
      <c r="F332" s="23">
        <v>525.6</v>
      </c>
      <c r="G332" s="23">
        <v>88.4</v>
      </c>
    </row>
    <row r="333" spans="1:7" ht="32.25" thickBot="1" x14ac:dyDescent="0.3">
      <c r="A333" s="16" t="s">
        <v>287</v>
      </c>
      <c r="B333" s="17" t="s">
        <v>288</v>
      </c>
      <c r="C333" s="18" t="s">
        <v>14</v>
      </c>
      <c r="D333" s="25">
        <v>61</v>
      </c>
      <c r="E333" s="25">
        <v>61</v>
      </c>
      <c r="F333" s="25">
        <v>58.9</v>
      </c>
      <c r="G333" s="25">
        <v>2.1</v>
      </c>
    </row>
    <row r="334" spans="1:7" ht="16.5" thickBot="1" x14ac:dyDescent="0.3">
      <c r="A334" s="4" t="s">
        <v>289</v>
      </c>
      <c r="B334" s="5" t="s">
        <v>290</v>
      </c>
      <c r="C334" s="6"/>
      <c r="D334" s="24"/>
      <c r="E334" s="24"/>
      <c r="F334" s="24"/>
      <c r="G334" s="24"/>
    </row>
    <row r="335" spans="1:7" ht="32.25" thickBot="1" x14ac:dyDescent="0.3">
      <c r="A335" s="8" t="s">
        <v>291</v>
      </c>
      <c r="B335" s="9" t="s">
        <v>292</v>
      </c>
      <c r="C335" s="10"/>
      <c r="D335" s="11"/>
      <c r="E335" s="11"/>
      <c r="F335" s="11"/>
      <c r="G335" s="11"/>
    </row>
    <row r="336" spans="1:7" ht="16.5" thickBot="1" x14ac:dyDescent="0.3">
      <c r="A336" s="12" t="s">
        <v>293</v>
      </c>
      <c r="B336" s="13" t="s">
        <v>294</v>
      </c>
      <c r="C336" s="14"/>
      <c r="D336" s="15"/>
      <c r="E336" s="15"/>
      <c r="F336" s="15"/>
      <c r="G336" s="15"/>
    </row>
    <row r="337" spans="1:7" ht="32.25" thickBot="1" x14ac:dyDescent="0.3">
      <c r="A337" s="16" t="s">
        <v>296</v>
      </c>
      <c r="B337" s="17" t="s">
        <v>295</v>
      </c>
      <c r="C337" s="18" t="s">
        <v>14</v>
      </c>
      <c r="D337" s="25">
        <v>50</v>
      </c>
      <c r="E337" s="25">
        <v>50</v>
      </c>
      <c r="F337" s="25">
        <v>50</v>
      </c>
      <c r="G337" s="25">
        <v>0</v>
      </c>
    </row>
    <row r="338" spans="1:7" ht="32.25" thickBot="1" x14ac:dyDescent="0.3">
      <c r="A338" s="16" t="s">
        <v>298</v>
      </c>
      <c r="B338" s="17" t="s">
        <v>297</v>
      </c>
      <c r="C338" s="18" t="s">
        <v>14</v>
      </c>
      <c r="D338" s="25">
        <v>110</v>
      </c>
      <c r="E338" s="25">
        <v>110</v>
      </c>
      <c r="F338" s="25">
        <v>109.5</v>
      </c>
      <c r="G338" s="25">
        <v>0.5</v>
      </c>
    </row>
    <row r="339" spans="1:7" ht="31.5" x14ac:dyDescent="0.25">
      <c r="A339" s="16" t="s">
        <v>300</v>
      </c>
      <c r="B339" s="17" t="s">
        <v>299</v>
      </c>
      <c r="C339" s="18"/>
      <c r="D339" s="19">
        <f>SUM(D340:D343)</f>
        <v>54.8</v>
      </c>
      <c r="E339" s="19">
        <f>SUM(E340:E343)</f>
        <v>54.8</v>
      </c>
      <c r="F339" s="19">
        <f>SUM(F340:F343)</f>
        <v>2.7</v>
      </c>
      <c r="G339" s="19">
        <f>SUM(G340:G343)</f>
        <v>52.1</v>
      </c>
    </row>
    <row r="340" spans="1:7" x14ac:dyDescent="0.25">
      <c r="A340" s="20"/>
      <c r="B340" s="21"/>
      <c r="C340" s="22"/>
      <c r="D340" s="23">
        <v>0</v>
      </c>
      <c r="E340" s="23">
        <v>0</v>
      </c>
      <c r="F340" s="23">
        <v>0</v>
      </c>
      <c r="G340" s="23">
        <v>0</v>
      </c>
    </row>
    <row r="341" spans="1:7" x14ac:dyDescent="0.25">
      <c r="A341" s="20"/>
      <c r="B341" s="21"/>
      <c r="C341" s="22"/>
      <c r="D341" s="23">
        <v>0</v>
      </c>
      <c r="E341" s="23">
        <v>0</v>
      </c>
      <c r="F341" s="23">
        <v>0</v>
      </c>
      <c r="G341" s="23">
        <v>0</v>
      </c>
    </row>
    <row r="342" spans="1:7" x14ac:dyDescent="0.25">
      <c r="A342" s="20"/>
      <c r="B342" s="21"/>
      <c r="C342" s="22" t="s">
        <v>24</v>
      </c>
      <c r="D342" s="23">
        <v>4.8</v>
      </c>
      <c r="E342" s="23">
        <v>4.8</v>
      </c>
      <c r="F342" s="23">
        <v>2.7</v>
      </c>
      <c r="G342" s="23">
        <v>2.1</v>
      </c>
    </row>
    <row r="343" spans="1:7" ht="16.5" thickBot="1" x14ac:dyDescent="0.3">
      <c r="A343" s="20"/>
      <c r="B343" s="21"/>
      <c r="C343" s="22" t="s">
        <v>14</v>
      </c>
      <c r="D343" s="23">
        <v>50</v>
      </c>
      <c r="E343" s="23">
        <v>50</v>
      </c>
      <c r="F343" s="23">
        <v>0</v>
      </c>
      <c r="G343" s="23">
        <v>50</v>
      </c>
    </row>
    <row r="344" spans="1:7" ht="31.5" x14ac:dyDescent="0.25">
      <c r="A344" s="16" t="s">
        <v>302</v>
      </c>
      <c r="B344" s="17" t="s">
        <v>301</v>
      </c>
      <c r="C344" s="18"/>
      <c r="D344" s="19">
        <f>SUM(D345:D346)</f>
        <v>100</v>
      </c>
      <c r="E344" s="19">
        <f>SUM(E345:E346)</f>
        <v>41</v>
      </c>
      <c r="F344" s="19">
        <f>SUM(F345:F346)</f>
        <v>14.1</v>
      </c>
      <c r="G344" s="19">
        <f>SUM(G345:G346)</f>
        <v>26.9</v>
      </c>
    </row>
    <row r="345" spans="1:7" x14ac:dyDescent="0.25">
      <c r="A345" s="20"/>
      <c r="B345" s="21"/>
      <c r="C345" s="22" t="s">
        <v>14</v>
      </c>
      <c r="D345" s="23">
        <v>0</v>
      </c>
      <c r="E345" s="23">
        <v>0</v>
      </c>
      <c r="F345" s="23">
        <v>0</v>
      </c>
      <c r="G345" s="23">
        <v>0</v>
      </c>
    </row>
    <row r="346" spans="1:7" ht="16.5" thickBot="1" x14ac:dyDescent="0.3">
      <c r="A346" s="20"/>
      <c r="B346" s="21"/>
      <c r="C346" s="22" t="s">
        <v>24</v>
      </c>
      <c r="D346" s="23">
        <v>100</v>
      </c>
      <c r="E346" s="23">
        <v>41</v>
      </c>
      <c r="F346" s="23">
        <v>14.1</v>
      </c>
      <c r="G346" s="23">
        <v>26.9</v>
      </c>
    </row>
    <row r="347" spans="1:7" ht="32.25" thickBot="1" x14ac:dyDescent="0.3">
      <c r="A347" s="16" t="s">
        <v>304</v>
      </c>
      <c r="B347" s="17" t="s">
        <v>303</v>
      </c>
      <c r="C347" s="18" t="s">
        <v>24</v>
      </c>
      <c r="D347" s="25">
        <v>6</v>
      </c>
      <c r="E347" s="25">
        <v>6</v>
      </c>
      <c r="F347" s="25">
        <v>6</v>
      </c>
      <c r="G347" s="25">
        <v>0</v>
      </c>
    </row>
    <row r="348" spans="1:7" ht="31.5" x14ac:dyDescent="0.25">
      <c r="A348" s="16" t="s">
        <v>306</v>
      </c>
      <c r="B348" s="17" t="s">
        <v>305</v>
      </c>
      <c r="C348" s="18"/>
      <c r="D348" s="19">
        <f t="shared" ref="D348:G348" si="2">SUM(D349:D349)</f>
        <v>0</v>
      </c>
      <c r="E348" s="19">
        <f t="shared" si="2"/>
        <v>11.7</v>
      </c>
      <c r="F348" s="19">
        <f t="shared" si="2"/>
        <v>0</v>
      </c>
      <c r="G348" s="19">
        <f t="shared" si="2"/>
        <v>11.7</v>
      </c>
    </row>
    <row r="349" spans="1:7" ht="16.5" thickBot="1" x14ac:dyDescent="0.3">
      <c r="A349" s="20"/>
      <c r="B349" s="21"/>
      <c r="C349" s="22" t="s">
        <v>27</v>
      </c>
      <c r="D349" s="23">
        <v>0</v>
      </c>
      <c r="E349" s="23">
        <v>11.7</v>
      </c>
      <c r="F349" s="23">
        <v>0</v>
      </c>
      <c r="G349" s="23">
        <v>11.7</v>
      </c>
    </row>
    <row r="350" spans="1:7" ht="32.25" thickBot="1" x14ac:dyDescent="0.3">
      <c r="A350" s="16" t="s">
        <v>308</v>
      </c>
      <c r="B350" s="17" t="s">
        <v>307</v>
      </c>
      <c r="C350" s="18" t="s">
        <v>14</v>
      </c>
      <c r="D350" s="25">
        <v>40</v>
      </c>
      <c r="E350" s="25">
        <v>40</v>
      </c>
      <c r="F350" s="25">
        <v>0</v>
      </c>
      <c r="G350" s="25">
        <v>40</v>
      </c>
    </row>
    <row r="351" spans="1:7" ht="32.25" thickBot="1" x14ac:dyDescent="0.3">
      <c r="A351" s="38" t="s">
        <v>310</v>
      </c>
      <c r="B351" s="39" t="s">
        <v>309</v>
      </c>
      <c r="C351" s="40" t="s">
        <v>14</v>
      </c>
      <c r="D351" s="41">
        <v>33</v>
      </c>
      <c r="E351" s="41">
        <v>33</v>
      </c>
      <c r="F351" s="41">
        <v>7</v>
      </c>
      <c r="G351" s="41">
        <v>26</v>
      </c>
    </row>
    <row r="352" spans="1:7" ht="47.25" x14ac:dyDescent="0.25">
      <c r="A352" s="42" t="s">
        <v>311</v>
      </c>
      <c r="B352" s="43" t="s">
        <v>312</v>
      </c>
      <c r="C352" s="44"/>
      <c r="D352" s="45">
        <f>SUM(D353:D354)</f>
        <v>20.2</v>
      </c>
      <c r="E352" s="45">
        <f>SUM(E353:E354)</f>
        <v>20.2</v>
      </c>
      <c r="F352" s="45">
        <f>SUM(F353:F354)</f>
        <v>18.7</v>
      </c>
      <c r="G352" s="46">
        <f>SUM(G353:G354)</f>
        <v>1.5</v>
      </c>
    </row>
    <row r="353" spans="1:7" x14ac:dyDescent="0.25">
      <c r="A353" s="47"/>
      <c r="B353" s="21"/>
      <c r="C353" s="22" t="s">
        <v>14</v>
      </c>
      <c r="D353" s="23">
        <v>0</v>
      </c>
      <c r="E353" s="23">
        <v>0</v>
      </c>
      <c r="F353" s="23">
        <v>0</v>
      </c>
      <c r="G353" s="48">
        <v>0</v>
      </c>
    </row>
    <row r="354" spans="1:7" ht="16.5" thickBot="1" x14ac:dyDescent="0.3">
      <c r="A354" s="49"/>
      <c r="B354" s="50"/>
      <c r="C354" s="51" t="s">
        <v>24</v>
      </c>
      <c r="D354" s="52">
        <v>20.2</v>
      </c>
      <c r="E354" s="52">
        <v>20.2</v>
      </c>
      <c r="F354" s="52">
        <v>18.7</v>
      </c>
      <c r="G354" s="53">
        <v>1.5</v>
      </c>
    </row>
    <row r="355" spans="1:7" s="29" customFormat="1" x14ac:dyDescent="0.25">
      <c r="A355" s="26"/>
      <c r="B355" s="26"/>
      <c r="C355" s="27"/>
      <c r="D355" s="28"/>
      <c r="E355" s="28"/>
      <c r="F355" s="28"/>
      <c r="G355" s="28"/>
    </row>
    <row r="356" spans="1:7" s="29" customFormat="1" x14ac:dyDescent="0.25">
      <c r="A356" s="26"/>
      <c r="B356" s="26"/>
      <c r="C356" s="27"/>
      <c r="D356" s="28"/>
      <c r="E356" s="28"/>
      <c r="F356" s="28"/>
      <c r="G356" s="28"/>
    </row>
  </sheetData>
  <mergeCells count="2">
    <mergeCell ref="A1:G1"/>
    <mergeCell ref="A2:G2"/>
  </mergeCells>
  <pageMargins left="0.39370078740157483" right="0.19685039370078741" top="0.59055118110236227" bottom="0.31496062992125984" header="0.39370078740157483" footer="0.39370078740157483"/>
  <pageSetup paperSize="9" scale="73" orientation="portrait" r:id="rId1"/>
  <rowBreaks count="1" manualBreakCount="1">
    <brk id="32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Planas</vt:lpstr>
      <vt:lpstr>Planas!Print_Area</vt:lpstr>
      <vt:lpstr>Planas!Print_Titles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Audra Čepienė</dc:creator>
  <cp:lastModifiedBy>Virginija Palaimiene</cp:lastModifiedBy>
  <cp:lastPrinted>2019-02-28T11:50:56Z</cp:lastPrinted>
  <dcterms:created xsi:type="dcterms:W3CDTF">2019-02-28T06:19:11Z</dcterms:created>
  <dcterms:modified xsi:type="dcterms:W3CDTF">2019-03-06T07:47:16Z</dcterms:modified>
</cp:coreProperties>
</file>