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0" yWindow="0" windowWidth="28800" windowHeight="12300"/>
  </bookViews>
  <sheets>
    <sheet name="Ataskaita" sheetId="15" r:id="rId1"/>
    <sheet name="Priemonių suvestinė" sheetId="14" r:id="rId2"/>
    <sheet name="aiškinamoji lentelė " sheetId="5" state="hidden" r:id="rId3"/>
  </sheets>
  <definedNames>
    <definedName name="_xlnm.Print_Area" localSheetId="2">'aiškinamoji lentelė '!$A$1:$R$175</definedName>
    <definedName name="_xlnm.Print_Area" localSheetId="0">Ataskaita!$A$1:$I$37</definedName>
    <definedName name="_xlnm.Print_Area" localSheetId="1">'Priemonių suvestinė'!$A$1:$O$151</definedName>
    <definedName name="_xlnm.Print_Titles" localSheetId="2">'aiškinamoji lentelė '!$6:$8</definedName>
    <definedName name="_xlnm.Print_Titles" localSheetId="1">'Priemonių suvestinė'!$4:$6</definedName>
  </definedNames>
  <calcPr calcId="152511"/>
</workbook>
</file>

<file path=xl/calcChain.xml><?xml version="1.0" encoding="utf-8"?>
<calcChain xmlns="http://schemas.openxmlformats.org/spreadsheetml/2006/main">
  <c r="J96" i="14" l="1"/>
  <c r="J56" i="14"/>
  <c r="J121" i="14" l="1"/>
  <c r="J83" i="14" l="1"/>
  <c r="J85" i="14"/>
  <c r="J87" i="14"/>
  <c r="J54" i="14" l="1"/>
  <c r="J51" i="14"/>
  <c r="J38" i="14"/>
  <c r="J40" i="14"/>
  <c r="J36" i="14"/>
  <c r="J34" i="14"/>
  <c r="J32" i="14"/>
  <c r="J88" i="14" l="1"/>
  <c r="I90" i="14"/>
  <c r="I16" i="14"/>
  <c r="J145" i="14" l="1"/>
  <c r="I146" i="14"/>
  <c r="I145" i="14"/>
  <c r="I143" i="14"/>
  <c r="I142" i="14"/>
  <c r="I139" i="14"/>
  <c r="I137" i="14"/>
  <c r="I135" i="14"/>
  <c r="I144" i="14" l="1"/>
  <c r="I110" i="14" l="1"/>
  <c r="I109" i="14"/>
  <c r="I106" i="14"/>
  <c r="I107" i="14" s="1"/>
  <c r="I96" i="14"/>
  <c r="I97" i="14" s="1"/>
  <c r="I87" i="14"/>
  <c r="I85" i="14"/>
  <c r="I60" i="14"/>
  <c r="I59" i="14"/>
  <c r="I141" i="14" s="1"/>
  <c r="I58" i="14"/>
  <c r="I138" i="14" s="1"/>
  <c r="I57" i="14"/>
  <c r="I56" i="14"/>
  <c r="I52" i="14"/>
  <c r="I54" i="14" s="1"/>
  <c r="I42" i="14"/>
  <c r="I40" i="14"/>
  <c r="I38" i="14"/>
  <c r="I36" i="14"/>
  <c r="I34" i="14"/>
  <c r="I20" i="14"/>
  <c r="I17" i="14"/>
  <c r="I136" i="14" s="1"/>
  <c r="I121" i="14" l="1"/>
  <c r="I140" i="14"/>
  <c r="I83" i="14"/>
  <c r="I32" i="14"/>
  <c r="I51" i="14"/>
  <c r="I134" i="14"/>
  <c r="I133" i="14" s="1"/>
  <c r="I132" i="14" s="1"/>
  <c r="I147" i="14" s="1"/>
  <c r="I122" i="14"/>
  <c r="I88" i="14" l="1"/>
  <c r="I123" i="14" s="1"/>
  <c r="I124" i="14" s="1"/>
  <c r="J122" i="14"/>
  <c r="H87" i="14"/>
  <c r="H85" i="14"/>
  <c r="H58" i="14"/>
  <c r="H56" i="14"/>
  <c r="H54" i="14"/>
  <c r="H42" i="14"/>
  <c r="H51" i="14" s="1"/>
  <c r="H40" i="14"/>
  <c r="H38" i="14"/>
  <c r="H36" i="14"/>
  <c r="H34" i="14"/>
  <c r="H20" i="14"/>
  <c r="H121" i="14" l="1"/>
  <c r="H122" i="14" s="1"/>
  <c r="H83" i="14"/>
  <c r="H32" i="14"/>
  <c r="H88" i="14" l="1"/>
  <c r="J147" i="5" l="1"/>
  <c r="J138" i="5"/>
  <c r="L129" i="5" l="1"/>
  <c r="K129" i="5"/>
  <c r="J129" i="5"/>
  <c r="M174" i="5" l="1"/>
  <c r="M173" i="5"/>
  <c r="M171" i="5"/>
  <c r="M170" i="5"/>
  <c r="M169" i="5"/>
  <c r="M168" i="5"/>
  <c r="M167" i="5"/>
  <c r="L167" i="5"/>
  <c r="M166" i="5"/>
  <c r="M165" i="5"/>
  <c r="M164" i="5"/>
  <c r="M163" i="5"/>
  <c r="M172" i="5" l="1"/>
  <c r="J148" i="5"/>
  <c r="J115" i="5"/>
  <c r="J122" i="5" s="1"/>
  <c r="J123" i="5" s="1"/>
  <c r="K122" i="5"/>
  <c r="K123" i="5" s="1"/>
  <c r="L122" i="5"/>
  <c r="L123" i="5" s="1"/>
  <c r="M122" i="5"/>
  <c r="M123" i="5" s="1"/>
  <c r="J95" i="5" l="1"/>
  <c r="J96" i="5"/>
  <c r="J84" i="5"/>
  <c r="J75" i="5" l="1"/>
  <c r="L18" i="5" l="1"/>
  <c r="K18" i="5"/>
  <c r="L14" i="5"/>
  <c r="K14" i="5"/>
  <c r="K47" i="5" l="1"/>
  <c r="M151" i="5"/>
  <c r="M148" i="5"/>
  <c r="M134" i="5"/>
  <c r="M135" i="5" s="1"/>
  <c r="M112" i="5"/>
  <c r="M109" i="5"/>
  <c r="M107" i="5"/>
  <c r="M79" i="5"/>
  <c r="M77" i="5"/>
  <c r="M71" i="5"/>
  <c r="M60" i="5"/>
  <c r="M58" i="5"/>
  <c r="M54" i="5"/>
  <c r="M50" i="5"/>
  <c r="M47" i="5"/>
  <c r="J17" i="5"/>
  <c r="J47" i="5" s="1"/>
  <c r="M74" i="5" l="1"/>
  <c r="M113" i="5" s="1"/>
  <c r="M162" i="5"/>
  <c r="M161" i="5" s="1"/>
  <c r="M160" i="5" s="1"/>
  <c r="M175" i="5" s="1"/>
  <c r="M152" i="5"/>
  <c r="M153" i="5" l="1"/>
  <c r="M154" i="5" s="1"/>
  <c r="J58" i="5" l="1"/>
  <c r="K58" i="5"/>
  <c r="L54" i="5" l="1"/>
  <c r="K54" i="5"/>
  <c r="J54" i="5"/>
  <c r="L50" i="5"/>
  <c r="K50" i="5"/>
  <c r="J50" i="5"/>
  <c r="J74" i="5" l="1"/>
  <c r="H96" i="14"/>
  <c r="J168" i="5"/>
  <c r="L107" i="5" l="1"/>
  <c r="K107" i="5" l="1"/>
  <c r="L71" i="5" l="1"/>
  <c r="K71" i="5"/>
  <c r="J107" i="5" l="1"/>
  <c r="J134" i="14" l="1"/>
  <c r="H134" i="14"/>
  <c r="L134" i="5"/>
  <c r="H106" i="14" l="1"/>
  <c r="H107" i="14" s="1"/>
  <c r="J106" i="14"/>
  <c r="J107" i="14" s="1"/>
  <c r="H97" i="14"/>
  <c r="J97" i="14"/>
  <c r="J146" i="14" l="1"/>
  <c r="H146" i="14"/>
  <c r="H145" i="14"/>
  <c r="J143" i="14"/>
  <c r="H143" i="14"/>
  <c r="J142" i="14"/>
  <c r="H142" i="14"/>
  <c r="J141" i="14"/>
  <c r="H141" i="14"/>
  <c r="J140" i="14"/>
  <c r="H140" i="14"/>
  <c r="J139" i="14"/>
  <c r="H139" i="14"/>
  <c r="J138" i="14"/>
  <c r="H138" i="14"/>
  <c r="J137" i="14"/>
  <c r="H137" i="14"/>
  <c r="J136" i="14"/>
  <c r="H136" i="14"/>
  <c r="J135" i="14"/>
  <c r="H135" i="14"/>
  <c r="H144" i="14" l="1"/>
  <c r="J144" i="14"/>
  <c r="J133" i="14"/>
  <c r="J132" i="14" s="1"/>
  <c r="H133" i="14"/>
  <c r="H132" i="14" s="1"/>
  <c r="H147" i="14" l="1"/>
  <c r="H123" i="14"/>
  <c r="H124" i="14" s="1"/>
  <c r="J147" i="14"/>
  <c r="J123" i="14"/>
  <c r="J124" i="14" s="1"/>
  <c r="J112" i="5" l="1"/>
  <c r="J134" i="5"/>
  <c r="J173" i="5" l="1"/>
  <c r="L173" i="5"/>
  <c r="K173" i="5"/>
  <c r="K134" i="5" l="1"/>
  <c r="J77" i="5"/>
  <c r="J79" i="5" l="1"/>
  <c r="K112" i="5"/>
  <c r="L112" i="5"/>
  <c r="K148" i="5" l="1"/>
  <c r="L148" i="5"/>
  <c r="J60" i="5"/>
  <c r="L162" i="5"/>
  <c r="K162" i="5"/>
  <c r="J109" i="5"/>
  <c r="L47" i="5"/>
  <c r="J113" i="5" l="1"/>
  <c r="K74" i="5"/>
  <c r="L74" i="5"/>
  <c r="L60" i="5"/>
  <c r="K60" i="5"/>
  <c r="L58" i="5"/>
  <c r="L79" i="5" l="1"/>
  <c r="K79" i="5"/>
  <c r="L77" i="5"/>
  <c r="K77" i="5"/>
  <c r="J135" i="5" l="1"/>
  <c r="K135" i="5"/>
  <c r="L135" i="5"/>
  <c r="K167" i="5" l="1"/>
  <c r="J167" i="5"/>
  <c r="L168" i="5" l="1"/>
  <c r="K168" i="5"/>
  <c r="J164" i="5" l="1"/>
  <c r="J166" i="5" l="1"/>
  <c r="J165" i="5"/>
  <c r="J163" i="5"/>
  <c r="L174" i="5" l="1"/>
  <c r="L172" i="5" s="1"/>
  <c r="L171" i="5"/>
  <c r="L170" i="5"/>
  <c r="L169" i="5"/>
  <c r="L166" i="5"/>
  <c r="L165" i="5"/>
  <c r="L164" i="5"/>
  <c r="L163" i="5"/>
  <c r="K174" i="5"/>
  <c r="K172" i="5" s="1"/>
  <c r="K171" i="5"/>
  <c r="K170" i="5"/>
  <c r="K169" i="5"/>
  <c r="K166" i="5"/>
  <c r="K165" i="5"/>
  <c r="K164" i="5"/>
  <c r="K163" i="5"/>
  <c r="J174" i="5"/>
  <c r="J172" i="5" s="1"/>
  <c r="J171" i="5"/>
  <c r="J170" i="5"/>
  <c r="J169" i="5"/>
  <c r="L161" i="5" l="1"/>
  <c r="L160" i="5" s="1"/>
  <c r="K161" i="5"/>
  <c r="K160" i="5" s="1"/>
  <c r="K175" i="5" l="1"/>
  <c r="L151" i="5" l="1"/>
  <c r="K151" i="5"/>
  <c r="J151" i="5"/>
  <c r="J152" i="5" s="1"/>
  <c r="K152" i="5" l="1"/>
  <c r="L152" i="5"/>
  <c r="K109" i="5"/>
  <c r="L109" i="5"/>
  <c r="K113" i="5" l="1"/>
  <c r="K153" i="5" s="1"/>
  <c r="L113" i="5"/>
  <c r="L153" i="5" s="1"/>
  <c r="K154" i="5" l="1"/>
  <c r="L154" i="5"/>
  <c r="L175" i="5" l="1"/>
  <c r="J162" i="5" l="1"/>
  <c r="J161" i="5" s="1"/>
  <c r="J160" i="5" s="1"/>
  <c r="J175" i="5" s="1"/>
  <c r="J153" i="5" l="1"/>
  <c r="J154" i="5" s="1"/>
</calcChain>
</file>

<file path=xl/comments1.xml><?xml version="1.0" encoding="utf-8"?>
<comments xmlns="http://schemas.openxmlformats.org/spreadsheetml/2006/main">
  <authors>
    <author>Audra Cepiene</author>
  </authors>
  <commentList>
    <comment ref="M14" authorId="0" shapeId="0">
      <text>
        <r>
          <rPr>
            <sz val="9"/>
            <color indexed="81"/>
            <rFont val="Tahoma"/>
            <family val="2"/>
            <charset val="186"/>
          </rPr>
          <t xml:space="preserve">Savivaldybė iš viso teikia 229 viešąsias paslaugas, iš kurių elektroniniu būdu galima užsisakyti 117 paslaugų. 
Šįmet startavo 5 paslaugos IV brandos lygiu - 2 visiškai naujos, o 3 jau buvusios, bet pakeltas jų brandos lygis. 
Kasmet IePS revizuoja teikiamas paslaugas ir atrenka 3-5, kurias padaro arba aukštesnio brandos lygmens, arba apskritai sukuria kaip užsakomas e.būdu. 
Teikiamų paslaugų kiekis sumažėjo nuo 236 iki 229. Tai lėmė vaiko teisių apsaugos sistemos pertvarka
</t>
        </r>
      </text>
    </comment>
    <comment ref="K43" authorId="0" shapeId="0">
      <text>
        <r>
          <rPr>
            <sz val="9"/>
            <color indexed="81"/>
            <rFont val="Tahoma"/>
            <family val="2"/>
            <charset val="186"/>
          </rPr>
          <t xml:space="preserve">LSA, VVG, ŽVVG,  narystė asociacijoje „Klaipėdos regionas“, ir </t>
        </r>
        <r>
          <rPr>
            <b/>
            <sz val="9"/>
            <color indexed="81"/>
            <rFont val="Tahoma"/>
            <family val="2"/>
            <charset val="186"/>
          </rPr>
          <t xml:space="preserve">2018 m. naujas mokestis </t>
        </r>
        <r>
          <rPr>
            <sz val="9"/>
            <color indexed="81"/>
            <rFont val="Tahoma"/>
            <family val="2"/>
            <charset val="186"/>
          </rPr>
          <t>Mokamas tikslinis narystės asociacijoje „Klaipėdos regionas“ mokestis, susijęs su regoninės specializacijos parengimu</t>
        </r>
      </text>
    </comment>
    <comment ref="D103"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E103"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K103"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K113" authorId="0" shapeId="0">
      <text>
        <r>
          <rPr>
            <sz val="9"/>
            <color indexed="81"/>
            <rFont val="Tahoma"/>
            <family val="2"/>
            <charset val="186"/>
          </rPr>
          <t>Atlikta pastato (Šimkaus g. 11) stogo (1350 m²), fasado (125 m²) ir  patalpų  (200 m²) remonto darbų. Užbaigtumas, proc.</t>
        </r>
      </text>
    </comment>
    <comment ref="H133" authorId="0" shapeId="0">
      <text>
        <r>
          <rPr>
            <b/>
            <sz val="9"/>
            <color indexed="81"/>
            <rFont val="Tahoma"/>
            <family val="2"/>
            <charset val="186"/>
          </rPr>
          <t xml:space="preserve">9914,2
</t>
        </r>
        <r>
          <rPr>
            <sz val="9"/>
            <color indexed="81"/>
            <rFont val="Tahoma"/>
            <family val="2"/>
            <charset val="186"/>
          </rPr>
          <t xml:space="preserve">
</t>
        </r>
      </text>
    </comment>
    <comment ref="I133" authorId="0" shapeId="0">
      <text>
        <r>
          <rPr>
            <b/>
            <sz val="9"/>
            <color indexed="81"/>
            <rFont val="Tahoma"/>
            <family val="2"/>
            <charset val="186"/>
          </rPr>
          <t>9627,2</t>
        </r>
        <r>
          <rPr>
            <sz val="9"/>
            <color indexed="81"/>
            <rFont val="Tahoma"/>
            <family val="2"/>
            <charset val="186"/>
          </rPr>
          <t xml:space="preserve">
</t>
        </r>
      </text>
    </comment>
    <comment ref="H147" authorId="0" shapeId="0">
      <text>
        <r>
          <rPr>
            <b/>
            <sz val="9"/>
            <color indexed="81"/>
            <rFont val="Tahoma"/>
            <family val="2"/>
            <charset val="186"/>
          </rPr>
          <t xml:space="preserve">13341,9
</t>
        </r>
        <r>
          <rPr>
            <sz val="9"/>
            <color indexed="81"/>
            <rFont val="Tahoma"/>
            <family val="2"/>
            <charset val="186"/>
          </rPr>
          <t xml:space="preserve">
</t>
        </r>
      </text>
    </comment>
    <comment ref="I147" authorId="0" shapeId="0">
      <text>
        <r>
          <rPr>
            <b/>
            <sz val="9"/>
            <color indexed="81"/>
            <rFont val="Tahoma"/>
            <family val="2"/>
            <charset val="186"/>
          </rPr>
          <t xml:space="preserve">13454,9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P14" authorId="0" shapeId="0">
      <text>
        <r>
          <rPr>
            <b/>
            <sz val="9"/>
            <color indexed="81"/>
            <rFont val="Tahoma"/>
            <family val="2"/>
            <charset val="186"/>
          </rPr>
          <t xml:space="preserve">456,5 etatai </t>
        </r>
        <r>
          <rPr>
            <sz val="9"/>
            <color indexed="81"/>
            <rFont val="Tahoma"/>
            <family val="2"/>
            <charset val="186"/>
          </rPr>
          <t xml:space="preserve">(patvirtinti papildomi 7 etatai išlaikomi iš VB - 1 tarpinstitucinio bendradarbiavimo ir 6 Vaiko teisių). </t>
        </r>
        <r>
          <rPr>
            <sz val="9"/>
            <color indexed="81"/>
            <rFont val="Tahoma"/>
            <family val="2"/>
            <charset val="186"/>
          </rPr>
          <t xml:space="preserve">
</t>
        </r>
      </text>
    </comment>
    <comment ref="O34"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N36" authorId="0" shapeId="0">
      <text>
        <r>
          <rPr>
            <sz val="9"/>
            <color indexed="81"/>
            <rFont val="Tahoma"/>
            <family val="2"/>
            <charset val="186"/>
          </rPr>
          <t>Neteisminiam ir teisminiam žalos atlyginimui (pvz. dėl duobių). Konkrečių bylų išskirti šiuo metu nepavyktų, tačiau tokia suma tikėtina</t>
        </r>
      </text>
    </comment>
    <comment ref="N44"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N62" authorId="0" shapeId="0">
      <text>
        <r>
          <rPr>
            <sz val="9"/>
            <color indexed="81"/>
            <rFont val="Tahoma"/>
            <family val="2"/>
            <charset val="186"/>
          </rPr>
          <t>LSA, VVG, ŽVVG</t>
        </r>
      </text>
    </comment>
    <comment ref="N94" authorId="0" shapeId="0">
      <text>
        <r>
          <rPr>
            <sz val="9"/>
            <color indexed="81"/>
            <rFont val="Tahoma"/>
            <family val="2"/>
            <charset val="186"/>
          </rPr>
          <t>ESCO (anlg. Energy Service Company), tai verslo modelis, kai privati kompanija investuoja ir įdiegia moderniausias energetinio efektyvumo priemones be kliento pradinių investicijų, o klientas atsiskaito iš sutaupytų lėšų per sutarties galiojimo laikotarpį</t>
        </r>
      </text>
    </comment>
    <comment ref="E128"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28"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t>
        </r>
        <r>
          <rPr>
            <b/>
            <sz val="9"/>
            <color indexed="81"/>
            <rFont val="Tahoma"/>
            <family val="2"/>
            <charset val="186"/>
          </rPr>
          <t xml:space="preserve">
</t>
        </r>
        <r>
          <rPr>
            <sz val="9"/>
            <color indexed="81"/>
            <rFont val="Tahoma"/>
            <family val="2"/>
            <charset val="186"/>
          </rPr>
          <t xml:space="preserve">
</t>
        </r>
      </text>
    </comment>
    <comment ref="N128"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N140" authorId="0" shapeId="0">
      <text>
        <r>
          <rPr>
            <sz val="9"/>
            <color indexed="81"/>
            <rFont val="Tahoma"/>
            <family val="2"/>
            <charset val="186"/>
          </rPr>
          <t>Atlikta pastato (Šimkaus g. 11) stogo (1350 m²), fasado (125 m²) ir  patalpų  (200 m²) remonto darbų. Užbaigtumas, proc.</t>
        </r>
      </text>
    </comment>
    <comment ref="E149"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sharedStrings.xml><?xml version="1.0" encoding="utf-8"?>
<sst xmlns="http://schemas.openxmlformats.org/spreadsheetml/2006/main" count="809" uniqueCount="313">
  <si>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</si>
  <si>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</si>
  <si>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</si>
  <si>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</si>
  <si>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</si>
  <si>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</si>
  <si>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</si>
  <si>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</si>
  <si>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</si>
  <si>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</si>
  <si>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</si>
  <si>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</si>
  <si>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</si>
  <si>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</si>
  <si>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</si>
  <si>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</si>
  <si>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</si>
  <si>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</si>
  <si>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</si>
  <si>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</si>
  <si>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</si>
  <si>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</si>
  <si>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</si>
  <si>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</si>
  <si>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</si>
  <si>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</si>
  <si>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</si>
  <si>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</si>
  <si>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</si>
  <si>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</si>
  <si>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</si>
  <si>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</si>
  <si>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</si>
  <si>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</si>
  <si>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</si>
  <si>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</si>
  <si>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</si>
  <si>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</si>
  <si>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</si>
  <si>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</si>
  <si>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</si>
  <si>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</si>
  <si>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IED Licencijų, leidimų ir vartotojų teisių apsaugos sk.</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</si>
  <si>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</si>
  <si>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</si>
  <si>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</si>
  <si>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</si>
  <si>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</si>
  <si>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</si>
  <si>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</si>
  <si>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</si>
  <si>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</si>
  <si>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</si>
  <si>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</si>
  <si>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</si>
  <si>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</si>
  <si>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</si>
  <si>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</si>
  <si>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</si>
  <si>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</si>
  <si>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</si>
  <si>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</si>
  <si>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</si>
  <si>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</si>
  <si>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</si>
  <si>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</si>
  <si>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</si>
  <si>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</si>
  <si>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</si>
  <si>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</si>
  <si>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</si>
  <si>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</si>
  <si>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</si>
  <si>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</si>
  <si>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</si>
  <si>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</si>
  <si>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</si>
  <si>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</si>
  <si>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</si>
  <si>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</si>
  <si>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Ūkio tarnyba</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</si>
  <si>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</si>
  <si>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</si>
  <si>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</si>
  <si>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</si>
  <si>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</si>
  <si>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</si>
  <si>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</si>
  <si>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</si>
  <si>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</si>
  <si>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</si>
  <si>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</si>
  <si>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</si>
  <si>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</si>
  <si>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</si>
  <si>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</si>
  <si>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</si>
  <si>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</si>
  <si>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Parengta pastatų rekonstrukcijos projektų, vnt. </t>
  </si>
  <si>
    <t xml:space="preserve">Nugriauta statinių, vnt. </t>
  </si>
  <si>
    <t xml:space="preserve">Dalyvavimas miestų partnerių organizuojamuose tarptautiniuose renginiuose </t>
  </si>
  <si>
    <t>P.3.4.3.1</t>
  </si>
  <si>
    <t>15/5</t>
  </si>
  <si>
    <r>
      <t xml:space="preserve">Žemės pardavimų likučio lėšos </t>
    </r>
    <r>
      <rPr>
        <b/>
        <sz val="10"/>
        <rFont val="Times New Roman"/>
        <family val="1"/>
        <charset val="186"/>
      </rPr>
      <t>SB(ŽPL)</t>
    </r>
  </si>
  <si>
    <t>Dalyvauta Baltijos miestų sąjungos komisijų sesijose, kartai</t>
  </si>
  <si>
    <t>Lietuvoje veikiančių asociacijų, kurių narė yra savivaldybė, skaičius</t>
  </si>
  <si>
    <t>Dalyvauta PSO Sveikų miestų tinklo konferencijose, kartai</t>
  </si>
  <si>
    <t>Vykdoma sutarčių su Klaipėdos rajono savivaldybe, vnt.</t>
  </si>
  <si>
    <t>Įsigyta organizacinės technikos, vnt.</t>
  </si>
  <si>
    <t xml:space="preserve">Eksploatuojama kompiuterių, vnt. </t>
  </si>
  <si>
    <t>Įsigyta kompiuterinės technikos, vnt.</t>
  </si>
  <si>
    <t>UPD  Statybos leidimų ir statinių priežiūros sk.</t>
  </si>
  <si>
    <t>Išsiųsta laiškų, tūkst. vnt.</t>
  </si>
  <si>
    <t>FTD Apskaitos sk.</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</si>
  <si>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</si>
  <si>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</si>
  <si>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</si>
  <si>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</si>
  <si>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</si>
  <si>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</si>
  <si>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</si>
  <si>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</si>
  <si>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</si>
  <si>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VALDYMO PROGRAMOS (NR. 03)</t>
  </si>
  <si>
    <t>P3.4.1.1, P3.4.2.1, P3.4.1.4</t>
  </si>
  <si>
    <t>Savivaldybės administracijos darbuotojų etatų skaičius</t>
  </si>
  <si>
    <t>Organizuotų mokymų, dalyvių skaičius, vnt.</t>
  </si>
  <si>
    <t>SB(L)</t>
  </si>
  <si>
    <t>2018-ieji metai</t>
  </si>
  <si>
    <t>2019-ieji metai</t>
  </si>
  <si>
    <t>Aiškinamojo rašto priedas Nr.3</t>
  </si>
  <si>
    <t>IED</t>
  </si>
  <si>
    <t xml:space="preserve">Suorganizuota renginių, skaičius </t>
  </si>
  <si>
    <t>1/31</t>
  </si>
  <si>
    <t>1/34</t>
  </si>
  <si>
    <t xml:space="preserve">Pastato Šimkaus g. 11 stogo, fasado ir vidaus patalpų remontas </t>
  </si>
  <si>
    <t>Dalyvauta EUROCITIES metinėje konferencijoje ir Kultūros forume, kartai</t>
  </si>
  <si>
    <t xml:space="preserve">Organizuota bendrų projektų su miestais partneriais, vnt. </t>
  </si>
  <si>
    <t xml:space="preserve"> Klaipėdos miesto savivaldybės administracijos perkėlimas į naujas patalpas</t>
  </si>
  <si>
    <t>Mokamas narystės asociacijoje „Klaipėdos regionas“ mokestis, skaičius</t>
  </si>
  <si>
    <t>Organizuota Baltijos miestų sąjungos sesijų Klaipėdoje, kartai</t>
  </si>
  <si>
    <t>Socialinės paramos skyriaus patalpų remontas (Laukininkų g. 19A)</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</si>
  <si>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</si>
  <si>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</si>
  <si>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</si>
  <si>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</si>
  <si>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</si>
  <si>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</si>
  <si>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</si>
  <si>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</si>
  <si>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</si>
  <si>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</si>
  <si>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</si>
  <si>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Suremontuota fasado ploto (3170 m²),  m²</t>
  </si>
  <si>
    <t>Suremontuota kabinetų ploto, m²</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</si>
  <si>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</si>
  <si>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</si>
  <si>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</si>
  <si>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t>2020-ųjų metų lėšų projektas</t>
  </si>
  <si>
    <t>2020-ieji metai</t>
  </si>
  <si>
    <t xml:space="preserve">VšĮ „Klaipėdos šventės“ vietinės rinkliavos administravimo apmokėjimas </t>
  </si>
  <si>
    <t>FTD Finansų skyrius</t>
  </si>
  <si>
    <t>12</t>
  </si>
  <si>
    <t>Nupirkta spaudos ploto dienraščiuose, tūkst. kv. cm</t>
  </si>
  <si>
    <t xml:space="preserve">Gerinti gyventojų aptarnavimo kokybę, diegiant pažangius vadybos principus </t>
  </si>
  <si>
    <t xml:space="preserve">Projekto „Paslaugų teikimo kokybės gerinimas Klaipėdos regiono gyventojams“ įgyvendinimas </t>
  </si>
  <si>
    <t>Savivaldybės administracijos veiklos užtikrinimas (pastatų eksploatacija, prekių ir paslaugų įsigijimas, korespondencijos siuntimas paštu, spaudinių prenumerata, naudojimasis Registrų centro duomenų bazėmis ir kt.)</t>
  </si>
  <si>
    <t>ES</t>
  </si>
  <si>
    <t>Įsteigta piliečių chartija, vnt.</t>
  </si>
  <si>
    <t>40/ 200</t>
  </si>
  <si>
    <t>40/ 80</t>
  </si>
  <si>
    <t xml:space="preserve">Įdiegtas ir taikomas vadybos metodas, vnt. </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</si>
  <si>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</si>
  <si>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</si>
  <si>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</si>
  <si>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</si>
  <si>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</si>
  <si>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Viešosios tvarkos skyriaus veiklos užtikrinimas (pastatų eksploatacija, prekių ir paslaugų įsigijimas, korespondencijos siuntimas paštu, naudojimasis Registrų centro informacinėmis duomenų bazėmisir kt.)</t>
  </si>
  <si>
    <t xml:space="preserve">Išsinuomota ir užpildyta stelažų dokumentų saugojimui (Archyvo veiklai), tiesiniai metrai </t>
  </si>
  <si>
    <t>Naudojamos programinės įrangos licencijos, vnt.</t>
  </si>
  <si>
    <t>P3.4.3.5</t>
  </si>
  <si>
    <t>Strateginio planavimo skyrius</t>
  </si>
  <si>
    <t>Atlikta pastato Debreceno g. 41 vidaus patalpų remonto darbų. Užbaigtumas, proc.</t>
  </si>
  <si>
    <t xml:space="preserve">Pastato Liepų g. 13 fasado remontas ir šildymo sistemos pertvarkymas </t>
  </si>
  <si>
    <t>Parengtas planas, vnt.</t>
  </si>
  <si>
    <t>Įsigyta inventoriaus (2018 m. - 30 vnt. kabinų, 30 vnt. balsadėžių, 10 vnt. nedegių spintų, vnt.),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</si>
  <si>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</si>
  <si>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</si>
  <si>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</si>
  <si>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</si>
  <si>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</si>
  <si>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</si>
  <si>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Organizuotas tradicinis Baltijos ir Juodosios jūrų ekonominis forumas Klaipėdoje, vnt.</t>
  </si>
  <si>
    <t>Mokamas tikslinis narystės asociacijoje „Klaipėdos regionas“ mokestis, susijęs su regoninės specializacijos parengimu, skaičius</t>
  </si>
  <si>
    <t>Atstovavimo teismuose ir teismų sprendimų vykdymo organizavimas bei teismo išlaidų apmokėjimas</t>
  </si>
  <si>
    <t>Civilinės atsakomybės draudimo įsigijimas</t>
  </si>
  <si>
    <t xml:space="preserve">Parengta studija dėl miesto parkų valdymo modelio, vnt.                                                            </t>
  </si>
  <si>
    <t>Suplanuota susitikimų, vnt.</t>
  </si>
  <si>
    <t>Klaipėdos m. savivaldybės administracijos įvaizdžio gerinimas, sukuriant  gyventojus aptarnaujančių darbuotojų aprangos dizainą ir įsigyjant aprangą</t>
  </si>
  <si>
    <t>Socialinės paramos skyriaus patalpų remontas (Vytauto g. 13)</t>
  </si>
  <si>
    <t>2018-ųjų metų asignavimų planas</t>
  </si>
  <si>
    <t>Parengta galimybių studija, vnt.</t>
  </si>
  <si>
    <t>Parengta studija dėl savivaldybės viešųjų objektų valdymo pagal Energijos sprendimų centro (ESCO) modelį, vnt.</t>
  </si>
  <si>
    <t>Savivaldybės administracijos veiklos užtikrinimas</t>
  </si>
  <si>
    <t xml:space="preserve">Dalyvio mokestis už narystę ir dalyvavimas  tarptautinių organizacijų veikloje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
  </si>
  <si>
    <t>Išnuomota elektromobilių ir autobusiukas, vnt.</t>
  </si>
  <si>
    <t>Įsigyta palauga "IP -telefonija", vnt.</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</si>
  <si>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</si>
  <si>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</si>
  <si>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</si>
  <si>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</si>
  <si>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Atlikta pastato (Pievų Tako g. 38) patalpų remonto darbų. Užbaigtumas, proc.</t>
  </si>
  <si>
    <t>Atlikta pastato (Debreceno g. 41) stogo, fasado ir vidaus patalpų remonto darbų.  Užbaigtumas, proc.</t>
  </si>
  <si>
    <t>Tobulinti savivaldybės administracijos veiklos valdymą:</t>
  </si>
  <si>
    <t>Atlikta Klaipėdos m. savivaldybės teikiamų viešųjų paslaugų tyrimų, vnt.</t>
  </si>
  <si>
    <t>Atlikta pastato stogo, fasado ir  patalpų  remonto darbų. Užbaigtumas, proc.</t>
  </si>
  <si>
    <t>Suremontuota kabinetų ploto, kv. m</t>
  </si>
  <si>
    <t>Atlikta pastato stogo, fasado, vidaus vamzdynų ir patalpų  remonto darbų. Užbaigtumas, proc.</t>
  </si>
  <si>
    <t>Atlikta pastato fasado remonto darbų. Užbaigtumas, proc.</t>
  </si>
  <si>
    <t>Sumontuota šildymo radiatorių, vnt.</t>
  </si>
  <si>
    <t>Atlikta pastato patalpų (228 kv. m) remonto darbų. Užbaigtumas, proc.</t>
  </si>
  <si>
    <t>Atlikta pastato patalpų remonto darbų. Užbaigtumas, proc.</t>
  </si>
  <si>
    <t>Atlikta pastato patalpų (228 m²) remonto darbų. Užbaigtumas, proc.</t>
  </si>
  <si>
    <t xml:space="preserve"> </t>
  </si>
  <si>
    <t xml:space="preserve">Atlikta pastato (Kalvos g. 2B) stogo remonto darbų. Užbaigtumas, proc. </t>
  </si>
  <si>
    <t>Įsigyta vaizdo konferencinė įranga, vnt.</t>
  </si>
  <si>
    <t>Pastato Liepų g. 11 fasado ir patalpų remontas</t>
  </si>
  <si>
    <t>1170</t>
  </si>
  <si>
    <t>Klaipėdos savivaldybės strateginio plėtros plano (KSP) 2021–2028 m. parengimas</t>
  </si>
  <si>
    <t>Prisijungimų  prie Registro centro skaičius, tūkst. kartų</t>
  </si>
  <si>
    <t>Parengtas pastato (Tiltų g. 8) fasado darbų techninis projektas, vnt.</t>
  </si>
  <si>
    <t>2021-ųjų metų lėšų projektas</t>
  </si>
  <si>
    <t>2021-ieji metai</t>
  </si>
  <si>
    <r>
      <t xml:space="preserve">2018–2021 M. KLAIPĖDOS MIESTO SAVIVALDYBĖS </t>
    </r>
    <r>
      <rPr>
        <b/>
        <sz val="11"/>
        <rFont val="Times New Roman"/>
        <family val="1"/>
        <charset val="186"/>
      </rPr>
      <t xml:space="preserve">            </t>
    </r>
  </si>
  <si>
    <t>1000</t>
  </si>
  <si>
    <t xml:space="preserve">*pagal Klaipėdos miesto savivaldybės tarybos 2017-07-26 sprendimą Nr. T2-162
</t>
  </si>
  <si>
    <t>2019-ųjų metų asignavimų planas</t>
  </si>
  <si>
    <t xml:space="preserve">STRATEGINIO VEIKLOS PLANO VYKDYMO ATASKAITA </t>
  </si>
  <si>
    <t>VALDYMO PROGRAMA (NR. 03)</t>
  </si>
  <si>
    <t>Vertinimo kriterijaus</t>
  </si>
  <si>
    <t>Informacija apie pasiektus rezultatus, duomenys apie programai skirtų asignavimų panaudojimo tikslingumą</t>
  </si>
  <si>
    <t>Priežastys, dėl kurių planuotos rodiklių reikšmės nepasiektos</t>
  </si>
  <si>
    <t>pavadinimas</t>
  </si>
  <si>
    <t>planuotos reikšmės</t>
  </si>
  <si>
    <t>faktinės reikšmės</t>
  </si>
  <si>
    <t>2018 m. asignavimų patvirtintas planas*</t>
  </si>
  <si>
    <t>2018 m. panaudotos lėšos (kasinės išlaidos)</t>
  </si>
  <si>
    <t xml:space="preserve"> VALDYMO  PROGRAMOS (NR. 03)</t>
  </si>
  <si>
    <t>ĮVYKDYMO ATASKAITA</t>
  </si>
  <si>
    <r>
      <t xml:space="preserve">Asignavimų valdytoja </t>
    </r>
    <r>
      <rPr>
        <sz val="12"/>
        <rFont val="Times New Roman"/>
        <family val="1"/>
        <charset val="186"/>
      </rPr>
      <t>– Klaipėdos miesto savivaldybės administracija.</t>
    </r>
  </si>
  <si>
    <t>faktiškai įvykdyta</t>
  </si>
  <si>
    <t>–</t>
  </si>
  <si>
    <t>(pagal planą arba geriau);</t>
  </si>
  <si>
    <t>iš dalies įvykdyta</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</si>
  <si>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</si>
  <si>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t>1) papriemonė ir priemonė laikoma visiškai įvykdyta, jei pasiektos visos planuotų ataskaitiniais metais vertinimo  kriterijų reikšmės;</t>
  </si>
  <si>
    <t>2) papriemonė ir priemonė laikoma iš dalies įvykdyta, jei pasiekta mažiau vertinimo kriterijų reikšmių, nei planuota ataskaitiniais metais;</t>
  </si>
  <si>
    <t>3) papriemonė ir priemonė laikoma neįvykdyta, jei nepasiekta nė viena planuoto ataskaitinių metų produkto kriterijaus reikšmė.</t>
  </si>
  <si>
    <t xml:space="preserve">2018 M. KLAIPĖDOS MIESTO SAVIVALDYBĖS </t>
  </si>
  <si>
    <t>2018 m. SVP programos Nr. 03 įvykdymas</t>
  </si>
  <si>
    <t>Teisiškai neįregistruoto turto skaičius nuo viso turto skaičiaus, proc.</t>
  </si>
  <si>
    <t>Teisiškai įregistruotų gatvių skaičius nuo faktiškai esančio gatvių skaičiaus, proc.</t>
  </si>
  <si>
    <t>Nenaudojamo veikloje nekilnojamojo turto dalis, palyginti su visu savivaldybės nekilnojamuoju turtu, proc. (skaičiuojama pagal nekilnojamojo turto objektus)</t>
  </si>
  <si>
    <t>Savivaldybės kontroliuojamų įmonių rentabilumas (proc.)</t>
  </si>
  <si>
    <t>Savivaldybės administracijos darbuotojų kaita, proc.</t>
  </si>
  <si>
    <t>Perkeltų į elektroninę erdvę paslaugų kiekis</t>
  </si>
  <si>
    <t>Asignavimai (Eur)</t>
  </si>
  <si>
    <t>2018 m. asignavimų patikslintas planas**</t>
  </si>
  <si>
    <t>Turto skyrius</t>
  </si>
  <si>
    <t>43/ 223</t>
  </si>
  <si>
    <t>1061</t>
  </si>
  <si>
    <t>19/1</t>
  </si>
  <si>
    <t xml:space="preserve">Pagal planą darbuotojų apmokymus, įgyvendinant kokybės gerinimo projektą, planuojama pradėti 2019 m. </t>
  </si>
  <si>
    <t>Pagal planą įdiegti ir taikyti vadybos metodus numatoma 2020 m.</t>
  </si>
  <si>
    <t>Planuota kriterijaus reikšmė įvykdyta iš dalies. Buvo įsigyta paslauga pastato stogo ir fasado techninio projekto parengimui. Techninio projekto darbų pabaiga ir remonto darbai suplanuoti 2019 m.</t>
  </si>
  <si>
    <t>Atlikta techninio projekto ekspertizė, vnt.</t>
  </si>
  <si>
    <t xml:space="preserve">Planuota kriterijaus reikšmė įvykdyta iš dalies, nes užtruko projektų rengimo procedūros. Projekto ir darbų pabaiga suplanuota 2019 m. </t>
  </si>
  <si>
    <t>Įsigyta inventoriaus (2018 m. – 30 vnt. kabinų, 30 vnt. balsadėžių, 10 vnt. nedegių spintų), vnt.</t>
  </si>
  <si>
    <r>
      <rPr>
        <b/>
        <sz val="12"/>
        <rFont val="Times New Roman"/>
        <family val="1"/>
        <charset val="186"/>
      </rPr>
      <t xml:space="preserve">Iš 2018 m. </t>
    </r>
    <r>
      <rPr>
        <sz val="12"/>
        <rFont val="Times New Roman"/>
        <family val="1"/>
        <charset val="186"/>
      </rPr>
      <t xml:space="preserve">planuotos įvykdyti 33 priemonės ir papriemonės (kurioms patvirtinti /skirti asignavimai): </t>
    </r>
  </si>
  <si>
    <t>iš jų 112 užsakomų internetu</t>
  </si>
  <si>
    <r>
      <rPr>
        <b/>
        <sz val="12"/>
        <rFont val="Times New Roman"/>
        <family val="1"/>
        <charset val="186"/>
      </rPr>
      <t>Programą vykdė:</t>
    </r>
    <r>
      <rPr>
        <sz val="12"/>
        <rFont val="Times New Roman"/>
        <family val="1"/>
        <charset val="186"/>
      </rPr>
      <t xml:space="preserve"> Finansų ir turto departamentas (Finansų skyrius, Apskaitos skyrius, Turto skyrius, Mokesčių skyrius), Savivaldybės administracijos direktoriaus pavaldumo Strateginio planavimo skyrius, Teisės skyrius, Personalo skyrius, Informavimo ir e. paslaugų skyrius, Savivaldybės administracijos direktoriaus pavaduotojo pavaldumo Ūkio skyrius, Viešosios tvarkos skyrius, Investicijų ir ekonomikos departamentas (Tarptautinių ryšių, verslo plėtros ir turizmo skyrius, Projektų skyrius)</t>
    </r>
  </si>
  <si>
    <t>Planuota kriterijaus reikšmė įvykdyta iš dalies. 2018-05-10 pasirašyta Jungtinės veiklos sutartis. Projekto pradžia 2018-06-01. Veiklų grafikas tikslinamas. Pagal sutartinius įsipareigojimus projektas turi būti įvykdytas 2019 m.</t>
  </si>
  <si>
    <t>neįvykdyta</t>
  </si>
  <si>
    <t>nevykdytina</t>
  </si>
  <si>
    <t xml:space="preserve">(praradusi aktualumą dėl pasikeitusių teisės aktų ar kitų aplinkybių). </t>
  </si>
  <si>
    <t>(blogiau, nei planuota);</t>
  </si>
  <si>
    <t>(nepasiekta planuota reikšmė);</t>
  </si>
  <si>
    <t>Buvo įsteigtos dvi Geodezijos ir GIS skyriaus vyriausiųjų specialistų pareigybės vykdyti Žemės ūkio ministerijos kuruojamai valstybinei (valstybės perduotai savivaldybei) savivaldybės erdvinių duomenų rinkinio tvarkymo funkcijai atlikti.  Vaiko teisių apsaugos funkcija buvo perduota Valstybės vaiko teisių apsaugos ir įvaikinimo tarnybai prie Socialinės apsaugos ir darbo ministerijos, todėl buvo panaikintas Vaiko teisių apsaugos skyrius (20 etatų).</t>
  </si>
  <si>
    <t>Administracinių nusižengimų kodekse buvo įtvirtinta  nauja teisės norma, reikalaujanti, kad prieš nagrinėjant administracinio nusižengimo bylas registruotu paštu būtų išsiųsti pranešimai pažeidimą padariusiam asmeniui dėl administracinio nusižengimo. Visi administracinių nusižengimų protokolai taip pat privalo būti siunčiami registruotu paštu, todėl buvo išsiųsta daugiau registruotų laiškų, nei planuota.</t>
  </si>
  <si>
    <t>Išrinkti ne visi seniūnaičiai. Išmokos mokėtos 27 seniūnaičiams.</t>
  </si>
  <si>
    <t>Buvo įsteiga 1 papildoma pareigybė (darbuotojo, dirbančio pagal darbo sutartį).</t>
  </si>
  <si>
    <t>Buvo sutaupyta lėšų dėl mažesnio lėšų poreikio savivaldybės tarybos nariams už faktiškai dirbtas valandas. 18 iš 28 tarybos narių atsisakė gauti atlygį, buvo sutaupytos išmokos dėl mažesnio poreikio naudojamų automobilių remontui ir degalams, kanceliarinėms prekėms. Buvo planuotas pastato fasado remontas, tačiau dėl sudėtingų pirkimų pastatą valdanti įmonė remonto neatliko.</t>
  </si>
  <si>
    <t>2018 m. buvo planuota įstoti į  Hanzos miestų sąjungą, bet Klaipėdos miestas neatitiko reikalavimų (plačiau aprašyta 2 programoje). Dalyvaujama tik 9 organizacijose.</t>
  </si>
  <si>
    <t>Baltijos miestų sąjungoje veikė 7 komisijos. Savivaldybės atstovai dalyvavo 7 komisijų darbe.</t>
  </si>
  <si>
    <t>Pagal galimybes dalyvauta Kultūros forume.</t>
  </si>
  <si>
    <t>1. Bendradarbiaujant su Gdynės miestu prisijungta prie projekto „Hupmobile“ paraiškos pateikimo Interreg Baltic Sea region programai. 2. Bendradarbiaujant su Ščecino ir kitais miestais parengta ir pateikta projekto „iLabs“ paraiška EEA/Norway Grants programai. 3. Bendradarbiaujant su Mersino miestu įgyvendinta mainų programa, turkų mokiniai liepos 13–27 d. lankėsi Klaipėdoje. 4. Pradėtas organizuoti Kudžio miesto delegacijos vizitas į Klaipėdą Olimpinės dienos proga Klaipėdoje. Vizitas vyks 2019 m. birželio 1 d. 5. Baltijos ir Juodosios jūrų ekonomikos forumas organizuotas kartu su Chersono miestu partneriu.</t>
  </si>
  <si>
    <t>1. Rugsėjo 12–14 d. Klaipėdoje organizuota Baltijos miestų sąjungos Tvarių miestų komisijos sesija.
2. Spalio 25–26 d. Klaipėdoje organizuota Baltijos ir Juodosios jūrų ekonomikos forumas</t>
  </si>
  <si>
    <t>2018 m. buvo atliekamas papildomas vertinimas dėl objektų vertingų savybių nustatymo, todėl pastatai nenugriauti.</t>
  </si>
  <si>
    <t>Gyventojams buvo siūlyta, tačiau ne visi sutiko, privatizuoti gyvenamąsias patalpas ir jų priklausinius, todėl kriterijaus reikšmė mažesnė.</t>
  </si>
  <si>
    <t>ESCO (angl. Energy Service Company), tai verslo modelis, kai privati kompanija investuoja ir įdiegia moderniausias energinio efektyvumo priemones be kliento pradinių investicijų, o klientas atsiskaito iš sutaupytų lėšų per sutarties galiojimo laikotarpį.</t>
  </si>
  <si>
    <t>Buvo išanalizuota informacija dėl galimybės rengti pirkimo procedūras pagal ESCO modelį, tačiau analogo ir pavyzdžių, kuriais remiantis būtų galima rengti galimybių studiją, Lietuvos rinkoje nėra, todėl priemonės vykdymas yra atidėtas. Lėšos nepanaudotos.</t>
  </si>
  <si>
    <t>Nacionalinės žemės tarnybos prie Žemės ūkio ministerijos vadovybė nesutiko kelti savo specialistų į patalpas Pievų Tako g. 38 ir atlaisvinti patalpas Danės g. 17, todėl patalpų remontas atidėtas.</t>
  </si>
  <si>
    <t>Nustačius papildomų darbų poreikį buvo atliekami pirkimai dėl galimybės atlikti papildomus darbus.</t>
  </si>
  <si>
    <t>Priemonę buvo siekiama įgyvendinti, tačiau AB Lietuvos paštas nepateikė paraiškos dalyvauti derybose, todėl pašto pirkimo procedūrų vykdymas nutrauktas. Buvo parengtas tarybos sprendimo projektas dėl  pašto pirkimo procedūrų pripažinimo netekusiomis galios, tačiau savivaldybės taryba šiam sprendimo projektui nepritarė.</t>
  </si>
  <si>
    <t>Suremontuoti keturi kabinetai ir pirmo aukšto WC.</t>
  </si>
  <si>
    <t>Atliktas fasado tinko remontas ir dažymas.
Pietų fasado langų ir stoglangių stiklai padengti saulės karštį atspindinčia plėvele.</t>
  </si>
  <si>
    <t>Planuota kriterijaus reikšmė įvykdyta iš dalies. Buvo parengtas techninis projektas. Tačiau paaiškėjus, kad pirmo aukšto posėdžių salėje reikia įrengti kondicionierių, buvo atliekama projekto korekcija. Pastato fasado remonto darbai numatyti 2019 m.</t>
  </si>
  <si>
    <t>Atlikti bendro ploto pastato vidaus apdailos darbai. Pakeisti langai ir lauko durys. Įrengtos apsauginės ir gaisrinės signalizacijos, rekuperacinės vėdinimo  inžinerinės sistemos. Pertvarkyti telefono, kompiuterinio ir elektros inžinerinės sistemos. Įrengta klientų srautų valdymo sistema.</t>
  </si>
  <si>
    <t>Atlikta pirminė projektinės dokumentacijos ekspertizė. Atlikti statinio polichromijos ir architektūriniai tyrimai. Koreguojama pagal ekspertizės pastabas.</t>
  </si>
  <si>
    <t xml:space="preserve">Pagal patikslintą poreikį visa reikalinga inventoriaus komplektacija bus nupirkta 2019 m. sausio mėn. </t>
  </si>
  <si>
    <t>*Pagal Klaipėdos miesto savivaldybės tarybos 2018 m. sausio 25 d. sprendimą Nr. T2-6.</t>
  </si>
  <si>
    <t>**Pagal Klaipėdos miesto savivaldybės tarybos 2018 m. spalio 25 d. sprendimą Nr. T2-221.</t>
  </si>
  <si>
    <t>__________________________________________________________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</si>
</sst>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7">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sz val="8"/>
      <color rgb="FFFF0000"/>
      <name val="Times New Roman"/>
      <family val="1"/>
      <charset val="186"/>
    </font>
    <font>
      <b/>
      <sz val="10"/>
      <color theme="1"/>
      <name val="Times New Roman"/>
      <family val="1"/>
      <charset val="186"/>
    </font>
    <font>
      <sz val="10"/>
      <color theme="3"/>
      <name val="Times New Roman"/>
      <family val="1"/>
      <charset val="186"/>
    </font>
    <font>
      <b/>
      <sz val="10"/>
      <color rgb="FFFF0000"/>
      <name val="Times New Roman"/>
      <family val="1"/>
      <charset val="186"/>
    </font>
    <font>
      <sz val="11"/>
      <color rgb="FFFF0000"/>
      <name val="Calibri"/>
      <family val="2"/>
      <charset val="186"/>
      <scheme val="minor"/>
    </font>
    <font>
      <b/>
      <sz val="11"/>
      <color theme="1"/>
      <name val="Calibri"/>
      <family val="2"/>
      <charset val="186"/>
      <scheme val="minor"/>
    </font>
    <font>
      <sz val="11"/>
      <name val="Times New Roman"/>
      <family val="1"/>
    </font>
    <font>
      <b/>
      <sz val="10"/>
      <name val="Times New Roman"/>
      <family val="1"/>
    </font>
    <font>
      <b/>
      <sz val="12"/>
      <name val="Times New Roman"/>
      <family val="1"/>
      <charset val="186"/>
    </font>
    <font>
      <sz val="12"/>
      <name val="Times New Roman"/>
      <family val="1"/>
      <charset val="186"/>
    </font>
    <font>
      <sz val="11"/>
      <color theme="1"/>
      <name val="Calibri"/>
      <family val="2"/>
      <scheme val="minor"/>
    </font>
    <font>
      <b/>
      <sz val="10"/>
      <name val="Arial"/>
      <family val="2"/>
      <charset val="186"/>
    </font>
  </fonts>
  <fills count="13">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
      <patternFill patternType="solid">
        <fgColor theme="4" tint="0.79998168889431442"/>
        <bgColor indexed="64"/>
      </patternFill>
    </fill>
    <fill>
      <patternFill patternType="solid">
        <fgColor rgb="FFC5D9F1"/>
        <bgColor indexed="64"/>
      </patternFill>
    </fill>
  </fills>
  <borders count="120">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s>
  <cellStyleXfs count="5">
    <xf numFmtId="0" fontId="0" fillId="0" borderId="0"/>
    <xf numFmtId="164" fontId="1" fillId="0" borderId="0" applyFont="0" applyFill="0" applyBorder="0" applyAlignment="0" applyProtection="0"/>
    <xf numFmtId="0" fontId="11" fillId="0" borderId="0"/>
    <xf numFmtId="0" fontId="15" fillId="0" borderId="0"/>
    <xf numFmtId="0" fontId="35" fillId="0" borderId="0"/>
  </cellStyleXfs>
  <cellXfs count="1530">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9"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6" borderId="60"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4" borderId="24" xfId="0" applyNumberFormat="1" applyFont="1" applyFill="1" applyBorder="1" applyAlignment="1">
      <alignment horizontal="center" vertical="top"/>
    </xf>
    <xf numFmtId="3" fontId="6" fillId="5" borderId="67"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7"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9" borderId="66" xfId="0" applyNumberFormat="1" applyFont="1" applyFill="1" applyBorder="1" applyAlignment="1">
      <alignment horizontal="center" vertical="top"/>
    </xf>
    <xf numFmtId="0" fontId="9" fillId="0" borderId="0" xfId="0" applyFont="1" applyBorder="1" applyAlignment="1">
      <alignment vertical="top"/>
    </xf>
    <xf numFmtId="3" fontId="4" fillId="6" borderId="53" xfId="0" applyNumberFormat="1" applyFont="1" applyFill="1" applyBorder="1" applyAlignment="1">
      <alignment horizontal="center"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2"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4" fillId="6" borderId="70"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6" xfId="0" applyFont="1" applyFill="1" applyBorder="1" applyAlignment="1">
      <alignment horizontal="center" vertical="top"/>
    </xf>
    <xf numFmtId="3" fontId="6" fillId="6" borderId="65" xfId="0" applyNumberFormat="1" applyFont="1" applyFill="1" applyBorder="1" applyAlignment="1">
      <alignment vertical="top" wrapText="1"/>
    </xf>
    <xf numFmtId="3" fontId="4" fillId="6" borderId="64" xfId="0" applyNumberFormat="1" applyFont="1" applyFill="1" applyBorder="1" applyAlignment="1">
      <alignment horizontal="left" vertical="top" wrapText="1"/>
    </xf>
    <xf numFmtId="3" fontId="6" fillId="3" borderId="72"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8"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4" xfId="0" applyNumberFormat="1" applyFont="1" applyFill="1" applyBorder="1" applyAlignment="1">
      <alignment vertical="top" wrapText="1"/>
    </xf>
    <xf numFmtId="3" fontId="4" fillId="6" borderId="38" xfId="0" applyNumberFormat="1" applyFont="1" applyFill="1" applyBorder="1" applyAlignment="1">
      <alignment horizontal="center"/>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69" xfId="0" applyNumberFormat="1" applyFont="1" applyFill="1" applyBorder="1" applyAlignment="1">
      <alignment horizontal="center" vertical="top"/>
    </xf>
    <xf numFmtId="166" fontId="6" fillId="4" borderId="77" xfId="0" applyNumberFormat="1" applyFont="1" applyFill="1" applyBorder="1" applyAlignment="1">
      <alignment horizontal="center" vertical="top"/>
    </xf>
    <xf numFmtId="3" fontId="6" fillId="9" borderId="69"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16" fillId="0" borderId="36" xfId="0" applyNumberFormat="1" applyFont="1" applyBorder="1" applyAlignment="1">
      <alignment horizontal="left" vertical="top" wrapText="1"/>
    </xf>
    <xf numFmtId="3" fontId="4" fillId="6" borderId="36" xfId="0" applyNumberFormat="1" applyFont="1" applyFill="1" applyBorder="1" applyAlignment="1">
      <alignment vertical="top" wrapText="1"/>
    </xf>
    <xf numFmtId="3" fontId="4" fillId="0" borderId="80" xfId="0" applyNumberFormat="1" applyFont="1" applyFill="1" applyBorder="1" applyAlignment="1">
      <alignment horizontal="left" vertical="top" wrapText="1"/>
    </xf>
    <xf numFmtId="3" fontId="4" fillId="6" borderId="55" xfId="0" applyNumberFormat="1" applyFont="1" applyFill="1" applyBorder="1" applyAlignment="1">
      <alignment vertical="top" wrapText="1"/>
    </xf>
    <xf numFmtId="0" fontId="16" fillId="0" borderId="61" xfId="0" applyFont="1" applyBorder="1" applyAlignment="1">
      <alignment vertical="top" wrapText="1"/>
    </xf>
    <xf numFmtId="3" fontId="4" fillId="0" borderId="61" xfId="0" applyNumberFormat="1" applyFont="1" applyBorder="1" applyAlignment="1">
      <alignment vertical="top" wrapText="1"/>
    </xf>
    <xf numFmtId="166" fontId="4" fillId="6" borderId="62"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166" fontId="4" fillId="6" borderId="14" xfId="0" applyNumberFormat="1" applyFont="1" applyFill="1" applyBorder="1" applyAlignment="1">
      <alignment horizontal="center" vertical="top" wrapText="1"/>
    </xf>
    <xf numFmtId="166" fontId="4" fillId="6" borderId="38" xfId="0" applyNumberFormat="1" applyFont="1" applyFill="1" applyBorder="1" applyAlignment="1">
      <alignment horizontal="center" vertical="top" wrapText="1"/>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6" fillId="9" borderId="66"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1"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166" fontId="6" fillId="5" borderId="78" xfId="0" applyNumberFormat="1" applyFont="1" applyFill="1" applyBorder="1" applyAlignment="1">
      <alignment horizontal="center" vertical="top"/>
    </xf>
    <xf numFmtId="166" fontId="6" fillId="5" borderId="77"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6"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center" textRotation="90" wrapText="1"/>
    </xf>
    <xf numFmtId="3" fontId="6" fillId="6" borderId="59" xfId="1" applyNumberFormat="1" applyFont="1" applyFill="1" applyBorder="1" applyAlignment="1">
      <alignment horizontal="center" vertical="top"/>
    </xf>
    <xf numFmtId="166" fontId="4" fillId="6" borderId="62" xfId="0" applyNumberFormat="1" applyFont="1" applyFill="1" applyBorder="1" applyAlignment="1">
      <alignment vertical="top"/>
    </xf>
    <xf numFmtId="0" fontId="6" fillId="6" borderId="50" xfId="0" applyFont="1" applyFill="1" applyBorder="1" applyAlignment="1">
      <alignment horizontal="left" vertical="top" wrapText="1"/>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3" fontId="4" fillId="0" borderId="17" xfId="0" applyNumberFormat="1" applyFont="1" applyBorder="1" applyAlignment="1">
      <alignment vertical="top" wrapText="1"/>
    </xf>
    <xf numFmtId="166" fontId="4" fillId="6"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6" borderId="56" xfId="0" applyFont="1" applyFill="1" applyBorder="1" applyAlignment="1">
      <alignment horizontal="left" vertical="top" wrapText="1"/>
    </xf>
    <xf numFmtId="0" fontId="4" fillId="6" borderId="84" xfId="0" applyFont="1" applyFill="1" applyBorder="1" applyAlignment="1">
      <alignment horizontal="left" vertical="top" wrapText="1"/>
    </xf>
    <xf numFmtId="3" fontId="4" fillId="6" borderId="46" xfId="0" applyNumberFormat="1" applyFont="1" applyFill="1" applyBorder="1" applyAlignment="1">
      <alignment horizontal="center" vertical="top"/>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60"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6" borderId="13" xfId="0" applyNumberFormat="1" applyFont="1" applyFill="1" applyBorder="1" applyAlignment="1">
      <alignment horizontal="center" vertical="top" wrapText="1"/>
    </xf>
    <xf numFmtId="166" fontId="4" fillId="6" borderId="34"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0" fontId="4" fillId="0" borderId="83"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6" borderId="46" xfId="0" applyNumberFormat="1" applyFont="1" applyFill="1" applyBorder="1" applyAlignment="1">
      <alignment horizontal="center" vertical="top"/>
    </xf>
    <xf numFmtId="166" fontId="4" fillId="6" borderId="31" xfId="0" applyNumberFormat="1" applyFont="1" applyFill="1" applyBorder="1" applyAlignment="1">
      <alignment horizontal="center" vertical="top"/>
    </xf>
    <xf numFmtId="166" fontId="4" fillId="6" borderId="8"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6" borderId="68" xfId="0" applyNumberFormat="1" applyFont="1" applyFill="1" applyBorder="1" applyAlignment="1">
      <alignment horizontal="center" vertical="top"/>
    </xf>
    <xf numFmtId="166" fontId="4" fillId="6" borderId="88" xfId="0" applyNumberFormat="1" applyFont="1" applyFill="1" applyBorder="1" applyAlignment="1">
      <alignment horizontal="center" vertical="top"/>
    </xf>
    <xf numFmtId="166" fontId="4" fillId="6" borderId="89"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4" fillId="0" borderId="89" xfId="0" applyNumberFormat="1" applyFont="1" applyBorder="1" applyAlignment="1">
      <alignment horizontal="center" vertical="top"/>
    </xf>
    <xf numFmtId="166" fontId="4" fillId="6" borderId="9"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88" xfId="0" applyNumberFormat="1" applyFont="1" applyFill="1" applyBorder="1" applyAlignment="1">
      <alignment horizontal="center" vertical="top"/>
    </xf>
    <xf numFmtId="166" fontId="4" fillId="6" borderId="88" xfId="0" applyNumberFormat="1" applyFont="1" applyFill="1" applyBorder="1" applyAlignment="1">
      <alignment horizontal="center" vertical="top" wrapText="1"/>
    </xf>
    <xf numFmtId="166" fontId="4" fillId="6" borderId="37" xfId="0" applyNumberFormat="1" applyFont="1" applyFill="1" applyBorder="1" applyAlignment="1">
      <alignment horizontal="center" vertical="top" wrapText="1"/>
    </xf>
    <xf numFmtId="166" fontId="4" fillId="6" borderId="6" xfId="0" applyNumberFormat="1" applyFont="1" applyFill="1" applyBorder="1" applyAlignment="1">
      <alignment horizontal="center" vertical="top"/>
    </xf>
    <xf numFmtId="166" fontId="4" fillId="0" borderId="88"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9" xfId="0" applyNumberFormat="1" applyFont="1" applyBorder="1" applyAlignment="1">
      <alignment horizontal="center" wrapText="1"/>
    </xf>
    <xf numFmtId="3" fontId="4" fillId="6" borderId="12" xfId="0" applyNumberFormat="1" applyFont="1" applyFill="1" applyBorder="1" applyAlignment="1">
      <alignment horizontal="center" vertical="top"/>
    </xf>
    <xf numFmtId="3" fontId="4" fillId="6" borderId="94"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96" xfId="0" applyNumberFormat="1" applyFont="1" applyFill="1" applyBorder="1" applyAlignment="1">
      <alignment horizontal="center" vertical="top"/>
    </xf>
    <xf numFmtId="3" fontId="4" fillId="6" borderId="95" xfId="0" applyNumberFormat="1" applyFont="1" applyFill="1" applyBorder="1" applyAlignment="1">
      <alignment horizontal="center" vertical="top"/>
    </xf>
    <xf numFmtId="3" fontId="4" fillId="0" borderId="94" xfId="0" applyNumberFormat="1" applyFont="1" applyFill="1" applyBorder="1" applyAlignment="1">
      <alignment horizontal="center" vertical="top" wrapText="1"/>
    </xf>
    <xf numFmtId="3" fontId="10" fillId="8" borderId="39" xfId="0" applyNumberFormat="1" applyFont="1" applyFill="1" applyBorder="1" applyAlignment="1">
      <alignment horizontal="center" vertical="top"/>
    </xf>
    <xf numFmtId="3" fontId="4" fillId="6" borderId="59" xfId="0" applyNumberFormat="1" applyFont="1" applyFill="1" applyBorder="1" applyAlignment="1">
      <alignment vertical="center" textRotation="90"/>
    </xf>
    <xf numFmtId="3" fontId="4" fillId="0" borderId="59"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5" fillId="6" borderId="39" xfId="0" applyNumberFormat="1" applyFont="1" applyFill="1" applyBorder="1" applyAlignment="1">
      <alignment horizontal="center" vertical="top"/>
    </xf>
    <xf numFmtId="3" fontId="5" fillId="6"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2"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91" xfId="0" applyNumberFormat="1" applyFont="1" applyFill="1" applyBorder="1" applyAlignment="1">
      <alignment horizontal="center" vertical="top"/>
    </xf>
    <xf numFmtId="3" fontId="4" fillId="0" borderId="91"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58" xfId="0" applyNumberFormat="1" applyFont="1" applyFill="1" applyBorder="1" applyAlignment="1">
      <alignment vertical="center" textRotation="90"/>
    </xf>
    <xf numFmtId="3" fontId="4" fillId="6" borderId="40" xfId="0" applyNumberFormat="1" applyFont="1" applyFill="1" applyBorder="1" applyAlignment="1">
      <alignment horizontal="center" vertical="top"/>
    </xf>
    <xf numFmtId="3" fontId="4" fillId="0" borderId="91" xfId="0" applyNumberFormat="1" applyFont="1" applyBorder="1" applyAlignment="1">
      <alignment horizontal="center" vertical="top"/>
    </xf>
    <xf numFmtId="3" fontId="4" fillId="0" borderId="65"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166" fontId="4" fillId="6" borderId="8" xfId="0" applyNumberFormat="1" applyFont="1" applyFill="1" applyBorder="1" applyAlignment="1">
      <alignment vertical="top"/>
    </xf>
    <xf numFmtId="166" fontId="4" fillId="6" borderId="12" xfId="0" applyNumberFormat="1" applyFont="1" applyFill="1" applyBorder="1" applyAlignment="1">
      <alignment horizontal="center" vertical="top"/>
    </xf>
    <xf numFmtId="3" fontId="4" fillId="6" borderId="82"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90"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8" xfId="0" applyNumberFormat="1" applyFont="1" applyFill="1" applyBorder="1" applyAlignment="1">
      <alignment horizontal="center" vertical="top"/>
    </xf>
    <xf numFmtId="3" fontId="4" fillId="6" borderId="65"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5" fillId="6" borderId="86" xfId="0" applyNumberFormat="1" applyFont="1" applyFill="1" applyBorder="1" applyAlignment="1">
      <alignment horizontal="right" vertical="top"/>
    </xf>
    <xf numFmtId="166" fontId="6" fillId="3" borderId="74"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101"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102" xfId="0" applyNumberFormat="1" applyFont="1" applyBorder="1" applyAlignment="1">
      <alignment horizontal="center" vertical="top"/>
    </xf>
    <xf numFmtId="3" fontId="4" fillId="0" borderId="103" xfId="0" applyNumberFormat="1" applyFont="1" applyBorder="1" applyAlignment="1">
      <alignment horizontal="center" vertical="top"/>
    </xf>
    <xf numFmtId="3" fontId="5" fillId="6" borderId="101"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101" xfId="0" applyNumberFormat="1" applyFont="1" applyFill="1" applyBorder="1" applyAlignment="1">
      <alignment horizontal="center" vertical="top"/>
    </xf>
    <xf numFmtId="3" fontId="5" fillId="0" borderId="91" xfId="0" applyNumberFormat="1" applyFont="1" applyFill="1" applyBorder="1" applyAlignment="1">
      <alignment horizontal="center" vertical="top"/>
    </xf>
    <xf numFmtId="3" fontId="5" fillId="0" borderId="103" xfId="0" applyNumberFormat="1" applyFont="1" applyFill="1" applyBorder="1" applyAlignment="1">
      <alignment horizontal="center" vertical="top"/>
    </xf>
    <xf numFmtId="3" fontId="5" fillId="0" borderId="96" xfId="0" applyNumberFormat="1" applyFont="1" applyFill="1" applyBorder="1" applyAlignment="1">
      <alignment horizontal="center" vertical="top"/>
    </xf>
    <xf numFmtId="0" fontId="4" fillId="6" borderId="101" xfId="0" applyNumberFormat="1" applyFont="1" applyFill="1" applyBorder="1" applyAlignment="1">
      <alignment horizontal="center" vertical="top"/>
    </xf>
    <xf numFmtId="3" fontId="4" fillId="0" borderId="104" xfId="0" applyNumberFormat="1" applyFont="1" applyBorder="1" applyAlignment="1">
      <alignment horizontal="center" vertical="top"/>
    </xf>
    <xf numFmtId="0" fontId="4" fillId="6" borderId="100" xfId="0" applyFont="1" applyFill="1" applyBorder="1" applyAlignment="1">
      <alignment horizontal="center" vertical="top"/>
    </xf>
    <xf numFmtId="0" fontId="4" fillId="0" borderId="95" xfId="0" applyFont="1" applyBorder="1" applyAlignment="1">
      <alignment horizontal="center" vertical="top"/>
    </xf>
    <xf numFmtId="166" fontId="5" fillId="6" borderId="62" xfId="0" applyNumberFormat="1" applyFont="1" applyFill="1" applyBorder="1" applyAlignment="1">
      <alignment horizontal="right"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90"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9" borderId="71" xfId="0" applyNumberFormat="1" applyFont="1" applyFill="1" applyBorder="1" applyAlignment="1">
      <alignment horizontal="center" vertical="top"/>
    </xf>
    <xf numFmtId="166" fontId="6" fillId="5" borderId="74"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8"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101" xfId="0" applyNumberFormat="1" applyFont="1" applyBorder="1" applyAlignment="1">
      <alignment horizontal="center" wrapText="1"/>
    </xf>
    <xf numFmtId="3" fontId="4" fillId="6" borderId="106" xfId="0" applyNumberFormat="1" applyFont="1" applyFill="1" applyBorder="1" applyAlignment="1">
      <alignment horizontal="center" vertical="top"/>
    </xf>
    <xf numFmtId="0" fontId="4" fillId="6" borderId="103" xfId="0" applyFont="1" applyFill="1" applyBorder="1" applyAlignment="1">
      <alignment horizontal="center" vertical="top"/>
    </xf>
    <xf numFmtId="0" fontId="4" fillId="0" borderId="93" xfId="0" applyFont="1" applyBorder="1" applyAlignment="1">
      <alignment horizontal="center" vertical="top"/>
    </xf>
    <xf numFmtId="0" fontId="4" fillId="6" borderId="106" xfId="0" applyFont="1" applyFill="1" applyBorder="1" applyAlignment="1">
      <alignment horizontal="center" vertical="top"/>
    </xf>
    <xf numFmtId="0" fontId="4" fillId="6" borderId="47" xfId="0" applyFont="1" applyFill="1" applyBorder="1" applyAlignment="1">
      <alignment horizontal="left" vertical="top" wrapText="1"/>
    </xf>
    <xf numFmtId="0" fontId="4" fillId="0" borderId="94" xfId="0" applyFont="1" applyBorder="1" applyAlignment="1">
      <alignment horizontal="center" vertical="top"/>
    </xf>
    <xf numFmtId="0" fontId="4" fillId="6" borderId="43" xfId="0" applyFont="1" applyFill="1" applyBorder="1" applyAlignment="1">
      <alignment horizontal="left" vertical="top" wrapText="1"/>
    </xf>
    <xf numFmtId="0" fontId="4" fillId="6" borderId="91"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60"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6"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3" fontId="6" fillId="6" borderId="101" xfId="0" applyNumberFormat="1" applyFont="1" applyFill="1" applyBorder="1" applyAlignment="1">
      <alignment horizontal="center" vertical="top"/>
    </xf>
    <xf numFmtId="0" fontId="9" fillId="6" borderId="1" xfId="0" applyFont="1" applyFill="1" applyBorder="1" applyAlignment="1">
      <alignment vertical="top"/>
    </xf>
    <xf numFmtId="3" fontId="4" fillId="6" borderId="49" xfId="0" applyNumberFormat="1" applyFont="1" applyFill="1" applyBorder="1" applyAlignment="1">
      <alignment vertical="top"/>
    </xf>
    <xf numFmtId="3" fontId="4" fillId="6" borderId="50" xfId="0" applyNumberFormat="1" applyFont="1" applyFill="1" applyBorder="1" applyAlignment="1">
      <alignment vertical="top"/>
    </xf>
    <xf numFmtId="3" fontId="4" fillId="6" borderId="32" xfId="0" applyNumberFormat="1" applyFont="1" applyFill="1" applyBorder="1" applyAlignment="1">
      <alignment vertical="top" wrapText="1"/>
    </xf>
    <xf numFmtId="166" fontId="4" fillId="8" borderId="38" xfId="0" applyNumberFormat="1" applyFont="1" applyFill="1" applyBorder="1" applyAlignment="1">
      <alignment horizontal="center" vertical="top"/>
    </xf>
    <xf numFmtId="3" fontId="5" fillId="6" borderId="60"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10" xfId="0" applyNumberFormat="1" applyFont="1" applyFill="1" applyBorder="1" applyAlignment="1">
      <alignment horizontal="center" vertical="top"/>
    </xf>
    <xf numFmtId="3" fontId="6" fillId="9" borderId="66"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49" fontId="6" fillId="5" borderId="73" xfId="0" applyNumberFormat="1" applyFont="1" applyFill="1" applyBorder="1" applyAlignment="1">
      <alignment horizontal="center" vertical="top"/>
    </xf>
    <xf numFmtId="3" fontId="4" fillId="0" borderId="64" xfId="0" applyNumberFormat="1" applyFont="1" applyBorder="1" applyAlignment="1">
      <alignment vertical="top" wrapText="1"/>
    </xf>
    <xf numFmtId="0" fontId="2" fillId="0" borderId="0" xfId="0" applyFont="1" applyAlignment="1">
      <alignment horizontal="center" vertical="top" wrapText="1"/>
    </xf>
    <xf numFmtId="3" fontId="6" fillId="0" borderId="0" xfId="0" applyNumberFormat="1" applyFont="1" applyFill="1" applyBorder="1" applyAlignment="1">
      <alignment horizontal="center" vertical="top" wrapText="1"/>
    </xf>
    <xf numFmtId="166" fontId="4" fillId="10" borderId="68" xfId="0" applyNumberFormat="1" applyFont="1" applyFill="1" applyBorder="1" applyAlignment="1">
      <alignment horizontal="center" vertical="top"/>
    </xf>
    <xf numFmtId="166" fontId="4" fillId="10" borderId="88" xfId="0" applyNumberFormat="1" applyFont="1" applyFill="1" applyBorder="1" applyAlignment="1">
      <alignment horizontal="center" vertical="top"/>
    </xf>
    <xf numFmtId="0" fontId="4" fillId="6" borderId="40" xfId="0" applyFont="1" applyFill="1" applyBorder="1" applyAlignment="1">
      <alignment horizontal="center" vertical="top"/>
    </xf>
    <xf numFmtId="3" fontId="6" fillId="6" borderId="82" xfId="0" applyNumberFormat="1" applyFont="1" applyFill="1" applyBorder="1" applyAlignment="1">
      <alignment horizontal="center" vertical="top"/>
    </xf>
    <xf numFmtId="3" fontId="4" fillId="6" borderId="62" xfId="0" applyNumberFormat="1" applyFont="1" applyFill="1" applyBorder="1" applyAlignment="1">
      <alignment horizontal="center" vertical="top" wrapText="1"/>
    </xf>
    <xf numFmtId="0" fontId="4" fillId="8" borderId="0" xfId="0" applyFont="1" applyFill="1" applyAlignment="1">
      <alignment vertical="top"/>
    </xf>
    <xf numFmtId="3" fontId="6" fillId="6" borderId="63"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0" fontId="6" fillId="6" borderId="12" xfId="0" applyFont="1" applyFill="1" applyBorder="1" applyAlignment="1">
      <alignment horizontal="center" vertical="top" wrapText="1"/>
    </xf>
    <xf numFmtId="0" fontId="4" fillId="6" borderId="0" xfId="0" applyFont="1" applyFill="1" applyBorder="1" applyAlignment="1">
      <alignment horizontal="center" vertical="top"/>
    </xf>
    <xf numFmtId="0" fontId="4" fillId="6" borderId="60" xfId="0" applyFont="1" applyFill="1" applyBorder="1" applyAlignment="1">
      <alignment horizontal="center" vertical="top"/>
    </xf>
    <xf numFmtId="3" fontId="6" fillId="6" borderId="33" xfId="0" applyNumberFormat="1"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0" borderId="52" xfId="0" applyNumberFormat="1" applyFont="1" applyBorder="1" applyAlignment="1">
      <alignment horizontal="center" vertical="top" wrapText="1"/>
    </xf>
    <xf numFmtId="3" fontId="4" fillId="6" borderId="7" xfId="0" applyNumberFormat="1" applyFont="1" applyFill="1" applyBorder="1" applyAlignment="1">
      <alignment horizontal="center" vertical="top"/>
    </xf>
    <xf numFmtId="3" fontId="4" fillId="7" borderId="74" xfId="0" applyNumberFormat="1" applyFont="1" applyFill="1" applyBorder="1" applyAlignment="1">
      <alignment horizontal="center" vertical="top"/>
    </xf>
    <xf numFmtId="166" fontId="19" fillId="6" borderId="13" xfId="0" applyNumberFormat="1" applyFont="1" applyFill="1" applyBorder="1" applyAlignment="1">
      <alignment horizontal="center" vertical="top"/>
    </xf>
    <xf numFmtId="166" fontId="19" fillId="6" borderId="88" xfId="0" applyNumberFormat="1" applyFont="1" applyFill="1" applyBorder="1" applyAlignment="1">
      <alignment horizontal="center" vertical="top"/>
    </xf>
    <xf numFmtId="166" fontId="19"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49" fontId="4" fillId="0" borderId="98" xfId="0" applyNumberFormat="1" applyFont="1" applyFill="1" applyBorder="1" applyAlignment="1">
      <alignment horizontal="center" vertical="top"/>
    </xf>
    <xf numFmtId="49" fontId="4" fillId="0" borderId="100" xfId="0" applyNumberFormat="1" applyFont="1" applyFill="1" applyBorder="1" applyAlignment="1">
      <alignment horizontal="center" vertical="top"/>
    </xf>
    <xf numFmtId="3" fontId="4" fillId="0" borderId="84" xfId="0" applyNumberFormat="1" applyFont="1" applyFill="1" applyBorder="1" applyAlignment="1">
      <alignment horizontal="left" vertical="top" wrapText="1"/>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6" borderId="47" xfId="0" applyNumberFormat="1" applyFont="1" applyFill="1" applyBorder="1" applyAlignment="1">
      <alignment horizontal="left" vertical="top" wrapText="1"/>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166" fontId="6" fillId="9" borderId="14" xfId="0" applyNumberFormat="1" applyFont="1" applyFill="1" applyBorder="1" applyAlignment="1">
      <alignment horizontal="center" vertical="top"/>
    </xf>
    <xf numFmtId="0" fontId="4" fillId="0" borderId="0" xfId="0" applyFont="1" applyFill="1" applyAlignment="1">
      <alignment vertical="top"/>
    </xf>
    <xf numFmtId="3" fontId="6" fillId="0" borderId="59" xfId="0" applyNumberFormat="1" applyFont="1" applyBorder="1" applyAlignment="1">
      <alignment horizontal="center" vertical="top"/>
    </xf>
    <xf numFmtId="3" fontId="4" fillId="6" borderId="52" xfId="0" applyNumberFormat="1" applyFont="1" applyFill="1" applyBorder="1" applyAlignment="1">
      <alignment horizontal="left" vertical="top" wrapText="1"/>
    </xf>
    <xf numFmtId="0" fontId="4" fillId="6" borderId="108" xfId="0" applyFont="1" applyFill="1" applyBorder="1" applyAlignment="1">
      <alignment horizontal="center"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101" xfId="0" applyFont="1" applyFill="1" applyBorder="1" applyAlignment="1">
      <alignment horizontal="center" vertical="top"/>
    </xf>
    <xf numFmtId="0" fontId="4" fillId="6" borderId="18" xfId="0" applyFont="1" applyFill="1" applyBorder="1" applyAlignment="1">
      <alignment horizontal="center" vertical="top"/>
    </xf>
    <xf numFmtId="3" fontId="4" fillId="0" borderId="103" xfId="0" applyNumberFormat="1" applyFont="1" applyFill="1" applyBorder="1" applyAlignment="1">
      <alignment horizontal="center" vertical="top"/>
    </xf>
    <xf numFmtId="3" fontId="4" fillId="6" borderId="100" xfId="0" applyNumberFormat="1" applyFont="1" applyFill="1" applyBorder="1" applyAlignment="1">
      <alignment horizontal="center" vertical="top"/>
    </xf>
    <xf numFmtId="3" fontId="4" fillId="0" borderId="107"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3"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3" fontId="4" fillId="6" borderId="109" xfId="0" applyNumberFormat="1" applyFont="1" applyFill="1" applyBorder="1" applyAlignment="1">
      <alignment horizontal="center" vertical="top"/>
    </xf>
    <xf numFmtId="3" fontId="4" fillId="6" borderId="87" xfId="0" applyNumberFormat="1" applyFont="1" applyFill="1" applyBorder="1" applyAlignment="1">
      <alignment horizontal="center" vertical="top"/>
    </xf>
    <xf numFmtId="0" fontId="4" fillId="10" borderId="13" xfId="0" applyFont="1" applyFill="1" applyBorder="1" applyAlignment="1">
      <alignment horizontal="center" vertical="top"/>
    </xf>
    <xf numFmtId="3" fontId="4" fillId="0" borderId="108" xfId="0" applyNumberFormat="1" applyFont="1" applyFill="1" applyBorder="1" applyAlignment="1">
      <alignment horizontal="center" vertical="top"/>
    </xf>
    <xf numFmtId="3" fontId="4" fillId="6" borderId="81" xfId="0" applyNumberFormat="1" applyFont="1" applyFill="1" applyBorder="1" applyAlignment="1">
      <alignment horizontal="center" vertical="top"/>
    </xf>
    <xf numFmtId="3" fontId="4" fillId="0" borderId="109"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08" xfId="0" applyNumberFormat="1" applyFont="1" applyFill="1" applyBorder="1" applyAlignment="1">
      <alignment horizontal="center" vertical="top"/>
    </xf>
    <xf numFmtId="3" fontId="22" fillId="0" borderId="67" xfId="0" applyNumberFormat="1" applyFont="1" applyBorder="1" applyAlignment="1">
      <alignment vertical="top" wrapText="1"/>
    </xf>
    <xf numFmtId="3" fontId="22" fillId="8" borderId="12" xfId="0" applyNumberFormat="1" applyFont="1" applyFill="1" applyBorder="1" applyAlignment="1">
      <alignment horizontal="center" vertical="top"/>
    </xf>
    <xf numFmtId="3" fontId="4" fillId="6" borderId="60" xfId="0" applyNumberFormat="1" applyFont="1" applyFill="1" applyBorder="1" applyAlignment="1">
      <alignment vertical="center" textRotation="90"/>
    </xf>
    <xf numFmtId="3" fontId="4" fillId="6" borderId="101" xfId="0" applyNumberFormat="1" applyFont="1" applyFill="1" applyBorder="1" applyAlignment="1">
      <alignment vertical="center" textRotation="90"/>
    </xf>
    <xf numFmtId="3" fontId="4" fillId="0" borderId="5" xfId="0" applyNumberFormat="1" applyFont="1" applyBorder="1" applyAlignment="1">
      <alignment horizontal="center" vertical="top"/>
    </xf>
    <xf numFmtId="3" fontId="4" fillId="0" borderId="86" xfId="0" applyNumberFormat="1" applyFont="1" applyBorder="1" applyAlignment="1">
      <alignment horizontal="center" vertical="top"/>
    </xf>
    <xf numFmtId="3" fontId="4" fillId="0" borderId="108" xfId="0" applyNumberFormat="1" applyFont="1" applyBorder="1" applyAlignment="1">
      <alignment horizontal="center" vertical="top"/>
    </xf>
    <xf numFmtId="3" fontId="4" fillId="6" borderId="70"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6" fillId="5" borderId="70"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7" fillId="0" borderId="30" xfId="0" applyNumberFormat="1" applyFont="1" applyFill="1" applyBorder="1" applyAlignment="1">
      <alignment horizontal="center" vertical="center" textRotation="90"/>
    </xf>
    <xf numFmtId="3" fontId="4" fillId="0" borderId="62" xfId="0" applyNumberFormat="1" applyFont="1" applyFill="1" applyBorder="1" applyAlignment="1">
      <alignment horizontal="center" vertical="top" wrapText="1"/>
    </xf>
    <xf numFmtId="3" fontId="6" fillId="5" borderId="61"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3" fontId="4" fillId="0" borderId="86"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9" xfId="0" applyNumberFormat="1" applyFont="1" applyFill="1" applyBorder="1" applyAlignment="1">
      <alignment horizontal="center" vertical="top"/>
    </xf>
    <xf numFmtId="3" fontId="4" fillId="0" borderId="104" xfId="0" applyNumberFormat="1" applyFont="1" applyFill="1" applyBorder="1" applyAlignment="1">
      <alignment horizontal="center" vertical="top"/>
    </xf>
    <xf numFmtId="0" fontId="4" fillId="0" borderId="14" xfId="0" applyFont="1" applyBorder="1" applyAlignment="1">
      <alignment horizontal="center" vertical="top"/>
    </xf>
    <xf numFmtId="3" fontId="4" fillId="0" borderId="53" xfId="0" applyNumberFormat="1" applyFont="1" applyBorder="1" applyAlignment="1">
      <alignment horizontal="center" vertical="top"/>
    </xf>
    <xf numFmtId="166" fontId="4" fillId="0" borderId="31" xfId="0" applyNumberFormat="1" applyFont="1" applyFill="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7" borderId="105" xfId="0" applyNumberFormat="1" applyFont="1" applyFill="1" applyBorder="1" applyAlignment="1">
      <alignment vertical="top"/>
    </xf>
    <xf numFmtId="3" fontId="4" fillId="7" borderId="105" xfId="0" applyNumberFormat="1" applyFont="1" applyFill="1" applyBorder="1" applyAlignment="1">
      <alignment horizontal="center" vertical="top"/>
    </xf>
    <xf numFmtId="3" fontId="4" fillId="8" borderId="0" xfId="0" applyNumberFormat="1" applyFont="1" applyFill="1" applyBorder="1" applyAlignment="1">
      <alignment horizontal="left" vertical="top" wrapText="1"/>
    </xf>
    <xf numFmtId="166" fontId="4" fillId="10" borderId="14"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166" fontId="11" fillId="9" borderId="105" xfId="0" applyNumberFormat="1" applyFont="1" applyFill="1" applyBorder="1" applyAlignment="1">
      <alignment vertical="top" wrapText="1"/>
    </xf>
    <xf numFmtId="166" fontId="7" fillId="9" borderId="105" xfId="0" applyNumberFormat="1" applyFont="1" applyFill="1" applyBorder="1" applyAlignment="1">
      <alignment horizontal="center" vertical="center" textRotation="90" wrapText="1"/>
    </xf>
    <xf numFmtId="166" fontId="6" fillId="9" borderId="105" xfId="0" applyNumberFormat="1" applyFont="1" applyFill="1" applyBorder="1" applyAlignment="1">
      <alignment horizontal="center" vertical="top"/>
    </xf>
    <xf numFmtId="166" fontId="22" fillId="9" borderId="69" xfId="0" applyNumberFormat="1" applyFont="1" applyFill="1" applyBorder="1" applyAlignment="1">
      <alignment horizontal="left" vertical="top" wrapText="1"/>
    </xf>
    <xf numFmtId="3" fontId="22" fillId="9" borderId="105" xfId="0" applyNumberFormat="1" applyFont="1" applyFill="1" applyBorder="1" applyAlignment="1">
      <alignment horizontal="center" vertical="top"/>
    </xf>
    <xf numFmtId="3" fontId="4" fillId="9" borderId="105" xfId="0" applyNumberFormat="1" applyFont="1" applyFill="1" applyBorder="1" applyAlignment="1">
      <alignment horizontal="center" vertical="top"/>
    </xf>
    <xf numFmtId="3" fontId="5" fillId="9" borderId="105" xfId="0" applyNumberFormat="1" applyFont="1" applyFill="1" applyBorder="1" applyAlignment="1">
      <alignment horizontal="center" vertical="top" wrapText="1"/>
    </xf>
    <xf numFmtId="3" fontId="5" fillId="9" borderId="90"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70" xfId="0" applyNumberFormat="1" applyFont="1" applyFill="1" applyBorder="1" applyAlignment="1">
      <alignment horizontal="center" vertical="top"/>
    </xf>
    <xf numFmtId="3" fontId="6" fillId="9" borderId="67"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60"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7"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3" fontId="4" fillId="6" borderId="38" xfId="0" applyNumberFormat="1" applyFont="1" applyFill="1" applyBorder="1" applyAlignment="1">
      <alignment horizontal="center" vertical="top" wrapText="1"/>
    </xf>
    <xf numFmtId="0" fontId="4" fillId="6" borderId="94"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05" xfId="0" applyFont="1" applyFill="1" applyBorder="1" applyAlignment="1">
      <alignment horizontal="left" vertical="top" wrapText="1"/>
    </xf>
    <xf numFmtId="0" fontId="5" fillId="9" borderId="105" xfId="0" applyFont="1" applyFill="1" applyBorder="1" applyAlignment="1">
      <alignment horizontal="center" vertical="center" textRotation="90" wrapText="1"/>
    </xf>
    <xf numFmtId="49" fontId="6" fillId="9" borderId="105"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2"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166" fontId="19" fillId="6" borderId="34" xfId="0" applyNumberFormat="1" applyFont="1" applyFill="1" applyBorder="1" applyAlignment="1">
      <alignment horizontal="center" vertical="top"/>
    </xf>
    <xf numFmtId="166" fontId="19" fillId="6" borderId="38" xfId="0" applyNumberFormat="1" applyFont="1" applyFill="1" applyBorder="1" applyAlignment="1">
      <alignment horizontal="center" vertical="top"/>
    </xf>
    <xf numFmtId="3" fontId="19" fillId="6" borderId="39" xfId="0" applyNumberFormat="1" applyFont="1" applyFill="1" applyBorder="1" applyAlignment="1">
      <alignment horizontal="center" vertical="top"/>
    </xf>
    <xf numFmtId="49" fontId="5" fillId="0" borderId="16" xfId="0" applyNumberFormat="1" applyFont="1" applyBorder="1" applyAlignment="1">
      <alignment horizontal="center" vertical="top" wrapText="1"/>
    </xf>
    <xf numFmtId="49" fontId="5" fillId="0" borderId="52" xfId="0" applyNumberFormat="1" applyFont="1" applyBorder="1" applyAlignment="1">
      <alignment horizontal="center" vertical="top" wrapText="1"/>
    </xf>
    <xf numFmtId="0" fontId="4" fillId="0" borderId="56" xfId="0" applyFont="1" applyBorder="1" applyAlignment="1">
      <alignment vertical="top" wrapText="1"/>
    </xf>
    <xf numFmtId="0" fontId="4" fillId="0" borderId="92" xfId="0" applyNumberFormat="1" applyFont="1" applyBorder="1" applyAlignment="1">
      <alignment horizontal="center" vertical="top"/>
    </xf>
    <xf numFmtId="3" fontId="4" fillId="6" borderId="64" xfId="0" applyNumberFormat="1" applyFont="1" applyFill="1" applyBorder="1" applyAlignment="1">
      <alignment vertical="top"/>
    </xf>
    <xf numFmtId="0" fontId="4" fillId="10" borderId="35" xfId="0" applyFont="1" applyFill="1" applyBorder="1" applyAlignment="1">
      <alignment vertical="center" wrapText="1"/>
    </xf>
    <xf numFmtId="0" fontId="4" fillId="10" borderId="58" xfId="0" applyFont="1" applyFill="1" applyBorder="1" applyAlignment="1">
      <alignment horizontal="center" vertical="center"/>
    </xf>
    <xf numFmtId="0" fontId="4" fillId="10" borderId="101" xfId="0" applyFont="1" applyFill="1" applyBorder="1" applyAlignment="1">
      <alignment horizontal="center" vertical="center"/>
    </xf>
    <xf numFmtId="0" fontId="4" fillId="0" borderId="84" xfId="0" applyFont="1" applyBorder="1" applyAlignment="1">
      <alignment vertical="center" wrapText="1"/>
    </xf>
    <xf numFmtId="0" fontId="4" fillId="0" borderId="98" xfId="0" applyFont="1" applyBorder="1" applyAlignment="1">
      <alignment horizontal="center" vertical="center"/>
    </xf>
    <xf numFmtId="0" fontId="4" fillId="10" borderId="98" xfId="0" applyFont="1" applyFill="1" applyBorder="1" applyAlignment="1">
      <alignment horizontal="center" vertical="center"/>
    </xf>
    <xf numFmtId="0" fontId="4" fillId="10" borderId="100" xfId="0" applyFont="1" applyFill="1" applyBorder="1" applyAlignment="1">
      <alignment horizontal="center" vertical="center"/>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6" borderId="62" xfId="1" applyNumberFormat="1" applyFont="1" applyFill="1" applyBorder="1" applyAlignment="1">
      <alignment horizontal="center" vertical="top" wrapText="1"/>
    </xf>
    <xf numFmtId="3" fontId="5" fillId="6" borderId="65" xfId="0" applyNumberFormat="1" applyFont="1" applyFill="1" applyBorder="1" applyAlignment="1">
      <alignment vertical="top" wrapText="1"/>
    </xf>
    <xf numFmtId="3" fontId="6" fillId="6" borderId="82" xfId="1" applyNumberFormat="1" applyFont="1" applyFill="1" applyBorder="1" applyAlignment="1">
      <alignment horizontal="center" vertical="top"/>
    </xf>
    <xf numFmtId="0" fontId="4" fillId="6" borderId="107"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11" xfId="0" applyNumberFormat="1" applyFont="1" applyFill="1" applyBorder="1" applyAlignment="1">
      <alignment vertical="center" textRotation="90"/>
    </xf>
    <xf numFmtId="3" fontId="4" fillId="6" borderId="0" xfId="0" applyNumberFormat="1" applyFont="1" applyFill="1" applyBorder="1" applyAlignment="1">
      <alignment vertical="center" textRotation="90"/>
    </xf>
    <xf numFmtId="3" fontId="4" fillId="6" borderId="33" xfId="0" applyNumberFormat="1" applyFont="1" applyFill="1" applyBorder="1" applyAlignment="1">
      <alignment vertical="center" textRotation="90"/>
    </xf>
    <xf numFmtId="3" fontId="4" fillId="6" borderId="43" xfId="0" applyNumberFormat="1" applyFont="1" applyFill="1" applyBorder="1" applyAlignment="1">
      <alignment horizontal="left" vertical="top" wrapText="1"/>
    </xf>
    <xf numFmtId="3" fontId="4" fillId="6" borderId="84" xfId="0" applyNumberFormat="1" applyFont="1" applyFill="1" applyBorder="1" applyAlignment="1">
      <alignment vertical="top" wrapText="1"/>
    </xf>
    <xf numFmtId="3" fontId="9" fillId="0" borderId="12" xfId="0" applyNumberFormat="1" applyFont="1" applyFill="1" applyBorder="1" applyAlignment="1">
      <alignment horizontal="center" vertical="top" textRotation="90"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6" borderId="0" xfId="0" applyFont="1" applyFill="1" applyBorder="1" applyAlignment="1">
      <alignment vertical="center" wrapText="1"/>
    </xf>
    <xf numFmtId="0" fontId="22" fillId="6" borderId="11" xfId="0" applyFont="1" applyFill="1" applyBorder="1" applyAlignment="1">
      <alignment horizontal="center" vertical="top"/>
    </xf>
    <xf numFmtId="0" fontId="4" fillId="0" borderId="42" xfId="0" applyFont="1" applyBorder="1" applyAlignment="1">
      <alignment vertical="top" wrapText="1"/>
    </xf>
    <xf numFmtId="0" fontId="4" fillId="6" borderId="91" xfId="0" applyNumberFormat="1" applyFont="1" applyFill="1" applyBorder="1" applyAlignment="1">
      <alignment horizontal="center" vertical="top"/>
    </xf>
    <xf numFmtId="166" fontId="20" fillId="0" borderId="49" xfId="0" applyNumberFormat="1" applyFont="1" applyBorder="1" applyAlignment="1">
      <alignment horizontal="center" vertical="top"/>
    </xf>
    <xf numFmtId="166" fontId="20" fillId="10" borderId="68" xfId="0" applyNumberFormat="1" applyFont="1" applyFill="1" applyBorder="1" applyAlignment="1">
      <alignment horizontal="center" vertical="top"/>
    </xf>
    <xf numFmtId="3" fontId="4" fillId="6" borderId="112" xfId="0" applyNumberFormat="1" applyFont="1" applyFill="1" applyBorder="1" applyAlignment="1">
      <alignment vertical="top" wrapText="1"/>
    </xf>
    <xf numFmtId="49" fontId="4" fillId="6" borderId="99" xfId="0" applyNumberFormat="1" applyFont="1" applyFill="1" applyBorder="1" applyAlignment="1">
      <alignment horizontal="center" vertical="top"/>
    </xf>
    <xf numFmtId="49" fontId="4" fillId="6" borderId="97" xfId="0" applyNumberFormat="1" applyFont="1" applyFill="1" applyBorder="1" applyAlignment="1">
      <alignment horizontal="center" vertical="top"/>
    </xf>
    <xf numFmtId="49" fontId="4" fillId="6" borderId="113" xfId="0" applyNumberFormat="1" applyFont="1" applyFill="1" applyBorder="1" applyAlignment="1">
      <alignment horizontal="center" vertical="top"/>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8" xfId="0" applyNumberFormat="1" applyFont="1" applyFill="1" applyBorder="1" applyAlignment="1">
      <alignment horizontal="left" vertical="top" wrapText="1"/>
    </xf>
    <xf numFmtId="3" fontId="4" fillId="6" borderId="79" xfId="0" applyNumberFormat="1" applyFont="1" applyFill="1" applyBorder="1" applyAlignment="1">
      <alignment horizontal="left" vertical="top" wrapText="1"/>
    </xf>
    <xf numFmtId="166" fontId="4" fillId="6" borderId="57" xfId="0" applyNumberFormat="1" applyFont="1" applyFill="1" applyBorder="1" applyAlignment="1">
      <alignment horizontal="center" vertical="top"/>
    </xf>
    <xf numFmtId="3" fontId="4" fillId="6" borderId="93"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3" fontId="7" fillId="6" borderId="59" xfId="0" applyNumberFormat="1" applyFont="1" applyFill="1" applyBorder="1" applyAlignment="1">
      <alignment horizontal="center" vertical="center" textRotation="90"/>
    </xf>
    <xf numFmtId="0" fontId="4" fillId="6" borderId="51"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91" xfId="0" applyFont="1" applyFill="1" applyBorder="1" applyAlignment="1">
      <alignment horizontal="center" vertical="top"/>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43" xfId="0" applyNumberFormat="1" applyFont="1" applyBorder="1" applyAlignment="1">
      <alignment vertical="top" wrapText="1"/>
    </xf>
    <xf numFmtId="3" fontId="4" fillId="0" borderId="96" xfId="0" applyNumberFormat="1" applyFont="1" applyBorder="1" applyAlignment="1">
      <alignment horizontal="center" vertical="top"/>
    </xf>
    <xf numFmtId="0" fontId="4" fillId="6" borderId="50" xfId="0" applyFont="1" applyFill="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0" fontId="19" fillId="0" borderId="101" xfId="0" applyNumberFormat="1" applyFont="1" applyFill="1" applyBorder="1" applyAlignment="1">
      <alignment horizontal="center" vertical="top"/>
    </xf>
    <xf numFmtId="3" fontId="4" fillId="0" borderId="98" xfId="0" applyNumberFormat="1" applyFont="1" applyFill="1" applyBorder="1" applyAlignment="1">
      <alignment horizontal="center" vertical="top"/>
    </xf>
    <xf numFmtId="0" fontId="4" fillId="0" borderId="35" xfId="0" applyFont="1" applyFill="1" applyBorder="1" applyAlignment="1">
      <alignment horizontal="left" vertical="top" wrapText="1"/>
    </xf>
    <xf numFmtId="3" fontId="4" fillId="0" borderId="58"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0" fontId="4" fillId="6" borderId="93" xfId="0" applyNumberFormat="1" applyFont="1" applyFill="1" applyBorder="1" applyAlignment="1">
      <alignment horizontal="center" vertical="top"/>
    </xf>
    <xf numFmtId="0" fontId="19" fillId="6" borderId="106" xfId="0" applyNumberFormat="1" applyFont="1" applyFill="1" applyBorder="1" applyAlignment="1">
      <alignment horizontal="center" vertical="top"/>
    </xf>
    <xf numFmtId="0" fontId="19" fillId="6" borderId="107" xfId="0" applyNumberFormat="1" applyFont="1" applyFill="1" applyBorder="1" applyAlignment="1">
      <alignment horizontal="center" vertical="top"/>
    </xf>
    <xf numFmtId="0" fontId="4" fillId="0" borderId="13" xfId="0" applyFont="1" applyBorder="1" applyAlignment="1">
      <alignment vertical="top" wrapText="1"/>
    </xf>
    <xf numFmtId="3" fontId="4" fillId="0" borderId="11" xfId="0" applyNumberFormat="1" applyFont="1" applyBorder="1" applyAlignment="1">
      <alignment horizontal="center" vertical="top"/>
    </xf>
    <xf numFmtId="49" fontId="5" fillId="0" borderId="102" xfId="0" applyNumberFormat="1" applyFont="1" applyBorder="1" applyAlignment="1">
      <alignment horizontal="center" vertical="top" wrapText="1"/>
    </xf>
    <xf numFmtId="3" fontId="19" fillId="6" borderId="58"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88"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3" fontId="6" fillId="6" borderId="52" xfId="0" applyNumberFormat="1" applyFont="1" applyFill="1" applyBorder="1" applyAlignment="1">
      <alignment horizontal="center" vertical="top"/>
    </xf>
    <xf numFmtId="3" fontId="4" fillId="6" borderId="60" xfId="0" applyNumberFormat="1" applyFont="1" applyFill="1" applyBorder="1" applyAlignment="1">
      <alignment vertical="top" wrapText="1"/>
    </xf>
    <xf numFmtId="166" fontId="10" fillId="6" borderId="14" xfId="0" applyNumberFormat="1" applyFont="1" applyFill="1" applyBorder="1" applyAlignment="1">
      <alignment horizontal="center" vertical="top" wrapText="1"/>
    </xf>
    <xf numFmtId="3" fontId="13" fillId="0" borderId="38" xfId="0" applyNumberFormat="1" applyFont="1" applyFill="1" applyBorder="1" applyAlignment="1">
      <alignment horizontal="center" vertical="top" wrapText="1"/>
    </xf>
    <xf numFmtId="0" fontId="4" fillId="6" borderId="38" xfId="0" applyFont="1" applyFill="1" applyBorder="1" applyAlignment="1">
      <alignment horizontal="center" vertical="top" wrapText="1"/>
    </xf>
    <xf numFmtId="0" fontId="4" fillId="6" borderId="32" xfId="0" applyFont="1" applyFill="1" applyBorder="1" applyAlignment="1">
      <alignment vertical="top" wrapText="1"/>
    </xf>
    <xf numFmtId="3" fontId="10" fillId="6" borderId="16" xfId="0" applyNumberFormat="1" applyFont="1" applyFill="1" applyBorder="1" applyAlignment="1">
      <alignment horizontal="center" vertical="top"/>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2"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49" fontId="6" fillId="6" borderId="33"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11"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6" fillId="5" borderId="2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6" borderId="59"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0" fontId="16" fillId="6" borderId="0" xfId="0" applyFont="1" applyFill="1"/>
    <xf numFmtId="3" fontId="6" fillId="6" borderId="70" xfId="0" applyNumberFormat="1" applyFont="1" applyFill="1" applyBorder="1" applyAlignment="1">
      <alignment horizontal="center" vertical="top"/>
    </xf>
    <xf numFmtId="3" fontId="6" fillId="6" borderId="0" xfId="0" applyNumberFormat="1" applyFont="1" applyFill="1" applyBorder="1" applyAlignment="1">
      <alignment vertical="top"/>
    </xf>
    <xf numFmtId="3" fontId="4" fillId="6" borderId="0" xfId="0" applyNumberFormat="1" applyFont="1" applyFill="1" applyBorder="1" applyAlignment="1">
      <alignment horizontal="right" vertical="top"/>
    </xf>
    <xf numFmtId="3" fontId="9" fillId="6" borderId="0" xfId="0" applyNumberFormat="1" applyFont="1" applyFill="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69" xfId="0" applyNumberFormat="1" applyFont="1" applyFill="1" applyBorder="1" applyAlignment="1">
      <alignment horizontal="center" vertical="top" wrapText="1"/>
    </xf>
    <xf numFmtId="3" fontId="4" fillId="6" borderId="0" xfId="0" applyNumberFormat="1" applyFont="1" applyFill="1" applyBorder="1" applyAlignment="1">
      <alignment vertical="top" wrapText="1"/>
    </xf>
    <xf numFmtId="0" fontId="4" fillId="10" borderId="14" xfId="0" applyFont="1" applyFill="1" applyBorder="1" applyAlignment="1">
      <alignment horizontal="center" vertical="top"/>
    </xf>
    <xf numFmtId="3" fontId="9" fillId="6" borderId="12" xfId="0" applyNumberFormat="1" applyFont="1" applyFill="1" applyBorder="1" applyAlignment="1">
      <alignment horizontal="center" vertical="top" textRotation="90" wrapText="1"/>
    </xf>
    <xf numFmtId="3" fontId="4" fillId="6" borderId="84" xfId="0" applyNumberFormat="1" applyFont="1" applyFill="1" applyBorder="1" applyAlignment="1">
      <alignment horizontal="left" vertical="top" wrapText="1"/>
    </xf>
    <xf numFmtId="3" fontId="4" fillId="0" borderId="81" xfId="0" applyNumberFormat="1" applyFont="1" applyFill="1" applyBorder="1" applyAlignment="1">
      <alignment horizontal="center" vertical="top"/>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3" fontId="12" fillId="6" borderId="22" xfId="0" applyNumberFormat="1" applyFont="1" applyFill="1" applyBorder="1" applyAlignment="1">
      <alignment horizontal="center" vertical="top" wrapText="1"/>
    </xf>
    <xf numFmtId="0" fontId="26" fillId="0" borderId="62" xfId="0" applyFont="1" applyBorder="1" applyAlignment="1">
      <alignment horizontal="center" vertical="center" wrapText="1"/>
    </xf>
    <xf numFmtId="3" fontId="5" fillId="6" borderId="0" xfId="0" applyNumberFormat="1" applyFont="1" applyFill="1" applyBorder="1" applyAlignment="1">
      <alignment vertical="top" wrapText="1"/>
    </xf>
    <xf numFmtId="0" fontId="6" fillId="6" borderId="23" xfId="1"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3" fontId="5" fillId="0" borderId="22"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88" xfId="0" applyNumberFormat="1" applyFont="1" applyFill="1" applyBorder="1" applyAlignment="1">
      <alignment horizontal="center" vertical="top"/>
    </xf>
    <xf numFmtId="3" fontId="4" fillId="6" borderId="110"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0" fontId="16" fillId="0" borderId="0" xfId="0" applyFont="1" applyFill="1"/>
    <xf numFmtId="0" fontId="9" fillId="0" borderId="0" xfId="0" applyFont="1" applyFill="1" applyBorder="1" applyAlignment="1">
      <alignment vertical="top"/>
    </xf>
    <xf numFmtId="0" fontId="9" fillId="0" borderId="0" xfId="0" applyFont="1" applyFill="1" applyAlignment="1">
      <alignment vertical="top"/>
    </xf>
    <xf numFmtId="3" fontId="6" fillId="4" borderId="10" xfId="0" applyNumberFormat="1" applyFont="1" applyFill="1" applyBorder="1" applyAlignment="1">
      <alignment horizontal="center" vertical="top"/>
    </xf>
    <xf numFmtId="0" fontId="4" fillId="6" borderId="11" xfId="0" applyFont="1" applyFill="1" applyBorder="1" applyAlignment="1">
      <alignment vertical="top" wrapText="1"/>
    </xf>
    <xf numFmtId="3" fontId="6" fillId="5" borderId="11"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49" fontId="4" fillId="0" borderId="14"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14"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3" fontId="4" fillId="0" borderId="10" xfId="0" applyNumberFormat="1" applyFont="1" applyBorder="1" applyAlignment="1">
      <alignment vertical="top" wrapText="1"/>
    </xf>
    <xf numFmtId="0" fontId="4" fillId="6" borderId="40"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58"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4" fillId="0" borderId="31" xfId="0" applyNumberFormat="1" applyFont="1" applyBorder="1" applyAlignment="1">
      <alignment horizontal="left" vertical="top" wrapText="1"/>
    </xf>
    <xf numFmtId="0" fontId="4" fillId="6" borderId="11" xfId="0" applyFont="1" applyFill="1" applyBorder="1" applyAlignment="1">
      <alignment vertical="top" wrapText="1"/>
    </xf>
    <xf numFmtId="49" fontId="5" fillId="6" borderId="58" xfId="0" applyNumberFormat="1" applyFont="1" applyFill="1" applyBorder="1" applyAlignment="1">
      <alignment horizontal="center" vertical="center" textRotation="90" wrapText="1"/>
    </xf>
    <xf numFmtId="0" fontId="4" fillId="6" borderId="58"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0" fontId="4" fillId="6" borderId="85" xfId="0" applyFont="1" applyFill="1" applyBorder="1" applyAlignment="1">
      <alignment horizontal="left" vertical="top" wrapText="1"/>
    </xf>
    <xf numFmtId="3" fontId="4" fillId="6" borderId="67"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3" fontId="4" fillId="6" borderId="67" xfId="0" applyNumberFormat="1" applyFont="1" applyFill="1" applyBorder="1" applyAlignment="1">
      <alignment vertical="top" wrapText="1"/>
    </xf>
    <xf numFmtId="3" fontId="4" fillId="6" borderId="3" xfId="0" applyNumberFormat="1" applyFont="1" applyFill="1" applyBorder="1" applyAlignment="1">
      <alignment vertical="top" wrapText="1"/>
    </xf>
    <xf numFmtId="0" fontId="4" fillId="6" borderId="67" xfId="0" applyFont="1" applyFill="1" applyBorder="1" applyAlignment="1">
      <alignment horizontal="left" vertical="top" wrapText="1"/>
    </xf>
    <xf numFmtId="3" fontId="19" fillId="6" borderId="95" xfId="0" applyNumberFormat="1" applyFont="1" applyFill="1" applyBorder="1" applyAlignment="1">
      <alignment horizontal="center" vertical="top"/>
    </xf>
    <xf numFmtId="0" fontId="4" fillId="6" borderId="49" xfId="0" applyFont="1" applyFill="1" applyBorder="1" applyAlignment="1">
      <alignment horizontal="center" vertical="top" wrapText="1"/>
    </xf>
    <xf numFmtId="0" fontId="4" fillId="6" borderId="13" xfId="0" applyFont="1" applyFill="1" applyBorder="1" applyAlignment="1">
      <alignment horizontal="center" vertical="top" wrapText="1"/>
    </xf>
    <xf numFmtId="0" fontId="9" fillId="0" borderId="11" xfId="0" applyFont="1" applyFill="1" applyBorder="1" applyAlignment="1">
      <alignment horizontal="center" vertical="top"/>
    </xf>
    <xf numFmtId="0" fontId="9" fillId="0" borderId="0" xfId="0" applyFont="1" applyFill="1" applyBorder="1" applyAlignment="1">
      <alignment horizontal="center" vertical="top"/>
    </xf>
    <xf numFmtId="0" fontId="25" fillId="0" borderId="33" xfId="0" applyFont="1" applyFill="1" applyBorder="1" applyAlignment="1">
      <alignment horizontal="center" vertical="top"/>
    </xf>
    <xf numFmtId="0" fontId="9" fillId="0" borderId="91" xfId="0" applyFont="1" applyFill="1" applyBorder="1" applyAlignment="1">
      <alignment horizontal="center" vertical="top"/>
    </xf>
    <xf numFmtId="0" fontId="9" fillId="0" borderId="108" xfId="0" applyFont="1" applyFill="1" applyBorder="1" applyAlignment="1">
      <alignment horizontal="center" vertical="top"/>
    </xf>
    <xf numFmtId="0" fontId="12" fillId="0" borderId="103" xfId="0" applyFont="1" applyFill="1" applyBorder="1" applyAlignment="1">
      <alignment horizontal="center" vertical="top"/>
    </xf>
    <xf numFmtId="166" fontId="10" fillId="6" borderId="0" xfId="0" applyNumberFormat="1"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166" fontId="5" fillId="6" borderId="108" xfId="0" applyNumberFormat="1" applyFont="1" applyFill="1" applyBorder="1" applyAlignment="1">
      <alignment horizontal="center" vertical="top"/>
    </xf>
    <xf numFmtId="0" fontId="4" fillId="6" borderId="108" xfId="0" applyFont="1" applyFill="1" applyBorder="1" applyAlignment="1">
      <alignment vertical="top" wrapText="1"/>
    </xf>
    <xf numFmtId="3" fontId="6" fillId="9" borderId="24" xfId="0" applyNumberFormat="1" applyFont="1" applyFill="1" applyBorder="1" applyAlignment="1">
      <alignment horizontal="right" vertical="top" wrapText="1"/>
    </xf>
    <xf numFmtId="3" fontId="4" fillId="6" borderId="50"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40" xfId="0" applyNumberFormat="1" applyFont="1" applyFill="1" applyBorder="1" applyAlignment="1">
      <alignment horizontal="center" vertical="top"/>
    </xf>
    <xf numFmtId="3" fontId="4" fillId="0" borderId="65" xfId="0" applyNumberFormat="1" applyFont="1" applyBorder="1" applyAlignment="1">
      <alignment horizontal="center" vertical="top"/>
    </xf>
    <xf numFmtId="49" fontId="6" fillId="6" borderId="11"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0" fontId="4" fillId="6" borderId="40" xfId="0" applyFont="1" applyFill="1" applyBorder="1" applyAlignment="1">
      <alignment vertical="top" wrapText="1"/>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0" fontId="4" fillId="6" borderId="31" xfId="0" applyFont="1" applyFill="1" applyBorder="1" applyAlignment="1">
      <alignment vertical="top" wrapText="1"/>
    </xf>
    <xf numFmtId="0" fontId="4" fillId="6" borderId="52" xfId="0" applyFont="1" applyFill="1" applyBorder="1" applyAlignment="1">
      <alignment horizontal="center" vertical="top"/>
    </xf>
    <xf numFmtId="0" fontId="4" fillId="6" borderId="19" xfId="0" applyFont="1" applyFill="1" applyBorder="1" applyAlignment="1">
      <alignment horizontal="center" vertical="top"/>
    </xf>
    <xf numFmtId="0" fontId="4" fillId="6" borderId="102" xfId="0" applyFont="1" applyFill="1" applyBorder="1" applyAlignment="1">
      <alignment horizontal="center" vertical="top"/>
    </xf>
    <xf numFmtId="49" fontId="6" fillId="6" borderId="58" xfId="0" applyNumberFormat="1" applyFont="1" applyFill="1" applyBorder="1" applyAlignment="1">
      <alignment horizontal="center" vertical="top"/>
    </xf>
    <xf numFmtId="166" fontId="27" fillId="0" borderId="0" xfId="0" applyNumberFormat="1" applyFont="1" applyAlignment="1">
      <alignment vertical="top"/>
    </xf>
    <xf numFmtId="0" fontId="4" fillId="6" borderId="11" xfId="0" applyFont="1" applyFill="1" applyBorder="1" applyAlignment="1">
      <alignment vertical="top" wrapText="1"/>
    </xf>
    <xf numFmtId="3" fontId="4" fillId="6" borderId="40" xfId="0" applyNumberFormat="1" applyFont="1" applyFill="1" applyBorder="1" applyAlignment="1">
      <alignment vertical="top" wrapText="1"/>
    </xf>
    <xf numFmtId="3" fontId="4" fillId="6" borderId="14"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15" xfId="0" applyNumberFormat="1" applyFont="1" applyFill="1" applyBorder="1" applyAlignment="1">
      <alignment vertical="top" wrapText="1"/>
    </xf>
    <xf numFmtId="3" fontId="4" fillId="6" borderId="33"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4" fillId="0" borderId="11" xfId="0" applyFont="1" applyBorder="1" applyAlignment="1">
      <alignment horizontal="center" vertical="top"/>
    </xf>
    <xf numFmtId="49" fontId="4" fillId="0" borderId="11"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49" fontId="4" fillId="6" borderId="33"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3" fillId="6" borderId="38" xfId="0" applyNumberFormat="1" applyFont="1" applyFill="1" applyBorder="1" applyAlignment="1">
      <alignment horizontal="left" vertical="top" wrapText="1"/>
    </xf>
    <xf numFmtId="3" fontId="4" fillId="6" borderId="28" xfId="0" applyNumberFormat="1" applyFont="1" applyFill="1" applyBorder="1" applyAlignment="1">
      <alignment horizontal="center" vertical="top"/>
    </xf>
    <xf numFmtId="0" fontId="4" fillId="0" borderId="115" xfId="0" applyFont="1" applyFill="1" applyBorder="1" applyAlignment="1">
      <alignment horizontal="center" vertical="top"/>
    </xf>
    <xf numFmtId="0" fontId="4" fillId="0" borderId="33" xfId="0" applyFont="1" applyBorder="1" applyAlignment="1">
      <alignment horizontal="center" vertical="top"/>
    </xf>
    <xf numFmtId="3" fontId="4" fillId="6" borderId="52" xfId="0" applyNumberFormat="1" applyFont="1" applyFill="1" applyBorder="1" applyAlignment="1">
      <alignment vertical="top" wrapText="1"/>
    </xf>
    <xf numFmtId="3" fontId="4" fillId="6" borderId="36" xfId="0" applyNumberFormat="1"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67" xfId="0" applyNumberFormat="1" applyFont="1" applyFill="1" applyBorder="1" applyAlignment="1">
      <alignment vertical="top" wrapText="1"/>
    </xf>
    <xf numFmtId="166" fontId="6" fillId="9" borderId="25" xfId="0" applyNumberFormat="1" applyFont="1" applyFill="1" applyBorder="1" applyAlignment="1">
      <alignment horizontal="center" vertical="top"/>
    </xf>
    <xf numFmtId="166" fontId="6" fillId="4" borderId="7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67" xfId="0" applyNumberFormat="1" applyFont="1" applyFill="1" applyBorder="1" applyAlignment="1">
      <alignment horizontal="left" vertical="top" wrapText="1"/>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166" fontId="19" fillId="6" borderId="49" xfId="0" applyNumberFormat="1" applyFont="1" applyFill="1" applyBorder="1" applyAlignment="1">
      <alignment horizontal="center" vertical="top"/>
    </xf>
    <xf numFmtId="166" fontId="19" fillId="6" borderId="46" xfId="0" applyNumberFormat="1" applyFont="1" applyFill="1" applyBorder="1" applyAlignment="1">
      <alignment horizontal="center" vertical="top"/>
    </xf>
    <xf numFmtId="166" fontId="19" fillId="6" borderId="50" xfId="0" applyNumberFormat="1" applyFont="1" applyFill="1" applyBorder="1" applyAlignment="1">
      <alignment horizontal="center" vertical="top"/>
    </xf>
    <xf numFmtId="166" fontId="19" fillId="6" borderId="48"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33" xfId="0" applyNumberFormat="1" applyFont="1" applyFill="1" applyBorder="1" applyAlignment="1">
      <alignment horizontal="center" vertical="top"/>
    </xf>
    <xf numFmtId="3" fontId="6" fillId="9" borderId="66" xfId="0" applyNumberFormat="1" applyFont="1" applyFill="1" applyBorder="1" applyAlignment="1">
      <alignment horizontal="right" vertical="top" wrapText="1"/>
    </xf>
    <xf numFmtId="3" fontId="6" fillId="9" borderId="69" xfId="0" applyNumberFormat="1" applyFont="1" applyFill="1" applyBorder="1" applyAlignment="1">
      <alignment horizontal="right" vertical="top" wrapText="1"/>
    </xf>
    <xf numFmtId="0" fontId="4" fillId="0" borderId="49" xfId="0" applyFont="1" applyBorder="1" applyAlignment="1">
      <alignment vertical="top" wrapText="1"/>
    </xf>
    <xf numFmtId="166" fontId="6" fillId="4" borderId="74"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3"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6" fillId="9" borderId="24"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2"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0" fontId="19" fillId="6" borderId="10" xfId="0" applyFont="1" applyFill="1" applyBorder="1" applyAlignment="1">
      <alignment horizontal="left" vertical="top" wrapText="1"/>
    </xf>
    <xf numFmtId="49" fontId="6" fillId="6" borderId="12"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3" fontId="6" fillId="0" borderId="77" xfId="0" applyNumberFormat="1" applyFont="1" applyBorder="1" applyAlignment="1">
      <alignment horizontal="center" vertical="center" wrapText="1"/>
    </xf>
    <xf numFmtId="166" fontId="4" fillId="0" borderId="31"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4" fillId="0" borderId="62" xfId="0" applyNumberFormat="1" applyFont="1" applyBorder="1" applyAlignment="1">
      <alignment horizontal="center" vertical="top"/>
    </xf>
    <xf numFmtId="3" fontId="4" fillId="6" borderId="44" xfId="0" applyNumberFormat="1" applyFont="1" applyFill="1" applyBorder="1" applyAlignment="1">
      <alignment horizontal="center" vertical="top"/>
    </xf>
    <xf numFmtId="3" fontId="6" fillId="9" borderId="69" xfId="0" applyNumberFormat="1" applyFont="1" applyFill="1" applyBorder="1" applyAlignment="1">
      <alignment horizontal="center" vertical="top"/>
    </xf>
    <xf numFmtId="166" fontId="6" fillId="9" borderId="88" xfId="0" applyNumberFormat="1" applyFont="1" applyFill="1" applyBorder="1" applyAlignment="1">
      <alignment horizontal="center" vertical="top"/>
    </xf>
    <xf numFmtId="166" fontId="13" fillId="6" borderId="54" xfId="0" applyNumberFormat="1" applyFont="1" applyFill="1" applyBorder="1" applyAlignment="1">
      <alignment horizontal="center" vertical="top"/>
    </xf>
    <xf numFmtId="166" fontId="10" fillId="6" borderId="88" xfId="0" applyNumberFormat="1" applyFont="1" applyFill="1" applyBorder="1" applyAlignment="1">
      <alignment horizontal="center" vertical="top" wrapText="1"/>
    </xf>
    <xf numFmtId="166" fontId="4" fillId="10" borderId="50" xfId="0" applyNumberFormat="1" applyFont="1" applyFill="1" applyBorder="1" applyAlignment="1">
      <alignment horizontal="center" vertical="top"/>
    </xf>
    <xf numFmtId="166" fontId="4" fillId="10" borderId="38" xfId="0" applyNumberFormat="1" applyFont="1" applyFill="1" applyBorder="1" applyAlignment="1">
      <alignment horizontal="center" vertical="top"/>
    </xf>
    <xf numFmtId="0" fontId="4" fillId="10" borderId="38" xfId="0" applyFont="1" applyFill="1" applyBorder="1" applyAlignment="1">
      <alignment horizontal="center" vertical="top"/>
    </xf>
    <xf numFmtId="0" fontId="4" fillId="10" borderId="53" xfId="0" applyFont="1" applyFill="1" applyBorder="1" applyAlignment="1">
      <alignment horizontal="center" vertical="top"/>
    </xf>
    <xf numFmtId="165" fontId="4" fillId="6" borderId="16" xfId="0" applyNumberFormat="1" applyFont="1" applyFill="1" applyBorder="1" applyAlignment="1">
      <alignment horizontal="center" vertical="center" textRotation="90"/>
    </xf>
    <xf numFmtId="165" fontId="4" fillId="6" borderId="52" xfId="0" applyNumberFormat="1" applyFont="1" applyFill="1" applyBorder="1" applyAlignment="1">
      <alignment horizontal="center" vertical="center" textRotation="90"/>
    </xf>
    <xf numFmtId="3" fontId="4" fillId="6" borderId="5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166" fontId="13" fillId="6" borderId="49" xfId="0" applyNumberFormat="1" applyFont="1" applyFill="1" applyBorder="1" applyAlignment="1">
      <alignment horizontal="center" vertical="top"/>
    </xf>
    <xf numFmtId="0" fontId="4" fillId="6" borderId="13" xfId="0"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6" borderId="11" xfId="0" applyNumberFormat="1" applyFont="1" applyFill="1" applyBorder="1" applyAlignment="1">
      <alignment vertical="top" wrapText="1"/>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21" xfId="0" applyNumberFormat="1" applyFont="1" applyFill="1" applyBorder="1" applyAlignment="1">
      <alignment horizontal="left" vertical="top" wrapText="1"/>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6" borderId="10"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0" fontId="4" fillId="6" borderId="11" xfId="0" applyFont="1" applyFill="1" applyBorder="1" applyAlignment="1">
      <alignment vertical="top" wrapText="1"/>
    </xf>
    <xf numFmtId="3" fontId="6" fillId="6" borderId="40" xfId="0" applyNumberFormat="1" applyFont="1" applyFill="1" applyBorder="1" applyAlignment="1">
      <alignment horizontal="center" vertical="top"/>
    </xf>
    <xf numFmtId="3" fontId="4" fillId="6" borderId="26"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23" fillId="6" borderId="40" xfId="0" applyNumberFormat="1" applyFont="1" applyFill="1" applyBorder="1" applyAlignment="1">
      <alignment horizontal="center" vertical="top"/>
    </xf>
    <xf numFmtId="3" fontId="19" fillId="6" borderId="92" xfId="0" applyNumberFormat="1" applyFont="1" applyFill="1" applyBorder="1" applyAlignment="1">
      <alignment horizontal="center" vertical="top"/>
    </xf>
    <xf numFmtId="0" fontId="4" fillId="6" borderId="49" xfId="0" applyFont="1" applyFill="1" applyBorder="1" applyAlignment="1">
      <alignment horizontal="center" vertical="top"/>
    </xf>
    <xf numFmtId="0" fontId="4" fillId="10" borderId="50" xfId="0" applyFont="1" applyFill="1" applyBorder="1" applyAlignment="1">
      <alignment horizontal="center" vertical="top"/>
    </xf>
    <xf numFmtId="3" fontId="19" fillId="6" borderId="45" xfId="0" applyNumberFormat="1" applyFont="1" applyFill="1" applyBorder="1" applyAlignment="1">
      <alignment horizontal="center" vertical="top"/>
    </xf>
    <xf numFmtId="166" fontId="28" fillId="9" borderId="69" xfId="0" applyNumberFormat="1" applyFont="1" applyFill="1" applyBorder="1" applyAlignment="1">
      <alignment horizontal="center" vertical="top"/>
    </xf>
    <xf numFmtId="3" fontId="5" fillId="6" borderId="11" xfId="0" applyNumberFormat="1" applyFont="1" applyFill="1" applyBorder="1" applyAlignment="1">
      <alignment horizontal="center" vertical="top" wrapText="1"/>
    </xf>
    <xf numFmtId="166" fontId="4" fillId="0" borderId="0" xfId="0" applyNumberFormat="1" applyFont="1" applyBorder="1" applyAlignment="1">
      <alignment vertical="top"/>
    </xf>
    <xf numFmtId="0" fontId="4" fillId="10" borderId="95" xfId="0" applyFont="1" applyFill="1" applyBorder="1" applyAlignment="1">
      <alignment horizontal="center" vertical="center"/>
    </xf>
    <xf numFmtId="0" fontId="4" fillId="10" borderId="59" xfId="0" applyFont="1" applyFill="1" applyBorder="1" applyAlignment="1">
      <alignment horizontal="center" vertical="center"/>
    </xf>
    <xf numFmtId="3" fontId="4" fillId="0" borderId="35" xfId="0" applyNumberFormat="1" applyFont="1" applyFill="1" applyBorder="1" applyAlignment="1">
      <alignment horizontal="left" vertical="top" wrapText="1"/>
    </xf>
    <xf numFmtId="166" fontId="6" fillId="5" borderId="75" xfId="0" applyNumberFormat="1" applyFont="1" applyFill="1" applyBorder="1" applyAlignment="1">
      <alignment horizontal="center" vertical="top"/>
    </xf>
    <xf numFmtId="49" fontId="4" fillId="6" borderId="98" xfId="0" applyNumberFormat="1" applyFont="1" applyFill="1" applyBorder="1" applyAlignment="1">
      <alignment horizontal="center" vertical="top"/>
    </xf>
    <xf numFmtId="49" fontId="4" fillId="6" borderId="81" xfId="0" applyNumberFormat="1" applyFont="1" applyFill="1" applyBorder="1" applyAlignment="1">
      <alignment horizontal="center" vertical="top"/>
    </xf>
    <xf numFmtId="49" fontId="4" fillId="6" borderId="45" xfId="0" applyNumberFormat="1" applyFont="1" applyFill="1" applyBorder="1" applyAlignment="1">
      <alignment vertical="top"/>
    </xf>
    <xf numFmtId="49" fontId="4" fillId="6" borderId="109" xfId="0" applyNumberFormat="1" applyFont="1" applyFill="1" applyBorder="1" applyAlignment="1">
      <alignment vertical="top"/>
    </xf>
    <xf numFmtId="49" fontId="4" fillId="6" borderId="107" xfId="0" applyNumberFormat="1" applyFont="1" applyFill="1" applyBorder="1" applyAlignment="1">
      <alignment vertical="top"/>
    </xf>
    <xf numFmtId="0" fontId="21" fillId="0" borderId="0" xfId="0" applyFont="1"/>
    <xf numFmtId="166" fontId="29" fillId="0" borderId="0" xfId="0" applyNumberFormat="1" applyFont="1"/>
    <xf numFmtId="3" fontId="6" fillId="0" borderId="77" xfId="0" applyNumberFormat="1" applyFont="1" applyBorder="1" applyAlignment="1">
      <alignment horizontal="center" vertical="center" wrapText="1"/>
    </xf>
    <xf numFmtId="3" fontId="4" fillId="6" borderId="21" xfId="0" applyNumberFormat="1" applyFont="1" applyFill="1" applyBorder="1" applyAlignment="1">
      <alignment horizontal="left" vertical="top" wrapText="1"/>
    </xf>
    <xf numFmtId="0" fontId="4" fillId="6" borderId="85" xfId="0"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33" xfId="0" applyNumberFormat="1" applyFont="1" applyBorder="1" applyAlignment="1">
      <alignment horizontal="center" vertical="top"/>
    </xf>
    <xf numFmtId="0" fontId="2" fillId="0" borderId="0" xfId="0" applyFont="1" applyAlignment="1">
      <alignment horizontal="center" vertical="top" wrapText="1"/>
    </xf>
    <xf numFmtId="0" fontId="4" fillId="0" borderId="1" xfId="0" applyFont="1" applyBorder="1" applyAlignment="1">
      <alignment horizontal="right" vertical="top"/>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0" fontId="4" fillId="6" borderId="10"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0" borderId="30" xfId="0" applyNumberFormat="1" applyFont="1" applyBorder="1" applyAlignment="1">
      <alignment horizontal="center" vertical="top"/>
    </xf>
    <xf numFmtId="0" fontId="4" fillId="6" borderId="39" xfId="0" applyFont="1" applyFill="1" applyBorder="1" applyAlignment="1">
      <alignment horizontal="center" vertical="top"/>
    </xf>
    <xf numFmtId="166" fontId="4" fillId="8" borderId="14" xfId="0" applyNumberFormat="1" applyFont="1" applyFill="1" applyBorder="1" applyAlignment="1">
      <alignment horizontal="center" vertical="top"/>
    </xf>
    <xf numFmtId="0" fontId="4" fillId="10" borderId="62" xfId="0" applyFont="1" applyFill="1" applyBorder="1" applyAlignment="1">
      <alignment horizontal="center" vertical="top"/>
    </xf>
    <xf numFmtId="0" fontId="4" fillId="6" borderId="48" xfId="0" applyFont="1" applyFill="1" applyBorder="1" applyAlignment="1">
      <alignment horizontal="center" vertical="top"/>
    </xf>
    <xf numFmtId="166" fontId="20" fillId="10" borderId="7" xfId="0" applyNumberFormat="1" applyFont="1" applyFill="1" applyBorder="1" applyAlignment="1">
      <alignment horizontal="center" vertical="top"/>
    </xf>
    <xf numFmtId="0" fontId="31" fillId="0" borderId="0" xfId="0" applyFont="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0" fillId="0" borderId="0" xfId="0" applyBorder="1" applyAlignment="1">
      <alignment horizontal="right" vertical="top"/>
    </xf>
    <xf numFmtId="0" fontId="19" fillId="6" borderId="33" xfId="0" applyNumberFormat="1" applyFont="1" applyFill="1" applyBorder="1" applyAlignment="1">
      <alignment horizontal="center" vertical="top"/>
    </xf>
    <xf numFmtId="0" fontId="4" fillId="6" borderId="116" xfId="0" applyFont="1" applyFill="1" applyBorder="1" applyAlignment="1">
      <alignment horizontal="left" vertical="top" wrapText="1"/>
    </xf>
    <xf numFmtId="0" fontId="4" fillId="6" borderId="63" xfId="0" applyFont="1" applyFill="1" applyBorder="1" applyAlignment="1">
      <alignment horizontal="center" vertical="top"/>
    </xf>
    <xf numFmtId="0" fontId="4" fillId="10" borderId="28" xfId="0" applyFont="1" applyFill="1" applyBorder="1" applyAlignment="1">
      <alignment horizontal="center" vertical="center"/>
    </xf>
    <xf numFmtId="0" fontId="4" fillId="10" borderId="33" xfId="0" applyFont="1" applyFill="1" applyBorder="1" applyAlignment="1">
      <alignment horizontal="center" vertical="center"/>
    </xf>
    <xf numFmtId="3" fontId="4" fillId="0" borderId="40" xfId="0" applyNumberFormat="1" applyFont="1" applyBorder="1" applyAlignment="1">
      <alignment horizontal="center" vertical="top"/>
    </xf>
    <xf numFmtId="3" fontId="5" fillId="6" borderId="11" xfId="0" applyNumberFormat="1" applyFont="1" applyFill="1" applyBorder="1" applyAlignment="1">
      <alignment horizontal="center" vertical="top"/>
    </xf>
    <xf numFmtId="0" fontId="4" fillId="0" borderId="3" xfId="0" applyFont="1" applyFill="1" applyBorder="1" applyAlignment="1">
      <alignment horizontal="center" vertical="top"/>
    </xf>
    <xf numFmtId="0" fontId="4" fillId="10" borderId="22" xfId="0" applyFont="1" applyFill="1" applyBorder="1" applyAlignment="1">
      <alignment horizontal="center" vertical="center"/>
    </xf>
    <xf numFmtId="0" fontId="4" fillId="6" borderId="12" xfId="0" applyFont="1" applyFill="1" applyBorder="1" applyAlignment="1">
      <alignment horizontal="center" vertical="top"/>
    </xf>
    <xf numFmtId="49" fontId="5" fillId="6" borderId="11" xfId="0" applyNumberFormat="1" applyFont="1" applyFill="1" applyBorder="1" applyAlignment="1">
      <alignment horizontal="center" vertical="top" wrapText="1"/>
    </xf>
    <xf numFmtId="49" fontId="5" fillId="6" borderId="33" xfId="0" applyNumberFormat="1" applyFont="1" applyFill="1" applyBorder="1" applyAlignment="1">
      <alignment horizontal="center" vertical="top" wrapText="1"/>
    </xf>
    <xf numFmtId="0" fontId="20" fillId="0" borderId="0" xfId="0" applyFont="1" applyFill="1" applyAlignment="1">
      <alignment vertical="top"/>
    </xf>
    <xf numFmtId="0" fontId="33" fillId="0" borderId="0" xfId="0" applyFont="1" applyAlignment="1">
      <alignment horizontal="center" wrapText="1"/>
    </xf>
    <xf numFmtId="0" fontId="33" fillId="0" borderId="0" xfId="0" applyFont="1"/>
    <xf numFmtId="0" fontId="34" fillId="0" borderId="0" xfId="0" applyFont="1"/>
    <xf numFmtId="0" fontId="34" fillId="0" borderId="0" xfId="0" applyFont="1" applyAlignment="1">
      <alignment horizontal="left" vertical="top" wrapText="1"/>
    </xf>
    <xf numFmtId="0" fontId="34" fillId="0" borderId="0" xfId="0" applyFont="1" applyAlignment="1">
      <alignment horizontal="left"/>
    </xf>
    <xf numFmtId="0" fontId="34" fillId="0" borderId="0" xfId="0" applyFont="1" applyAlignment="1">
      <alignment horizontal="center"/>
    </xf>
    <xf numFmtId="0" fontId="34" fillId="0" borderId="0" xfId="0" applyFont="1" applyAlignment="1">
      <alignment horizontal="right" vertical="top"/>
    </xf>
    <xf numFmtId="0" fontId="34" fillId="0" borderId="0" xfId="0" applyFont="1" applyAlignment="1">
      <alignment horizontal="left" vertical="top"/>
    </xf>
    <xf numFmtId="0" fontId="34" fillId="0" borderId="0" xfId="0" applyFont="1" applyBorder="1" applyAlignment="1">
      <alignment horizontal="left" vertical="top" wrapText="1"/>
    </xf>
    <xf numFmtId="0" fontId="2" fillId="0" borderId="0" xfId="0" applyFont="1" applyAlignment="1">
      <alignment horizontal="left" vertical="center" wrapText="1"/>
    </xf>
    <xf numFmtId="0" fontId="34" fillId="0" borderId="0" xfId="0" applyFont="1" applyAlignment="1">
      <alignment horizontal="left" vertical="center" wrapText="1"/>
    </xf>
    <xf numFmtId="49" fontId="6" fillId="4" borderId="13" xfId="0" applyNumberFormat="1" applyFont="1" applyFill="1" applyBorder="1" applyAlignment="1">
      <alignment horizontal="center" vertical="top" wrapText="1"/>
    </xf>
    <xf numFmtId="0" fontId="4" fillId="4" borderId="0" xfId="0" applyFont="1" applyFill="1" applyBorder="1" applyAlignment="1">
      <alignment horizontal="center" vertical="center" textRotation="90" wrapText="1"/>
    </xf>
    <xf numFmtId="0" fontId="20" fillId="4" borderId="40" xfId="0" applyFont="1" applyFill="1" applyBorder="1" applyAlignment="1">
      <alignment vertical="center" wrapText="1"/>
    </xf>
    <xf numFmtId="0" fontId="4" fillId="4" borderId="4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6" borderId="0" xfId="0" applyFont="1" applyFill="1" applyBorder="1" applyAlignment="1">
      <alignment vertical="top"/>
    </xf>
    <xf numFmtId="0" fontId="6" fillId="4" borderId="13" xfId="0" applyFont="1" applyFill="1" applyBorder="1" applyAlignment="1">
      <alignment horizontal="center" vertical="center" textRotation="90" wrapText="1"/>
    </xf>
    <xf numFmtId="0" fontId="20" fillId="4" borderId="52" xfId="0" applyFont="1" applyFill="1" applyBorder="1" applyAlignment="1">
      <alignment vertical="center" wrapText="1"/>
    </xf>
    <xf numFmtId="0" fontId="4" fillId="4" borderId="52" xfId="0" applyFont="1" applyFill="1" applyBorder="1" applyAlignment="1">
      <alignment horizontal="center" vertical="center" wrapText="1"/>
    </xf>
    <xf numFmtId="0" fontId="4" fillId="4" borderId="52" xfId="0" applyNumberFormat="1" applyFont="1" applyFill="1" applyBorder="1" applyAlignment="1">
      <alignment horizontal="center" vertical="center" wrapText="1"/>
    </xf>
    <xf numFmtId="0" fontId="4" fillId="4" borderId="13" xfId="0" applyFont="1" applyFill="1" applyBorder="1" applyAlignment="1">
      <alignment horizontal="center" vertical="center" textRotation="90" wrapText="1"/>
    </xf>
    <xf numFmtId="0" fontId="4" fillId="4" borderId="12" xfId="0" applyFont="1" applyFill="1" applyBorder="1" applyAlignment="1">
      <alignment horizontal="center" vertical="center" textRotation="90" wrapText="1"/>
    </xf>
    <xf numFmtId="0" fontId="4" fillId="4" borderId="0" xfId="0" applyFont="1" applyFill="1" applyBorder="1" applyAlignment="1">
      <alignment horizontal="center" vertical="center" wrapText="1"/>
    </xf>
    <xf numFmtId="0" fontId="5" fillId="4" borderId="0" xfId="0" applyFont="1" applyFill="1" applyBorder="1" applyAlignment="1">
      <alignment horizontal="center" vertical="center" textRotation="90" wrapText="1"/>
    </xf>
    <xf numFmtId="0" fontId="4" fillId="4" borderId="0" xfId="0" applyNumberFormat="1" applyFont="1" applyFill="1" applyBorder="1" applyAlignment="1">
      <alignment horizontal="center" vertical="center" textRotation="90" wrapText="1"/>
    </xf>
    <xf numFmtId="0" fontId="20" fillId="0" borderId="0" xfId="0" applyNumberFormat="1" applyFont="1" applyFill="1" applyBorder="1" applyAlignment="1">
      <alignment horizontal="left" vertical="top" wrapText="1"/>
    </xf>
    <xf numFmtId="0" fontId="4" fillId="6" borderId="17" xfId="0" applyFont="1" applyFill="1" applyBorder="1" applyAlignment="1">
      <alignment horizontal="center" vertical="top"/>
    </xf>
    <xf numFmtId="3" fontId="6" fillId="0" borderId="0" xfId="0" applyNumberFormat="1" applyFont="1" applyFill="1" applyBorder="1" applyAlignment="1">
      <alignment horizontal="center" vertical="top" wrapText="1"/>
    </xf>
    <xf numFmtId="0" fontId="20" fillId="4" borderId="58" xfId="0" applyFont="1" applyFill="1" applyBorder="1" applyAlignment="1">
      <alignment vertical="center" wrapText="1"/>
    </xf>
    <xf numFmtId="3" fontId="4" fillId="0" borderId="47" xfId="0" applyNumberFormat="1" applyFont="1" applyBorder="1" applyAlignment="1">
      <alignment horizontal="left" vertical="top" wrapText="1"/>
    </xf>
    <xf numFmtId="0" fontId="4" fillId="6" borderId="34" xfId="0" applyFont="1" applyFill="1" applyBorder="1" applyAlignment="1">
      <alignment horizontal="center" vertical="top" wrapText="1"/>
    </xf>
    <xf numFmtId="0" fontId="4" fillId="6" borderId="40"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4" fillId="0" borderId="31" xfId="0" applyNumberFormat="1" applyFont="1" applyBorder="1" applyAlignment="1">
      <alignment horizontal="left" vertical="top" wrapText="1"/>
    </xf>
    <xf numFmtId="49" fontId="5" fillId="0" borderId="40" xfId="0" applyNumberFormat="1" applyFont="1" applyFill="1" applyBorder="1" applyAlignment="1">
      <alignment horizontal="center" vertical="center" textRotation="90" wrapText="1"/>
    </xf>
    <xf numFmtId="49" fontId="6" fillId="6" borderId="23" xfId="0" applyNumberFormat="1" applyFont="1" applyFill="1" applyBorder="1" applyAlignment="1">
      <alignment horizontal="center" vertical="top"/>
    </xf>
    <xf numFmtId="3" fontId="4" fillId="6" borderId="3" xfId="0" applyNumberFormat="1" applyFont="1" applyFill="1" applyBorder="1" applyAlignment="1">
      <alignment horizontal="left" vertical="top" wrapText="1"/>
    </xf>
    <xf numFmtId="3" fontId="4" fillId="6" borderId="67"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6" borderId="11" xfId="0" applyNumberFormat="1" applyFont="1" applyFill="1" applyBorder="1" applyAlignment="1">
      <alignment horizontal="left" vertical="top" wrapText="1"/>
    </xf>
    <xf numFmtId="3" fontId="4" fillId="6" borderId="63"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xf>
    <xf numFmtId="0" fontId="6" fillId="4" borderId="39" xfId="0" applyFont="1" applyFill="1" applyBorder="1" applyAlignment="1">
      <alignment horizontal="left" vertical="top" wrapText="1"/>
    </xf>
    <xf numFmtId="3" fontId="4" fillId="6" borderId="85" xfId="0" applyNumberFormat="1" applyFont="1" applyFill="1" applyBorder="1" applyAlignment="1">
      <alignment horizontal="left" vertical="top" wrapText="1"/>
    </xf>
    <xf numFmtId="165" fontId="4" fillId="6" borderId="93" xfId="0" applyNumberFormat="1" applyFont="1" applyFill="1" applyBorder="1" applyAlignment="1">
      <alignment horizontal="center" vertical="top" wrapText="1"/>
    </xf>
    <xf numFmtId="165" fontId="4" fillId="6" borderId="106" xfId="0" applyNumberFormat="1" applyFont="1" applyFill="1" applyBorder="1" applyAlignment="1">
      <alignment horizontal="center" vertical="top" wrapText="1"/>
    </xf>
    <xf numFmtId="165" fontId="4" fillId="6" borderId="94" xfId="0" applyNumberFormat="1" applyFont="1" applyFill="1" applyBorder="1" applyAlignment="1">
      <alignment horizontal="center" vertical="top" wrapText="1"/>
    </xf>
    <xf numFmtId="165" fontId="4" fillId="6" borderId="107" xfId="0" applyNumberFormat="1" applyFont="1" applyFill="1" applyBorder="1" applyAlignment="1">
      <alignment horizontal="center" vertical="top" wrapText="1"/>
    </xf>
    <xf numFmtId="3" fontId="4" fillId="6" borderId="117" xfId="0" applyNumberFormat="1" applyFont="1" applyFill="1" applyBorder="1" applyAlignment="1">
      <alignment vertical="top" wrapText="1"/>
    </xf>
    <xf numFmtId="3" fontId="4" fillId="6" borderId="118" xfId="0" applyNumberFormat="1" applyFont="1" applyFill="1" applyBorder="1" applyAlignment="1">
      <alignment horizontal="center" vertical="top"/>
    </xf>
    <xf numFmtId="3" fontId="4" fillId="6" borderId="119" xfId="0" applyNumberFormat="1" applyFont="1" applyFill="1" applyBorder="1" applyAlignment="1">
      <alignment horizontal="center" vertical="top"/>
    </xf>
    <xf numFmtId="3" fontId="4" fillId="6" borderId="33" xfId="0" applyNumberFormat="1" applyFont="1" applyFill="1" applyBorder="1" applyAlignment="1">
      <alignment horizontal="left" vertical="top" wrapText="1"/>
    </xf>
    <xf numFmtId="3" fontId="4" fillId="0" borderId="47" xfId="0" applyNumberFormat="1" applyFont="1" applyBorder="1" applyAlignment="1">
      <alignment vertical="top" wrapText="1"/>
    </xf>
    <xf numFmtId="49" fontId="5" fillId="0" borderId="45" xfId="0" applyNumberFormat="1" applyFont="1" applyBorder="1" applyAlignment="1">
      <alignment horizontal="center" vertical="top" wrapText="1"/>
    </xf>
    <xf numFmtId="3" fontId="4" fillId="11" borderId="84" xfId="0" applyNumberFormat="1" applyFont="1" applyFill="1" applyBorder="1" applyAlignment="1">
      <alignment vertical="top" wrapText="1"/>
    </xf>
    <xf numFmtId="3" fontId="4" fillId="11" borderId="98" xfId="0" applyNumberFormat="1" applyFont="1" applyFill="1" applyBorder="1" applyAlignment="1">
      <alignment horizontal="center" vertical="top"/>
    </xf>
    <xf numFmtId="3" fontId="4" fillId="11" borderId="95" xfId="0" applyNumberFormat="1" applyFont="1" applyFill="1" applyBorder="1" applyAlignment="1">
      <alignment horizontal="center" vertical="top"/>
    </xf>
    <xf numFmtId="3" fontId="4" fillId="11" borderId="100" xfId="0" applyNumberFormat="1" applyFont="1" applyFill="1" applyBorder="1" applyAlignment="1">
      <alignment horizontal="left" vertical="top" wrapText="1"/>
    </xf>
    <xf numFmtId="3" fontId="4" fillId="6" borderId="98" xfId="0" applyNumberFormat="1" applyFont="1" applyFill="1" applyBorder="1" applyAlignment="1">
      <alignment horizontal="left" vertical="top" wrapText="1"/>
    </xf>
    <xf numFmtId="3" fontId="4" fillId="6" borderId="80" xfId="0" applyNumberFormat="1" applyFont="1" applyFill="1" applyBorder="1" applyAlignment="1">
      <alignment horizontal="center" vertical="top"/>
    </xf>
    <xf numFmtId="3" fontId="4" fillId="11" borderId="58" xfId="0" applyNumberFormat="1" applyFont="1" applyFill="1" applyBorder="1" applyAlignment="1">
      <alignment horizontal="center" vertical="top"/>
    </xf>
    <xf numFmtId="3" fontId="4" fillId="11" borderId="59" xfId="0" applyNumberFormat="1" applyFont="1" applyFill="1" applyBorder="1" applyAlignment="1">
      <alignment horizontal="center" vertical="top"/>
    </xf>
    <xf numFmtId="0" fontId="4" fillId="0" borderId="46" xfId="0" applyFont="1" applyBorder="1" applyAlignment="1">
      <alignment vertical="top" wrapText="1"/>
    </xf>
    <xf numFmtId="3" fontId="4" fillId="11" borderId="40" xfId="0" applyNumberFormat="1" applyFont="1" applyFill="1" applyBorder="1" applyAlignment="1">
      <alignment horizontal="center" vertical="top"/>
    </xf>
    <xf numFmtId="3" fontId="19" fillId="11" borderId="40" xfId="0" applyNumberFormat="1" applyFont="1" applyFill="1" applyBorder="1" applyAlignment="1">
      <alignment horizontal="center" vertical="top"/>
    </xf>
    <xf numFmtId="3" fontId="4" fillId="11" borderId="39" xfId="0" applyNumberFormat="1" applyFont="1" applyFill="1" applyBorder="1" applyAlignment="1">
      <alignment horizontal="center" vertical="top"/>
    </xf>
    <xf numFmtId="0" fontId="4" fillId="6" borderId="58" xfId="0" applyFont="1" applyFill="1" applyBorder="1" applyAlignment="1">
      <alignment horizontal="center" vertical="center"/>
    </xf>
    <xf numFmtId="0" fontId="4" fillId="6" borderId="59" xfId="0" applyFont="1" applyFill="1" applyBorder="1" applyAlignment="1">
      <alignment horizontal="center" vertical="center"/>
    </xf>
    <xf numFmtId="3" fontId="4" fillId="6" borderId="91" xfId="0" applyNumberFormat="1" applyFont="1" applyFill="1" applyBorder="1" applyAlignment="1">
      <alignment horizontal="left" vertical="top" wrapText="1"/>
    </xf>
    <xf numFmtId="0" fontId="4" fillId="0" borderId="35" xfId="0" applyFont="1" applyBorder="1" applyAlignment="1">
      <alignment vertical="top" wrapText="1"/>
    </xf>
    <xf numFmtId="49" fontId="4" fillId="6" borderId="58" xfId="0" applyNumberFormat="1" applyFont="1" applyFill="1" applyBorder="1" applyAlignment="1">
      <alignment horizontal="center" vertical="top"/>
    </xf>
    <xf numFmtId="0" fontId="4" fillId="11" borderId="40" xfId="0" applyFont="1" applyFill="1" applyBorder="1" applyAlignment="1">
      <alignment vertical="top" wrapText="1"/>
    </xf>
    <xf numFmtId="0" fontId="4" fillId="11" borderId="58" xfId="0" applyFont="1" applyFill="1" applyBorder="1" applyAlignment="1">
      <alignment horizontal="center" vertical="top"/>
    </xf>
    <xf numFmtId="0" fontId="4" fillId="11" borderId="60" xfId="0" applyFont="1" applyFill="1" applyBorder="1" applyAlignment="1">
      <alignment horizontal="center" vertical="top"/>
    </xf>
    <xf numFmtId="0" fontId="4" fillId="11" borderId="12" xfId="0" applyFont="1" applyFill="1" applyBorder="1" applyAlignment="1">
      <alignment horizontal="center" vertical="top"/>
    </xf>
    <xf numFmtId="0" fontId="4" fillId="11" borderId="59" xfId="0" applyFont="1" applyFill="1" applyBorder="1" applyAlignment="1">
      <alignment horizontal="center" vertical="top"/>
    </xf>
    <xf numFmtId="0" fontId="4" fillId="11" borderId="11" xfId="0" applyFont="1" applyFill="1" applyBorder="1" applyAlignment="1">
      <alignment horizontal="center" vertical="top"/>
    </xf>
    <xf numFmtId="0" fontId="4" fillId="11" borderId="0" xfId="0" applyFont="1" applyFill="1" applyBorder="1" applyAlignment="1">
      <alignment horizontal="center" vertical="top"/>
    </xf>
    <xf numFmtId="0" fontId="22" fillId="6" borderId="58" xfId="0" applyFont="1" applyFill="1" applyBorder="1" applyAlignment="1">
      <alignment horizontal="center" vertical="top"/>
    </xf>
    <xf numFmtId="0" fontId="4" fillId="6" borderId="59" xfId="0" applyFont="1" applyFill="1" applyBorder="1" applyAlignment="1">
      <alignment horizontal="center" vertical="top"/>
    </xf>
    <xf numFmtId="0" fontId="4" fillId="0" borderId="60" xfId="0" applyFont="1" applyFill="1" applyBorder="1" applyAlignment="1">
      <alignment horizontal="center" vertical="top"/>
    </xf>
    <xf numFmtId="49" fontId="4" fillId="6" borderId="101" xfId="0" applyNumberFormat="1" applyFont="1" applyFill="1" applyBorder="1" applyAlignment="1">
      <alignment horizontal="center" vertical="top"/>
    </xf>
    <xf numFmtId="3" fontId="4" fillId="6" borderId="70" xfId="0" applyNumberFormat="1" applyFont="1" applyFill="1" applyBorder="1" applyAlignment="1">
      <alignment horizontal="left" vertical="top" wrapText="1"/>
    </xf>
    <xf numFmtId="0" fontId="4" fillId="6" borderId="54" xfId="0" applyFont="1" applyFill="1" applyBorder="1" applyAlignment="1">
      <alignment horizontal="left" vertical="top" wrapText="1"/>
    </xf>
    <xf numFmtId="0" fontId="4" fillId="6" borderId="60" xfId="0" applyFont="1" applyFill="1" applyBorder="1" applyAlignment="1">
      <alignment horizontal="left" vertical="top" wrapText="1"/>
    </xf>
    <xf numFmtId="0" fontId="4" fillId="11" borderId="0" xfId="0" applyFont="1" applyFill="1" applyBorder="1" applyAlignment="1">
      <alignment vertical="top" wrapText="1"/>
    </xf>
    <xf numFmtId="0" fontId="4" fillId="11" borderId="60" xfId="0" applyFont="1" applyFill="1" applyBorder="1" applyAlignment="1">
      <alignment vertical="top" wrapText="1"/>
    </xf>
    <xf numFmtId="0" fontId="4" fillId="6" borderId="61" xfId="0" applyFont="1" applyFill="1" applyBorder="1" applyAlignment="1">
      <alignment horizontal="left" vertical="top" wrapText="1"/>
    </xf>
    <xf numFmtId="0" fontId="4" fillId="11" borderId="31" xfId="0" applyFont="1" applyFill="1" applyBorder="1" applyAlignment="1">
      <alignment vertical="top" wrapText="1"/>
    </xf>
    <xf numFmtId="0" fontId="4" fillId="11" borderId="52" xfId="0" applyFont="1" applyFill="1" applyBorder="1" applyAlignment="1">
      <alignment horizontal="center" vertical="top"/>
    </xf>
    <xf numFmtId="0" fontId="4" fillId="11" borderId="19" xfId="0" applyFont="1" applyFill="1" applyBorder="1" applyAlignment="1">
      <alignment horizontal="center" vertical="top"/>
    </xf>
    <xf numFmtId="0" fontId="4" fillId="11" borderId="16" xfId="0" applyFont="1" applyFill="1" applyBorder="1" applyAlignment="1">
      <alignment horizontal="center" vertical="top"/>
    </xf>
    <xf numFmtId="0" fontId="4" fillId="11" borderId="102" xfId="0" applyFont="1" applyFill="1" applyBorder="1" applyAlignment="1">
      <alignment horizontal="left" vertical="top" wrapText="1"/>
    </xf>
    <xf numFmtId="49" fontId="4" fillId="6" borderId="12" xfId="0" applyNumberFormat="1" applyFont="1" applyFill="1" applyBorder="1" applyAlignment="1">
      <alignment horizontal="center" vertical="top"/>
    </xf>
    <xf numFmtId="49" fontId="4" fillId="6" borderId="40" xfId="0" applyNumberFormat="1" applyFont="1" applyFill="1" applyBorder="1" applyAlignment="1">
      <alignment horizontal="center" vertical="top"/>
    </xf>
    <xf numFmtId="49" fontId="4" fillId="6" borderId="52" xfId="0" applyNumberFormat="1" applyFont="1" applyFill="1" applyBorder="1" applyAlignment="1">
      <alignment horizontal="center" vertical="top"/>
    </xf>
    <xf numFmtId="0" fontId="4" fillId="10" borderId="21" xfId="0" applyFont="1" applyFill="1" applyBorder="1" applyAlignment="1">
      <alignment vertical="center" wrapText="1"/>
    </xf>
    <xf numFmtId="0" fontId="4" fillId="10" borderId="23" xfId="0" applyFont="1" applyFill="1" applyBorder="1" applyAlignment="1">
      <alignment horizontal="center" vertical="center"/>
    </xf>
    <xf numFmtId="3" fontId="4" fillId="6" borderId="54" xfId="0" applyNumberFormat="1" applyFont="1" applyFill="1" applyBorder="1" applyAlignment="1">
      <alignment horizontal="center" vertical="top"/>
    </xf>
    <xf numFmtId="166" fontId="4" fillId="0" borderId="38" xfId="0" applyNumberFormat="1" applyFont="1" applyBorder="1" applyAlignment="1">
      <alignment horizontal="center" vertical="top"/>
    </xf>
    <xf numFmtId="166" fontId="4" fillId="0" borderId="53" xfId="0" applyNumberFormat="1" applyFont="1" applyFill="1" applyBorder="1" applyAlignment="1">
      <alignment horizontal="center" vertical="top"/>
    </xf>
    <xf numFmtId="3" fontId="4" fillId="11" borderId="92" xfId="0" applyNumberFormat="1" applyFont="1" applyFill="1" applyBorder="1" applyAlignment="1">
      <alignment horizontal="center" vertical="top"/>
    </xf>
    <xf numFmtId="0" fontId="4" fillId="11" borderId="93" xfId="0" applyNumberFormat="1" applyFont="1" applyFill="1" applyBorder="1" applyAlignment="1">
      <alignment horizontal="center" vertical="top"/>
    </xf>
    <xf numFmtId="0" fontId="4" fillId="11" borderId="59" xfId="0" applyNumberFormat="1" applyFont="1" applyFill="1" applyBorder="1" applyAlignment="1">
      <alignment horizontal="center" vertical="top"/>
    </xf>
    <xf numFmtId="0" fontId="4" fillId="11" borderId="11" xfId="0" applyNumberFormat="1" applyFont="1" applyFill="1" applyBorder="1" applyAlignment="1">
      <alignment horizontal="center" vertical="top"/>
    </xf>
    <xf numFmtId="0" fontId="4" fillId="11" borderId="58" xfId="0" applyNumberFormat="1" applyFont="1" applyFill="1" applyBorder="1" applyAlignment="1">
      <alignment horizontal="center" vertical="top"/>
    </xf>
    <xf numFmtId="49" fontId="4" fillId="6" borderId="0" xfId="0" applyNumberFormat="1" applyFont="1" applyFill="1" applyBorder="1" applyAlignment="1">
      <alignment vertical="top"/>
    </xf>
    <xf numFmtId="49" fontId="4" fillId="6" borderId="58" xfId="0" applyNumberFormat="1" applyFont="1" applyFill="1" applyBorder="1" applyAlignment="1">
      <alignment vertical="top"/>
    </xf>
    <xf numFmtId="3" fontId="6" fillId="6" borderId="58" xfId="0" applyNumberFormat="1" applyFont="1" applyFill="1" applyBorder="1" applyAlignment="1">
      <alignment vertical="top"/>
    </xf>
    <xf numFmtId="49" fontId="4" fillId="6" borderId="67" xfId="0" applyNumberFormat="1" applyFont="1" applyFill="1" applyBorder="1" applyAlignment="1">
      <alignment horizontal="center" vertical="top"/>
    </xf>
    <xf numFmtId="49" fontId="4" fillId="6" borderId="0" xfId="0" applyNumberFormat="1" applyFont="1" applyFill="1" applyBorder="1" applyAlignment="1">
      <alignment horizontal="center" vertical="top"/>
    </xf>
    <xf numFmtId="3" fontId="7" fillId="0" borderId="12" xfId="0" applyNumberFormat="1" applyFont="1" applyFill="1" applyBorder="1" applyAlignment="1">
      <alignment horizontal="center" vertical="center" textRotation="90"/>
    </xf>
    <xf numFmtId="3" fontId="6" fillId="0" borderId="33" xfId="0" applyNumberFormat="1" applyFont="1" applyFill="1" applyBorder="1" applyAlignment="1">
      <alignment horizontal="center" vertical="top"/>
    </xf>
    <xf numFmtId="0" fontId="4" fillId="10" borderId="38" xfId="0" applyFont="1" applyFill="1" applyBorder="1" applyAlignment="1">
      <alignment horizontal="center" vertical="center"/>
    </xf>
    <xf numFmtId="0" fontId="34" fillId="0" borderId="0" xfId="0" applyFont="1" applyAlignment="1">
      <alignment horizontal="right"/>
    </xf>
    <xf numFmtId="0" fontId="4" fillId="4" borderId="68" xfId="0" applyFont="1" applyFill="1" applyBorder="1" applyAlignment="1">
      <alignment vertical="top"/>
    </xf>
    <xf numFmtId="0" fontId="6" fillId="4" borderId="12" xfId="0" applyFont="1" applyFill="1" applyBorder="1" applyAlignment="1">
      <alignment horizontal="left" vertical="top" wrapText="1"/>
    </xf>
    <xf numFmtId="0" fontId="4" fillId="4" borderId="88" xfId="0" applyFont="1" applyFill="1" applyBorder="1" applyAlignment="1">
      <alignment vertical="top"/>
    </xf>
    <xf numFmtId="0" fontId="4" fillId="4" borderId="59" xfId="0" applyFont="1" applyFill="1" applyBorder="1" applyAlignment="1">
      <alignment horizontal="left" vertical="top" wrapText="1"/>
    </xf>
    <xf numFmtId="0" fontId="4" fillId="4" borderId="37" xfId="0" applyFont="1" applyFill="1" applyBorder="1" applyAlignment="1">
      <alignment vertical="top"/>
    </xf>
    <xf numFmtId="0" fontId="0" fillId="4" borderId="12" xfId="0" applyFill="1" applyBorder="1" applyAlignment="1">
      <alignment horizontal="left" vertical="top" wrapText="1"/>
    </xf>
    <xf numFmtId="3" fontId="4" fillId="6" borderId="4"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4" fillId="6" borderId="22" xfId="0"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6" borderId="98" xfId="0" applyNumberFormat="1" applyFont="1" applyFill="1" applyBorder="1" applyAlignment="1">
      <alignment horizontal="center" vertical="top" wrapText="1"/>
    </xf>
    <xf numFmtId="0" fontId="10" fillId="6" borderId="10" xfId="0" applyFont="1" applyFill="1" applyBorder="1" applyAlignment="1">
      <alignment horizontal="left" vertical="top" wrapText="1"/>
    </xf>
    <xf numFmtId="0" fontId="4" fillId="6" borderId="111" xfId="0" applyFont="1" applyFill="1" applyBorder="1" applyAlignment="1">
      <alignment horizontal="left" vertical="top" wrapText="1"/>
    </xf>
    <xf numFmtId="3" fontId="4" fillId="6" borderId="92" xfId="0" applyNumberFormat="1" applyFont="1" applyFill="1" applyBorder="1" applyAlignment="1">
      <alignment horizontal="left" vertical="top" wrapText="1"/>
    </xf>
    <xf numFmtId="3" fontId="10" fillId="0" borderId="40" xfId="0" applyNumberFormat="1" applyFont="1" applyFill="1" applyBorder="1" applyAlignment="1">
      <alignment horizontal="left" vertical="top" wrapText="1"/>
    </xf>
    <xf numFmtId="0" fontId="34" fillId="0" borderId="0" xfId="0" applyFont="1" applyAlignment="1">
      <alignment horizontal="left" vertical="top"/>
    </xf>
    <xf numFmtId="3" fontId="4" fillId="6" borderId="11" xfId="0" applyNumberFormat="1" applyFont="1" applyFill="1" applyBorder="1" applyAlignment="1">
      <alignment horizontal="left" vertical="top" wrapText="1"/>
    </xf>
    <xf numFmtId="3" fontId="4" fillId="6" borderId="67" xfId="0" applyNumberFormat="1" applyFont="1" applyFill="1" applyBorder="1" applyAlignment="1">
      <alignment horizontal="left" vertical="top" wrapText="1"/>
    </xf>
    <xf numFmtId="0" fontId="4" fillId="11" borderId="58" xfId="0" applyFont="1" applyFill="1" applyBorder="1" applyAlignment="1">
      <alignment vertical="top" wrapText="1"/>
    </xf>
    <xf numFmtId="0" fontId="4" fillId="6" borderId="10" xfId="0" applyFont="1" applyFill="1" applyBorder="1" applyAlignment="1">
      <alignment horizontal="left" vertical="top" wrapText="1"/>
    </xf>
    <xf numFmtId="49" fontId="6" fillId="4" borderId="35" xfId="0" applyNumberFormat="1" applyFont="1" applyFill="1" applyBorder="1" applyAlignment="1">
      <alignment horizontal="left" vertical="top"/>
    </xf>
    <xf numFmtId="49" fontId="6" fillId="5" borderId="59" xfId="0" applyNumberFormat="1" applyFont="1" applyFill="1" applyBorder="1" applyAlignment="1">
      <alignment horizontal="left" vertical="top"/>
    </xf>
    <xf numFmtId="0" fontId="4" fillId="4" borderId="34" xfId="0" applyFont="1" applyFill="1" applyBorder="1" applyAlignment="1">
      <alignment horizontal="center" vertical="center" textRotation="90" wrapText="1"/>
    </xf>
    <xf numFmtId="0" fontId="4" fillId="4" borderId="59" xfId="0" applyFont="1" applyFill="1" applyBorder="1" applyAlignment="1">
      <alignment horizontal="center" vertical="center" textRotation="90" wrapText="1"/>
    </xf>
    <xf numFmtId="0" fontId="4" fillId="4" borderId="60" xfId="0" applyFont="1" applyFill="1" applyBorder="1" applyAlignment="1">
      <alignment horizontal="center" vertical="center" textRotation="90" wrapText="1"/>
    </xf>
    <xf numFmtId="0" fontId="4" fillId="4" borderId="60" xfId="0" applyFont="1" applyFill="1" applyBorder="1" applyAlignment="1">
      <alignment horizontal="center" vertical="center" wrapText="1"/>
    </xf>
    <xf numFmtId="0" fontId="5" fillId="4" borderId="60" xfId="0" applyFont="1" applyFill="1" applyBorder="1" applyAlignment="1">
      <alignment horizontal="center" vertical="center" textRotation="90" wrapText="1"/>
    </xf>
    <xf numFmtId="0" fontId="4" fillId="4" borderId="60" xfId="0" applyNumberFormat="1" applyFont="1" applyFill="1" applyBorder="1" applyAlignment="1">
      <alignment horizontal="center" vertical="center" textRotation="90" wrapText="1"/>
    </xf>
    <xf numFmtId="0" fontId="20" fillId="12" borderId="52" xfId="0" applyFont="1" applyFill="1" applyBorder="1" applyAlignment="1">
      <alignment horizontal="center" vertical="center" wrapText="1"/>
    </xf>
    <xf numFmtId="0" fontId="20" fillId="12" borderId="16" xfId="0" applyFont="1" applyFill="1" applyBorder="1" applyAlignment="1">
      <alignment vertical="center" wrapText="1"/>
    </xf>
    <xf numFmtId="0" fontId="4" fillId="4" borderId="20" xfId="0" applyFont="1" applyFill="1" applyBorder="1" applyAlignment="1">
      <alignment vertical="top"/>
    </xf>
    <xf numFmtId="3" fontId="4" fillId="6" borderId="33" xfId="0" applyNumberFormat="1" applyFont="1" applyFill="1" applyBorder="1" applyAlignment="1">
      <alignment vertical="top" wrapText="1"/>
    </xf>
    <xf numFmtId="3" fontId="4" fillId="2" borderId="40" xfId="0" applyNumberFormat="1" applyFont="1" applyFill="1" applyBorder="1" applyAlignment="1">
      <alignment vertical="top" wrapText="1"/>
    </xf>
    <xf numFmtId="3" fontId="4" fillId="2" borderId="11" xfId="0" applyNumberFormat="1" applyFont="1" applyFill="1" applyBorder="1" applyAlignment="1">
      <alignment vertical="top" wrapText="1"/>
    </xf>
    <xf numFmtId="3" fontId="4" fillId="2" borderId="43" xfId="0" applyNumberFormat="1" applyFont="1" applyFill="1" applyBorder="1" applyAlignment="1">
      <alignment vertical="top" wrapText="1"/>
    </xf>
    <xf numFmtId="3" fontId="4" fillId="2" borderId="96" xfId="0" applyNumberFormat="1" applyFont="1" applyFill="1" applyBorder="1" applyAlignment="1">
      <alignment horizontal="center" vertical="top"/>
    </xf>
    <xf numFmtId="3" fontId="4" fillId="2" borderId="111" xfId="0" applyNumberFormat="1" applyFont="1" applyFill="1" applyBorder="1" applyAlignment="1">
      <alignment vertical="top" wrapText="1"/>
    </xf>
    <xf numFmtId="3" fontId="4" fillId="2" borderId="97" xfId="0" applyNumberFormat="1" applyFont="1" applyFill="1" applyBorder="1" applyAlignment="1">
      <alignment horizontal="center" vertical="top"/>
    </xf>
    <xf numFmtId="3" fontId="4" fillId="2" borderId="39" xfId="0" applyNumberFormat="1" applyFont="1" applyFill="1" applyBorder="1" applyAlignment="1">
      <alignment horizontal="center" vertical="top"/>
    </xf>
    <xf numFmtId="3" fontId="4" fillId="2" borderId="59" xfId="0" applyNumberFormat="1" applyFont="1" applyFill="1" applyBorder="1" applyAlignment="1">
      <alignment horizontal="center" vertical="top"/>
    </xf>
    <xf numFmtId="3" fontId="4" fillId="9" borderId="52" xfId="0" applyNumberFormat="1" applyFont="1" applyFill="1" applyBorder="1" applyAlignment="1">
      <alignment horizontal="left" vertical="top" wrapText="1"/>
    </xf>
    <xf numFmtId="3" fontId="4" fillId="9" borderId="32" xfId="0" applyNumberFormat="1" applyFont="1" applyFill="1" applyBorder="1" applyAlignment="1">
      <alignment vertical="top" wrapText="1"/>
    </xf>
    <xf numFmtId="3" fontId="4" fillId="9" borderId="16" xfId="0" applyNumberFormat="1" applyFont="1" applyFill="1" applyBorder="1" applyAlignment="1">
      <alignment horizontal="center" vertical="top"/>
    </xf>
    <xf numFmtId="3" fontId="4" fillId="9" borderId="52" xfId="0" applyNumberFormat="1" applyFont="1" applyFill="1" applyBorder="1" applyAlignment="1">
      <alignment horizontal="center" vertical="top"/>
    </xf>
    <xf numFmtId="3" fontId="4" fillId="9" borderId="102" xfId="0" applyNumberFormat="1" applyFont="1" applyFill="1" applyBorder="1" applyAlignment="1">
      <alignment horizontal="left" vertical="top" wrapText="1"/>
    </xf>
    <xf numFmtId="0" fontId="4" fillId="2" borderId="35" xfId="0" applyFont="1" applyFill="1" applyBorder="1" applyAlignment="1">
      <alignment vertical="top" wrapText="1"/>
    </xf>
    <xf numFmtId="3" fontId="4" fillId="2" borderId="58" xfId="0" applyNumberFormat="1" applyFont="1" applyFill="1" applyBorder="1" applyAlignment="1">
      <alignment horizontal="center" vertical="top"/>
    </xf>
    <xf numFmtId="3" fontId="4" fillId="2" borderId="15" xfId="0" applyNumberFormat="1" applyFont="1" applyFill="1" applyBorder="1" applyAlignment="1">
      <alignment vertical="top" wrapText="1"/>
    </xf>
    <xf numFmtId="3" fontId="4" fillId="2" borderId="40" xfId="0" applyNumberFormat="1" applyFont="1" applyFill="1" applyBorder="1" applyAlignment="1">
      <alignment horizontal="left" vertical="top"/>
    </xf>
    <xf numFmtId="3" fontId="5" fillId="6" borderId="22" xfId="0" applyNumberFormat="1" applyFont="1" applyFill="1" applyBorder="1" applyAlignment="1">
      <alignment horizontal="center" vertical="top" wrapText="1"/>
    </xf>
    <xf numFmtId="0" fontId="4" fillId="11" borderId="11" xfId="0" applyFont="1" applyFill="1" applyBorder="1" applyAlignment="1">
      <alignment vertical="top" wrapText="1"/>
    </xf>
    <xf numFmtId="0" fontId="4" fillId="11" borderId="47" xfId="0" applyFont="1" applyFill="1" applyBorder="1" applyAlignment="1">
      <alignment horizontal="left" vertical="top" wrapText="1"/>
    </xf>
    <xf numFmtId="3" fontId="4" fillId="11" borderId="91" xfId="0" applyNumberFormat="1" applyFont="1" applyFill="1" applyBorder="1" applyAlignment="1">
      <alignment horizontal="center" vertical="top"/>
    </xf>
    <xf numFmtId="0" fontId="4" fillId="11" borderId="96" xfId="0" applyNumberFormat="1" applyFont="1" applyFill="1" applyBorder="1" applyAlignment="1">
      <alignment horizontal="center" vertical="top"/>
    </xf>
    <xf numFmtId="0" fontId="4" fillId="11" borderId="91" xfId="0" applyNumberFormat="1" applyFont="1" applyFill="1" applyBorder="1" applyAlignment="1">
      <alignment horizontal="center" vertical="top"/>
    </xf>
    <xf numFmtId="0" fontId="4" fillId="11" borderId="103" xfId="0" applyNumberFormat="1" applyFont="1" applyFill="1" applyBorder="1" applyAlignment="1">
      <alignment horizontal="left" vertical="top" wrapText="1"/>
    </xf>
    <xf numFmtId="0" fontId="4" fillId="11" borderId="92" xfId="0" applyNumberFormat="1" applyFont="1" applyFill="1" applyBorder="1" applyAlignment="1">
      <alignment horizontal="center" vertical="top"/>
    </xf>
    <xf numFmtId="3" fontId="4" fillId="11" borderId="45" xfId="0" applyNumberFormat="1" applyFont="1" applyFill="1" applyBorder="1" applyAlignment="1">
      <alignment horizontal="center" vertical="top"/>
    </xf>
    <xf numFmtId="0" fontId="4" fillId="11" borderId="94" xfId="0" applyNumberFormat="1" applyFont="1" applyFill="1" applyBorder="1" applyAlignment="1">
      <alignment horizontal="center" vertical="top"/>
    </xf>
    <xf numFmtId="0" fontId="4" fillId="11" borderId="45" xfId="0" applyNumberFormat="1" applyFont="1" applyFill="1" applyBorder="1" applyAlignment="1">
      <alignment horizontal="center" vertical="top"/>
    </xf>
    <xf numFmtId="0" fontId="4" fillId="6" borderId="39" xfId="0" applyFont="1" applyFill="1" applyBorder="1" applyAlignment="1">
      <alignment horizontal="left" vertical="top" wrapText="1"/>
    </xf>
    <xf numFmtId="0" fontId="4" fillId="6" borderId="59" xfId="0" applyFont="1" applyFill="1" applyBorder="1" applyAlignment="1">
      <alignment horizontal="left" vertical="top" wrapText="1"/>
    </xf>
    <xf numFmtId="0" fontId="4" fillId="6" borderId="16" xfId="0" applyFont="1" applyFill="1" applyBorder="1" applyAlignment="1">
      <alignment horizontal="left" vertical="top" wrapText="1"/>
    </xf>
    <xf numFmtId="0" fontId="34" fillId="0" borderId="0" xfId="0" applyFont="1" applyAlignment="1">
      <alignment horizontal="center" vertical="top"/>
    </xf>
    <xf numFmtId="0" fontId="34" fillId="0" borderId="0" xfId="0" applyFont="1" applyAlignment="1">
      <alignment horizontal="left" vertical="center" wrapText="1"/>
    </xf>
    <xf numFmtId="0" fontId="33" fillId="0" borderId="0" xfId="0" applyFont="1" applyAlignment="1">
      <alignment horizontal="center" wrapText="1"/>
    </xf>
    <xf numFmtId="0" fontId="0" fillId="0" borderId="0" xfId="0" applyAlignment="1">
      <alignment wrapText="1"/>
    </xf>
    <xf numFmtId="0" fontId="34" fillId="0" borderId="0" xfId="0" applyFont="1" applyAlignment="1">
      <alignment horizontal="left" vertical="top" wrapText="1"/>
    </xf>
    <xf numFmtId="0" fontId="34" fillId="0" borderId="0" xfId="0" applyFont="1" applyAlignment="1">
      <alignment horizontal="left"/>
    </xf>
    <xf numFmtId="0" fontId="34" fillId="0" borderId="0" xfId="0" applyFont="1" applyAlignment="1">
      <alignment horizontal="left" vertical="top"/>
    </xf>
    <xf numFmtId="0" fontId="33" fillId="0" borderId="0" xfId="4" applyFont="1" applyAlignment="1">
      <alignment horizontal="center" wrapText="1"/>
    </xf>
    <xf numFmtId="0" fontId="36" fillId="0" borderId="0" xfId="0" applyFont="1" applyAlignment="1">
      <alignment horizontal="center" wrapText="1"/>
    </xf>
    <xf numFmtId="0" fontId="0" fillId="0" borderId="0" xfId="0" applyAlignment="1"/>
    <xf numFmtId="0" fontId="34" fillId="0" borderId="0" xfId="0" applyFont="1" applyBorder="1" applyAlignment="1">
      <alignment horizontal="left" vertical="top" wrapText="1"/>
    </xf>
    <xf numFmtId="0" fontId="2" fillId="0" borderId="0" xfId="0" applyFont="1" applyAlignment="1">
      <alignment horizontal="left" vertical="center" wrapText="1"/>
    </xf>
    <xf numFmtId="0" fontId="0" fillId="0" borderId="0" xfId="0" applyAlignment="1">
      <alignment horizontal="left" vertical="top" wrapText="1"/>
    </xf>
    <xf numFmtId="3" fontId="9" fillId="0" borderId="0" xfId="0" applyNumberFormat="1" applyFont="1" applyAlignment="1">
      <alignment horizontal="center" vertical="top"/>
    </xf>
    <xf numFmtId="3" fontId="32" fillId="0" borderId="8" xfId="0" applyNumberFormat="1" applyFont="1" applyBorder="1" applyAlignment="1">
      <alignment horizontal="center" vertical="center" wrapText="1"/>
    </xf>
    <xf numFmtId="0" fontId="0" fillId="0" borderId="86" xfId="0" applyBorder="1" applyAlignment="1">
      <alignment horizontal="center" vertical="center"/>
    </xf>
    <xf numFmtId="0" fontId="0" fillId="0" borderId="9" xfId="0" applyBorder="1" applyAlignment="1">
      <alignment horizontal="center" vertical="center"/>
    </xf>
    <xf numFmtId="3" fontId="10" fillId="0" borderId="14" xfId="0" applyNumberFormat="1" applyFont="1" applyBorder="1" applyAlignment="1">
      <alignment horizontal="center" vertical="center" wrapText="1"/>
    </xf>
    <xf numFmtId="3" fontId="10" fillId="0" borderId="26" xfId="0" applyNumberFormat="1" applyFont="1" applyBorder="1" applyAlignment="1">
      <alignment horizontal="center" vertical="center" wrapText="1"/>
    </xf>
    <xf numFmtId="0" fontId="6" fillId="4" borderId="39" xfId="0" applyFont="1" applyFill="1" applyBorder="1" applyAlignment="1">
      <alignment horizontal="left" vertical="top" wrapText="1"/>
    </xf>
    <xf numFmtId="0" fontId="0" fillId="0" borderId="41" xfId="0" applyBorder="1" applyAlignment="1">
      <alignment wrapText="1"/>
    </xf>
    <xf numFmtId="0" fontId="0" fillId="0" borderId="12" xfId="0" applyBorder="1" applyAlignment="1">
      <alignment wrapText="1"/>
    </xf>
    <xf numFmtId="0" fontId="20" fillId="4" borderId="16" xfId="0" applyFont="1" applyFill="1" applyBorder="1" applyAlignment="1">
      <alignment vertical="center" wrapText="1"/>
    </xf>
    <xf numFmtId="0" fontId="20" fillId="4" borderId="19" xfId="0" applyFont="1" applyFill="1" applyBorder="1" applyAlignment="1">
      <alignment vertical="center" wrapText="1"/>
    </xf>
    <xf numFmtId="0" fontId="20" fillId="4" borderId="17" xfId="0" applyFont="1" applyFill="1" applyBorder="1" applyAlignment="1">
      <alignment vertical="center" wrapText="1"/>
    </xf>
    <xf numFmtId="3" fontId="6" fillId="0" borderId="12"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0" fontId="16" fillId="0" borderId="11" xfId="0" applyFont="1" applyBorder="1" applyAlignment="1">
      <alignment horizontal="left" vertical="top" wrapText="1"/>
    </xf>
    <xf numFmtId="0" fontId="16" fillId="6" borderId="11" xfId="0" applyFont="1" applyFill="1" applyBorder="1" applyAlignment="1">
      <alignment horizontal="left" vertical="top" wrapText="1"/>
    </xf>
    <xf numFmtId="3" fontId="4" fillId="6" borderId="3"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6" fillId="6" borderId="3" xfId="0" applyNumberFormat="1" applyFont="1" applyFill="1" applyBorder="1" applyAlignment="1">
      <alignment horizontal="left" vertical="top" wrapText="1"/>
    </xf>
    <xf numFmtId="0" fontId="0" fillId="0" borderId="58" xfId="0" applyBorder="1" applyAlignment="1">
      <alignment horizontal="left" vertical="top" wrapText="1"/>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6" fillId="0" borderId="23" xfId="0" applyNumberFormat="1" applyFont="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0" fillId="0" borderId="11" xfId="0" applyBorder="1" applyAlignment="1">
      <alignment horizontal="left" vertical="top" wrapText="1"/>
    </xf>
    <xf numFmtId="3" fontId="5" fillId="0" borderId="11" xfId="0" applyNumberFormat="1" applyFont="1" applyFill="1" applyBorder="1" applyAlignment="1">
      <alignment horizontal="center" vertical="top" wrapText="1"/>
    </xf>
    <xf numFmtId="3" fontId="6" fillId="0" borderId="12" xfId="0" applyNumberFormat="1" applyFont="1" applyBorder="1" applyAlignment="1">
      <alignment horizontal="center" vertical="top"/>
    </xf>
    <xf numFmtId="166" fontId="4" fillId="0" borderId="14" xfId="0" applyNumberFormat="1" applyFont="1" applyBorder="1" applyAlignment="1">
      <alignment horizontal="center" vertical="center" wrapText="1"/>
    </xf>
    <xf numFmtId="166" fontId="4" fillId="0" borderId="26" xfId="0" applyNumberFormat="1" applyFont="1" applyBorder="1" applyAlignment="1">
      <alignment horizontal="center" vertical="center" wrapText="1"/>
    </xf>
    <xf numFmtId="166" fontId="4" fillId="0" borderId="7" xfId="0" applyNumberFormat="1" applyFont="1" applyBorder="1" applyAlignment="1">
      <alignment horizontal="center" vertical="center" wrapText="1"/>
    </xf>
    <xf numFmtId="0" fontId="20" fillId="0" borderId="0" xfId="0" applyNumberFormat="1" applyFont="1" applyFill="1" applyBorder="1" applyAlignment="1">
      <alignment horizontal="left" vertical="top" wrapText="1"/>
    </xf>
    <xf numFmtId="0" fontId="0" fillId="0" borderId="0" xfId="0" applyBorder="1" applyAlignment="1">
      <alignment horizontal="left" vertical="top" wrapText="1"/>
    </xf>
    <xf numFmtId="3" fontId="4" fillId="6" borderId="15" xfId="0" applyNumberFormat="1" applyFont="1" applyFill="1" applyBorder="1" applyAlignment="1">
      <alignment vertical="top" wrapText="1"/>
    </xf>
    <xf numFmtId="0" fontId="0" fillId="6" borderId="35" xfId="0" applyFill="1" applyBorder="1" applyAlignment="1">
      <alignment vertical="top" wrapText="1"/>
    </xf>
    <xf numFmtId="0" fontId="4" fillId="6" borderId="85" xfId="0" applyFont="1" applyFill="1" applyBorder="1" applyAlignment="1">
      <alignment horizontal="left" vertical="top" wrapText="1"/>
    </xf>
    <xf numFmtId="0" fontId="4" fillId="6" borderId="21" xfId="0" applyFont="1" applyFill="1" applyBorder="1" applyAlignment="1">
      <alignment horizontal="left"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5" borderId="59" xfId="0" applyFont="1" applyFill="1" applyBorder="1" applyAlignment="1">
      <alignment horizontal="left" vertical="top" wrapText="1"/>
    </xf>
    <xf numFmtId="0" fontId="6" fillId="5" borderId="60" xfId="0" applyFont="1" applyFill="1" applyBorder="1" applyAlignment="1">
      <alignment horizontal="left" vertical="top" wrapText="1"/>
    </xf>
    <xf numFmtId="0" fontId="6" fillId="5" borderId="37" xfId="0" applyFont="1" applyFill="1" applyBorder="1" applyAlignment="1">
      <alignment horizontal="left" vertical="top" wrapText="1"/>
    </xf>
    <xf numFmtId="49" fontId="4" fillId="6" borderId="106" xfId="0" applyNumberFormat="1" applyFont="1" applyFill="1" applyBorder="1" applyAlignment="1">
      <alignment horizontal="center" vertical="top" wrapText="1"/>
    </xf>
    <xf numFmtId="0" fontId="0" fillId="6" borderId="107" xfId="0" applyFill="1" applyBorder="1" applyAlignment="1">
      <alignment horizontal="center" vertical="top" wrapText="1"/>
    </xf>
    <xf numFmtId="0" fontId="4" fillId="10" borderId="11" xfId="0" applyFont="1" applyFill="1" applyBorder="1" applyAlignment="1">
      <alignment vertical="top" wrapText="1"/>
    </xf>
    <xf numFmtId="3" fontId="4" fillId="0" borderId="84" xfId="0" applyNumberFormat="1" applyFont="1" applyBorder="1" applyAlignment="1">
      <alignment horizontal="left" vertical="top" wrapText="1"/>
    </xf>
    <xf numFmtId="0" fontId="0" fillId="0" borderId="84" xfId="0" applyBorder="1" applyAlignment="1">
      <alignment vertical="top" wrapText="1"/>
    </xf>
    <xf numFmtId="0" fontId="4" fillId="6" borderId="11" xfId="0" applyFont="1" applyFill="1" applyBorder="1" applyAlignment="1">
      <alignment horizontal="left" vertical="top" wrapText="1"/>
    </xf>
    <xf numFmtId="0" fontId="0" fillId="0" borderId="11" xfId="0" applyFont="1" applyBorder="1" applyAlignment="1">
      <alignment horizontal="left" vertical="top" wrapText="1"/>
    </xf>
    <xf numFmtId="3" fontId="4" fillId="6" borderId="10" xfId="0" applyNumberFormat="1" applyFont="1" applyFill="1" applyBorder="1" applyAlignment="1">
      <alignment horizontal="left" vertical="top" wrapText="1"/>
    </xf>
    <xf numFmtId="0" fontId="0" fillId="0" borderId="10" xfId="0" applyBorder="1" applyAlignment="1">
      <alignment horizontal="left" vertical="top" wrapText="1"/>
    </xf>
    <xf numFmtId="3" fontId="4" fillId="6" borderId="85" xfId="0" applyNumberFormat="1" applyFont="1" applyFill="1" applyBorder="1" applyAlignment="1">
      <alignment horizontal="left" vertical="top" wrapText="1"/>
    </xf>
    <xf numFmtId="3" fontId="4" fillId="6" borderId="47"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49" fontId="4" fillId="0" borderId="98" xfId="0" applyNumberFormat="1" applyFont="1" applyBorder="1" applyAlignment="1">
      <alignment horizontal="center" vertical="top" wrapText="1"/>
    </xf>
    <xf numFmtId="0" fontId="0" fillId="0" borderId="98" xfId="0" applyBorder="1" applyAlignment="1">
      <alignment horizontal="center" vertical="top" wrapText="1"/>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5" borderId="3" xfId="0" applyNumberFormat="1" applyFont="1" applyFill="1" applyBorder="1" applyAlignment="1">
      <alignment horizontal="center" vertical="top"/>
    </xf>
    <xf numFmtId="3" fontId="4" fillId="0" borderId="2"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6" borderId="21" xfId="0" applyNumberFormat="1" applyFont="1" applyFill="1" applyBorder="1" applyAlignment="1">
      <alignment horizontal="left" vertical="top" wrapText="1"/>
    </xf>
    <xf numFmtId="49" fontId="6" fillId="6" borderId="11"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0" borderId="4"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0" fontId="0" fillId="0" borderId="58" xfId="0" applyBorder="1" applyAlignment="1">
      <alignment vertical="top" wrapText="1"/>
    </xf>
    <xf numFmtId="0" fontId="4" fillId="11" borderId="85" xfId="0" applyFont="1" applyFill="1" applyBorder="1" applyAlignment="1">
      <alignment horizontal="left" vertical="top" wrapText="1"/>
    </xf>
    <xf numFmtId="0" fontId="4" fillId="11" borderId="47" xfId="0" applyFont="1" applyFill="1" applyBorder="1" applyAlignment="1">
      <alignment horizontal="left" vertical="top" wrapText="1"/>
    </xf>
    <xf numFmtId="3" fontId="4" fillId="6" borderId="2" xfId="0" applyNumberFormat="1" applyFont="1" applyFill="1" applyBorder="1" applyAlignment="1">
      <alignment horizontal="left" vertical="top" wrapText="1"/>
    </xf>
    <xf numFmtId="0" fontId="4" fillId="11" borderId="35" xfId="0" applyFont="1" applyFill="1" applyBorder="1" applyAlignment="1">
      <alignment horizontal="left" vertical="top" wrapText="1"/>
    </xf>
    <xf numFmtId="3" fontId="4" fillId="6" borderId="59"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11" borderId="40" xfId="0" applyFont="1" applyFill="1" applyBorder="1" applyAlignment="1">
      <alignment vertical="top" wrapText="1"/>
    </xf>
    <xf numFmtId="0" fontId="0" fillId="11" borderId="11" xfId="0" applyFill="1" applyBorder="1" applyAlignment="1">
      <alignment vertical="top" wrapText="1"/>
    </xf>
    <xf numFmtId="3" fontId="4" fillId="6" borderId="52"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67" xfId="0" applyNumberFormat="1"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16" fillId="6" borderId="58" xfId="0" applyFont="1" applyFill="1" applyBorder="1" applyAlignment="1">
      <alignment vertical="top" wrapText="1"/>
    </xf>
    <xf numFmtId="3" fontId="4" fillId="2" borderId="40" xfId="0" applyNumberFormat="1" applyFont="1" applyFill="1" applyBorder="1" applyAlignment="1">
      <alignment horizontal="left" vertical="top" wrapText="1"/>
    </xf>
    <xf numFmtId="0" fontId="16" fillId="2" borderId="58" xfId="0" applyFont="1" applyFill="1" applyBorder="1" applyAlignment="1">
      <alignment horizontal="left" vertical="top" wrapText="1"/>
    </xf>
    <xf numFmtId="3" fontId="6" fillId="0" borderId="4"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6" borderId="65"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0" borderId="35"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49" fontId="4" fillId="6" borderId="4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4" fillId="11" borderId="58" xfId="0" applyNumberFormat="1" applyFont="1" applyFill="1" applyBorder="1" applyAlignment="1">
      <alignment horizontal="left" vertical="top" wrapText="1"/>
    </xf>
    <xf numFmtId="49" fontId="5" fillId="0" borderId="58" xfId="0" applyNumberFormat="1" applyFont="1" applyFill="1" applyBorder="1" applyAlignment="1">
      <alignment horizontal="center" vertical="center" textRotation="90" wrapText="1"/>
    </xf>
    <xf numFmtId="49" fontId="6" fillId="6" borderId="101"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0" fontId="4" fillId="6" borderId="40" xfId="0" applyFont="1" applyFill="1" applyBorder="1" applyAlignment="1">
      <alignment horizontal="left" vertical="top" wrapText="1"/>
    </xf>
    <xf numFmtId="49" fontId="5" fillId="0" borderId="40" xfId="0" applyNumberFormat="1" applyFont="1" applyFill="1" applyBorder="1" applyAlignment="1">
      <alignment horizontal="center" vertical="center" textRotation="90" wrapText="1"/>
    </xf>
    <xf numFmtId="0" fontId="0" fillId="0" borderId="58" xfId="0" applyBorder="1" applyAlignment="1">
      <alignment horizontal="center" vertical="center" textRotation="90" wrapText="1"/>
    </xf>
    <xf numFmtId="3" fontId="6" fillId="0" borderId="0" xfId="0" applyNumberFormat="1" applyFont="1" applyFill="1" applyBorder="1" applyAlignment="1">
      <alignment horizontal="center" vertical="top"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6" fillId="3" borderId="73" xfId="0" applyNumberFormat="1" applyFont="1" applyFill="1" applyBorder="1" applyAlignment="1">
      <alignment horizontal="right" vertical="top"/>
    </xf>
    <xf numFmtId="3" fontId="6" fillId="3" borderId="74" xfId="0" applyNumberFormat="1" applyFont="1" applyFill="1" applyBorder="1" applyAlignment="1">
      <alignment horizontal="right" vertical="top"/>
    </xf>
    <xf numFmtId="3" fontId="6" fillId="3" borderId="75" xfId="0" applyNumberFormat="1" applyFont="1" applyFill="1" applyBorder="1" applyAlignment="1">
      <alignment horizontal="right" vertical="top"/>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4" fillId="9" borderId="35" xfId="0" applyNumberFormat="1" applyFont="1" applyFill="1" applyBorder="1" applyAlignment="1">
      <alignment horizontal="left" vertical="top" wrapText="1"/>
    </xf>
    <xf numFmtId="3" fontId="4" fillId="9" borderId="58" xfId="0" applyNumberFormat="1" applyFont="1" applyFill="1" applyBorder="1" applyAlignment="1">
      <alignment vertical="top" wrapText="1"/>
    </xf>
    <xf numFmtId="3" fontId="4" fillId="9" borderId="59" xfId="0" applyNumberFormat="1" applyFont="1" applyFill="1" applyBorder="1" applyAlignment="1">
      <alignmen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2"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8" borderId="19" xfId="0" applyNumberFormat="1" applyFont="1" applyFill="1" applyBorder="1" applyAlignment="1">
      <alignment horizontal="left" vertical="top" wrapText="1"/>
    </xf>
    <xf numFmtId="3" fontId="10" fillId="0" borderId="7" xfId="0" applyNumberFormat="1" applyFont="1" applyBorder="1" applyAlignment="1">
      <alignment horizontal="center" vertical="center" wrapText="1"/>
    </xf>
    <xf numFmtId="3" fontId="6" fillId="0" borderId="5" xfId="0" applyNumberFormat="1" applyFont="1" applyBorder="1" applyAlignment="1">
      <alignment horizontal="center" vertical="center" wrapText="1"/>
    </xf>
    <xf numFmtId="3" fontId="6" fillId="0" borderId="30" xfId="0" applyNumberFormat="1" applyFont="1" applyBorder="1" applyAlignment="1">
      <alignment horizontal="center" vertical="center" wrapText="1"/>
    </xf>
    <xf numFmtId="3" fontId="6" fillId="0" borderId="6" xfId="0" applyNumberFormat="1" applyFont="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0" fillId="0" borderId="25" xfId="0" applyBorder="1" applyAlignment="1">
      <alignment horizontal="center" vertical="center" wrapText="1"/>
    </xf>
    <xf numFmtId="3" fontId="6" fillId="3" borderId="77" xfId="0" applyNumberFormat="1" applyFont="1" applyFill="1" applyBorder="1" applyAlignment="1">
      <alignment horizontal="center" vertical="top"/>
    </xf>
    <xf numFmtId="3" fontId="6" fillId="3" borderId="74" xfId="0" applyNumberFormat="1" applyFont="1" applyFill="1" applyBorder="1" applyAlignment="1">
      <alignment horizontal="center" vertical="top"/>
    </xf>
    <xf numFmtId="3" fontId="6" fillId="3" borderId="75" xfId="0" applyNumberFormat="1" applyFont="1" applyFill="1" applyBorder="1" applyAlignment="1">
      <alignment horizontal="center" vertical="top"/>
    </xf>
    <xf numFmtId="0" fontId="4" fillId="0" borderId="2" xfId="0" applyFont="1" applyBorder="1" applyAlignment="1">
      <alignment horizontal="center" vertical="center" textRotation="90" shrinkToFit="1"/>
    </xf>
    <xf numFmtId="0" fontId="4" fillId="0" borderId="10" xfId="0" applyFont="1" applyBorder="1" applyAlignment="1">
      <alignment horizontal="center" vertical="center" textRotation="90" shrinkToFit="1"/>
    </xf>
    <xf numFmtId="0" fontId="4" fillId="0" borderId="21"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63" xfId="0" applyNumberFormat="1" applyFont="1" applyBorder="1" applyAlignment="1">
      <alignment horizontal="center" vertical="center" textRotation="90" shrinkToFit="1"/>
    </xf>
    <xf numFmtId="0" fontId="4" fillId="0" borderId="33" xfId="0" applyNumberFormat="1" applyFont="1" applyBorder="1" applyAlignment="1">
      <alignment horizontal="center" vertical="center" textRotation="90" shrinkToFit="1"/>
    </xf>
    <xf numFmtId="0" fontId="4" fillId="0" borderId="28" xfId="0" applyNumberFormat="1"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0" fontId="10" fillId="0" borderId="5"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24" xfId="0" applyFont="1" applyBorder="1" applyAlignment="1">
      <alignment horizontal="center" vertical="center" wrapText="1"/>
    </xf>
    <xf numFmtId="0" fontId="4" fillId="0" borderId="40" xfId="0" applyFont="1" applyBorder="1" applyAlignment="1">
      <alignment horizontal="center" vertical="center" textRotation="90" wrapText="1"/>
    </xf>
    <xf numFmtId="0" fontId="4" fillId="0" borderId="22" xfId="0" applyFont="1" applyBorder="1" applyAlignment="1">
      <alignment horizontal="center" vertical="center" textRotation="90" wrapText="1"/>
    </xf>
    <xf numFmtId="3" fontId="4" fillId="6" borderId="4" xfId="0" applyNumberFormat="1" applyFont="1" applyFill="1" applyBorder="1" applyAlignment="1">
      <alignment vertical="top" wrapText="1"/>
    </xf>
    <xf numFmtId="3" fontId="4" fillId="6" borderId="23" xfId="0" applyNumberFormat="1" applyFont="1" applyFill="1" applyBorder="1" applyAlignment="1">
      <alignment vertical="top" wrapText="1"/>
    </xf>
    <xf numFmtId="3" fontId="6" fillId="5" borderId="73" xfId="0" applyNumberFormat="1" applyFont="1" applyFill="1" applyBorder="1" applyAlignment="1">
      <alignment horizontal="left" vertical="top"/>
    </xf>
    <xf numFmtId="3" fontId="6" fillId="5" borderId="74" xfId="0" applyNumberFormat="1" applyFont="1" applyFill="1" applyBorder="1" applyAlignment="1">
      <alignment horizontal="left" vertical="top"/>
    </xf>
    <xf numFmtId="3" fontId="6" fillId="5" borderId="75" xfId="0" applyNumberFormat="1" applyFont="1" applyFill="1" applyBorder="1" applyAlignment="1">
      <alignment horizontal="left" vertical="top"/>
    </xf>
    <xf numFmtId="3" fontId="4" fillId="11" borderId="15" xfId="0" applyNumberFormat="1" applyFont="1" applyFill="1" applyBorder="1" applyAlignment="1">
      <alignment vertical="top" wrapText="1"/>
    </xf>
    <xf numFmtId="0" fontId="0" fillId="11" borderId="35" xfId="0" applyFill="1" applyBorder="1" applyAlignment="1">
      <alignment vertical="top" wrapText="1"/>
    </xf>
    <xf numFmtId="0" fontId="4" fillId="6" borderId="15" xfId="0" applyFont="1" applyFill="1" applyBorder="1" applyAlignment="1">
      <alignment horizontal="left" vertical="top" wrapText="1"/>
    </xf>
    <xf numFmtId="0" fontId="4" fillId="6" borderId="35" xfId="0" applyFont="1" applyFill="1" applyBorder="1" applyAlignment="1">
      <alignment horizontal="left" vertical="top" wrapText="1"/>
    </xf>
    <xf numFmtId="0" fontId="4" fillId="4" borderId="16" xfId="0" applyFont="1" applyFill="1" applyBorder="1" applyAlignment="1">
      <alignment horizontal="left" vertical="center" wrapText="1"/>
    </xf>
    <xf numFmtId="0" fontId="0" fillId="0" borderId="19" xfId="0" applyBorder="1" applyAlignment="1">
      <alignment horizontal="left" vertical="center" wrapText="1"/>
    </xf>
    <xf numFmtId="0" fontId="0" fillId="0" borderId="17" xfId="0" applyBorder="1" applyAlignment="1">
      <alignment horizontal="left" vertical="center" wrapText="1"/>
    </xf>
    <xf numFmtId="3" fontId="6" fillId="4" borderId="77" xfId="0" applyNumberFormat="1" applyFont="1" applyFill="1" applyBorder="1" applyAlignment="1">
      <alignment horizontal="center" vertical="top"/>
    </xf>
    <xf numFmtId="3" fontId="6" fillId="4" borderId="74" xfId="0" applyNumberFormat="1" applyFont="1" applyFill="1" applyBorder="1" applyAlignment="1">
      <alignment horizontal="center" vertical="top"/>
    </xf>
    <xf numFmtId="3" fontId="6" fillId="4" borderId="75" xfId="0" applyNumberFormat="1" applyFont="1" applyFill="1" applyBorder="1" applyAlignment="1">
      <alignment horizontal="center" vertical="top"/>
    </xf>
    <xf numFmtId="0" fontId="31" fillId="0" borderId="0" xfId="0" applyFont="1" applyAlignment="1">
      <alignment horizontal="center" vertical="top" wrapText="1"/>
    </xf>
    <xf numFmtId="0" fontId="0" fillId="0" borderId="0" xfId="0" applyAlignment="1">
      <alignment horizontal="center" vertical="top" wrapText="1"/>
    </xf>
    <xf numFmtId="0" fontId="3" fillId="0" borderId="0" xfId="0" applyFont="1" applyAlignment="1">
      <alignment horizontal="center" vertical="top" wrapText="1"/>
    </xf>
    <xf numFmtId="0" fontId="30" fillId="0" borderId="0" xfId="0" applyFont="1" applyAlignment="1">
      <alignment horizontal="center" wrapText="1"/>
    </xf>
    <xf numFmtId="0" fontId="0" fillId="0" borderId="0" xfId="0" applyAlignment="1">
      <alignment horizontal="center" wrapText="1"/>
    </xf>
    <xf numFmtId="0" fontId="4" fillId="0" borderId="1" xfId="0" applyFont="1" applyBorder="1" applyAlignment="1">
      <alignment horizontal="right" vertical="top" wrapText="1"/>
    </xf>
    <xf numFmtId="0" fontId="0" fillId="0" borderId="1" xfId="0" applyBorder="1" applyAlignment="1">
      <alignment horizontal="right" vertical="top"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8" xfId="0" applyFont="1" applyBorder="1" applyAlignment="1">
      <alignment horizontal="center" vertical="center"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0" xfId="0" applyNumberFormat="1" applyFont="1" applyFill="1" applyBorder="1" applyAlignment="1">
      <alignment horizontal="left" vertical="top"/>
    </xf>
    <xf numFmtId="0" fontId="4" fillId="6" borderId="67" xfId="0" applyFont="1" applyFill="1" applyBorder="1" applyAlignment="1">
      <alignment vertical="top" wrapText="1"/>
    </xf>
    <xf numFmtId="0" fontId="0" fillId="0" borderId="36" xfId="0" applyBorder="1" applyAlignment="1">
      <alignment vertical="top" wrapText="1"/>
    </xf>
    <xf numFmtId="3" fontId="6" fillId="4" borderId="73" xfId="0" applyNumberFormat="1" applyFont="1" applyFill="1" applyBorder="1" applyAlignment="1">
      <alignment horizontal="right" vertical="top"/>
    </xf>
    <xf numFmtId="3" fontId="6" fillId="4" borderId="74" xfId="0" applyNumberFormat="1" applyFont="1" applyFill="1" applyBorder="1" applyAlignment="1">
      <alignment horizontal="right" vertical="top"/>
    </xf>
    <xf numFmtId="3" fontId="6" fillId="4" borderId="75" xfId="0" applyNumberFormat="1" applyFont="1" applyFill="1" applyBorder="1" applyAlignment="1">
      <alignment horizontal="right" vertical="top"/>
    </xf>
    <xf numFmtId="0" fontId="4" fillId="0" borderId="40" xfId="0" applyFont="1" applyFill="1" applyBorder="1" applyAlignment="1">
      <alignment vertical="top" wrapText="1"/>
    </xf>
    <xf numFmtId="3" fontId="6" fillId="5" borderId="73" xfId="0" applyNumberFormat="1" applyFont="1" applyFill="1" applyBorder="1" applyAlignment="1">
      <alignment horizontal="right" vertical="top"/>
    </xf>
    <xf numFmtId="3" fontId="6" fillId="5" borderId="74" xfId="0" applyNumberFormat="1" applyFont="1" applyFill="1" applyBorder="1" applyAlignment="1">
      <alignment horizontal="right" vertical="top"/>
    </xf>
    <xf numFmtId="3" fontId="6" fillId="5" borderId="75" xfId="0" applyNumberFormat="1" applyFont="1" applyFill="1" applyBorder="1" applyAlignment="1">
      <alignment horizontal="right" vertical="top"/>
    </xf>
    <xf numFmtId="3" fontId="6" fillId="5" borderId="74"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0" fontId="4" fillId="11" borderId="58" xfId="0" applyFont="1" applyFill="1" applyBorder="1" applyAlignment="1">
      <alignment vertical="top" wrapText="1"/>
    </xf>
    <xf numFmtId="3" fontId="6" fillId="5" borderId="25" xfId="0" applyNumberFormat="1" applyFont="1" applyFill="1" applyBorder="1" applyAlignment="1">
      <alignment horizontal="right" vertical="top"/>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10" fillId="6" borderId="40" xfId="0" applyNumberFormat="1"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49" fontId="4" fillId="6" borderId="92" xfId="0" applyNumberFormat="1" applyFont="1" applyFill="1" applyBorder="1" applyAlignment="1">
      <alignment horizontal="left" vertical="top" wrapText="1"/>
    </xf>
    <xf numFmtId="49" fontId="4" fillId="6" borderId="45" xfId="0" applyNumberFormat="1" applyFont="1" applyFill="1" applyBorder="1" applyAlignment="1">
      <alignment horizontal="left" vertical="top" wrapText="1"/>
    </xf>
    <xf numFmtId="165" fontId="4" fillId="6" borderId="92" xfId="0" applyNumberFormat="1" applyFont="1" applyFill="1" applyBorder="1" applyAlignment="1">
      <alignment horizontal="left" vertical="top" wrapText="1"/>
    </xf>
    <xf numFmtId="0" fontId="0" fillId="0" borderId="45" xfId="0" applyBorder="1" applyAlignment="1">
      <alignment horizontal="left" vertical="top" wrapText="1"/>
    </xf>
    <xf numFmtId="3" fontId="4" fillId="11" borderId="18" xfId="0" applyNumberFormat="1" applyFont="1" applyFill="1" applyBorder="1" applyAlignment="1">
      <alignment horizontal="left" vertical="top" wrapText="1"/>
    </xf>
    <xf numFmtId="3" fontId="4" fillId="11" borderId="101" xfId="0" applyNumberFormat="1" applyFont="1" applyFill="1" applyBorder="1" applyAlignment="1">
      <alignment horizontal="left" vertical="top" wrapText="1"/>
    </xf>
    <xf numFmtId="49" fontId="4" fillId="6" borderId="18" xfId="0" applyNumberFormat="1" applyFont="1" applyFill="1" applyBorder="1" applyAlignment="1">
      <alignment horizontal="left" vertical="top" wrapText="1"/>
    </xf>
    <xf numFmtId="0" fontId="0" fillId="0" borderId="101" xfId="0" applyBorder="1" applyAlignment="1">
      <alignment horizontal="left" vertical="top" wrapText="1"/>
    </xf>
    <xf numFmtId="0" fontId="4" fillId="11" borderId="33" xfId="0" applyFont="1" applyFill="1" applyBorder="1" applyAlignment="1">
      <alignment horizontal="left" vertical="top" wrapText="1"/>
    </xf>
    <xf numFmtId="0" fontId="0" fillId="0" borderId="101" xfId="0" applyBorder="1" applyAlignment="1">
      <alignment vertical="top"/>
    </xf>
    <xf numFmtId="49" fontId="4" fillId="6" borderId="39" xfId="0" applyNumberFormat="1" applyFont="1" applyFill="1" applyBorder="1" applyAlignment="1">
      <alignment horizontal="left" vertical="top" wrapText="1"/>
    </xf>
    <xf numFmtId="0" fontId="0" fillId="0" borderId="59" xfId="0" applyBorder="1" applyAlignment="1">
      <alignment horizontal="left" vertical="top" wrapText="1"/>
    </xf>
    <xf numFmtId="3" fontId="4" fillId="2" borderId="18" xfId="0" applyNumberFormat="1" applyFont="1" applyFill="1" applyBorder="1" applyAlignment="1">
      <alignment horizontal="left" vertical="top" wrapText="1"/>
    </xf>
    <xf numFmtId="0" fontId="0" fillId="2" borderId="101" xfId="0" applyFill="1" applyBorder="1" applyAlignment="1">
      <alignment horizontal="left" vertical="top" wrapText="1"/>
    </xf>
    <xf numFmtId="0" fontId="0" fillId="2" borderId="58" xfId="0" applyFill="1" applyBorder="1" applyAlignment="1">
      <alignment horizontal="left" vertical="top" wrapText="1"/>
    </xf>
    <xf numFmtId="0" fontId="4" fillId="11" borderId="106" xfId="0" applyNumberFormat="1" applyFont="1" applyFill="1" applyBorder="1" applyAlignment="1">
      <alignment horizontal="left" vertical="top" wrapText="1"/>
    </xf>
    <xf numFmtId="0" fontId="0" fillId="11" borderId="101" xfId="0" applyFill="1" applyBorder="1" applyAlignment="1">
      <alignment horizontal="left" vertical="top" wrapText="1"/>
    </xf>
    <xf numFmtId="3" fontId="4" fillId="6" borderId="63" xfId="0" applyNumberFormat="1" applyFont="1" applyFill="1" applyBorder="1" applyAlignment="1">
      <alignment horizontal="center" vertical="top"/>
    </xf>
    <xf numFmtId="0" fontId="16" fillId="0" borderId="101" xfId="0" applyFont="1" applyBorder="1" applyAlignment="1">
      <alignment horizontal="left" vertical="top" wrapText="1"/>
    </xf>
    <xf numFmtId="0" fontId="16" fillId="0" borderId="107" xfId="0" applyFont="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10" xfId="0" applyNumberFormat="1" applyFont="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49" fontId="4" fillId="6" borderId="40" xfId="0" applyNumberFormat="1" applyFont="1" applyFill="1" applyBorder="1" applyAlignment="1">
      <alignment horizontal="center" vertical="top" wrapText="1"/>
    </xf>
    <xf numFmtId="0" fontId="0" fillId="0" borderId="45" xfId="0" applyBorder="1" applyAlignment="1">
      <alignment vertical="top" wrapText="1"/>
    </xf>
    <xf numFmtId="3" fontId="4" fillId="0" borderId="7" xfId="0" applyNumberFormat="1" applyFont="1" applyBorder="1" applyAlignment="1">
      <alignment horizontal="center" vertical="top" wrapText="1"/>
    </xf>
    <xf numFmtId="0" fontId="0" fillId="0" borderId="38" xfId="0" applyBorder="1" applyAlignment="1">
      <alignment horizontal="center" vertical="top" wrapText="1"/>
    </xf>
    <xf numFmtId="0" fontId="4" fillId="0" borderId="15" xfId="0" applyFont="1" applyFill="1" applyBorder="1" applyAlignment="1">
      <alignment horizontal="left" vertical="top" wrapText="1"/>
    </xf>
    <xf numFmtId="0" fontId="4" fillId="0" borderId="47" xfId="0" applyFont="1" applyFill="1" applyBorder="1" applyAlignment="1">
      <alignment horizontal="left" vertical="top" wrapText="1"/>
    </xf>
    <xf numFmtId="0" fontId="4" fillId="0" borderId="114" xfId="0" applyFont="1" applyFill="1" applyBorder="1" applyAlignment="1">
      <alignment horizontal="left" vertical="top" wrapText="1"/>
    </xf>
    <xf numFmtId="0" fontId="4" fillId="0" borderId="79" xfId="0" applyFont="1" applyFill="1" applyBorder="1" applyAlignment="1">
      <alignment horizontal="left" vertical="top" wrapText="1"/>
    </xf>
    <xf numFmtId="3" fontId="6" fillId="5" borderId="77" xfId="0" applyNumberFormat="1" applyFont="1" applyFill="1" applyBorder="1" applyAlignment="1">
      <alignment horizontal="center" vertical="top"/>
    </xf>
    <xf numFmtId="49" fontId="4" fillId="0" borderId="40" xfId="0" applyNumberFormat="1" applyFont="1" applyBorder="1" applyAlignment="1">
      <alignment horizontal="center" vertical="top" wrapText="1"/>
    </xf>
    <xf numFmtId="3" fontId="6" fillId="6" borderId="39" xfId="0" applyNumberFormat="1" applyFont="1" applyFill="1" applyBorder="1" applyAlignment="1">
      <alignment horizontal="center" vertical="top"/>
    </xf>
    <xf numFmtId="3" fontId="4" fillId="6" borderId="50" xfId="0" applyNumberFormat="1" applyFont="1" applyFill="1" applyBorder="1" applyAlignment="1">
      <alignment horizontal="center" vertical="top" wrapText="1"/>
    </xf>
    <xf numFmtId="0" fontId="16" fillId="0" borderId="14" xfId="0" applyFont="1" applyBorder="1" applyAlignment="1">
      <alignment horizontal="center" vertical="top" wrapText="1"/>
    </xf>
    <xf numFmtId="3" fontId="4" fillId="0" borderId="50"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3" fontId="6" fillId="6" borderId="59" xfId="0" applyNumberFormat="1" applyFont="1" applyFill="1" applyBorder="1" applyAlignment="1">
      <alignment horizontal="center" vertical="top"/>
    </xf>
    <xf numFmtId="0" fontId="16" fillId="6" borderId="58" xfId="0" applyFont="1" applyFill="1" applyBorder="1" applyAlignment="1">
      <alignment horizontal="left" vertical="top" wrapText="1"/>
    </xf>
    <xf numFmtId="3" fontId="4" fillId="0" borderId="26" xfId="0" applyNumberFormat="1" applyFont="1" applyBorder="1" applyAlignment="1">
      <alignment horizontal="center" vertical="top" wrapText="1"/>
    </xf>
    <xf numFmtId="0" fontId="4" fillId="6" borderId="15" xfId="0" applyFont="1" applyFill="1" applyBorder="1" applyAlignment="1">
      <alignment vertical="top" wrapText="1"/>
    </xf>
    <xf numFmtId="0" fontId="0" fillId="0" borderId="35" xfId="0" applyBorder="1" applyAlignment="1">
      <alignment vertical="top" wrapText="1"/>
    </xf>
    <xf numFmtId="3" fontId="4" fillId="6" borderId="15" xfId="0" applyNumberFormat="1"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2" xfId="0" applyNumberFormat="1" applyFont="1" applyBorder="1" applyAlignment="1">
      <alignment horizontal="center" vertical="top"/>
    </xf>
    <xf numFmtId="49" fontId="6" fillId="0" borderId="59" xfId="0" applyNumberFormat="1" applyFont="1" applyBorder="1" applyAlignment="1">
      <alignment horizontal="center" vertical="top"/>
    </xf>
    <xf numFmtId="49" fontId="6" fillId="0" borderId="83" xfId="0" applyNumberFormat="1" applyFont="1" applyBorder="1" applyAlignment="1">
      <alignment horizontal="center" vertical="top"/>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3" fontId="4" fillId="6" borderId="14" xfId="0" applyNumberFormat="1" applyFont="1" applyFill="1" applyBorder="1" applyAlignment="1">
      <alignment horizontal="center" vertical="top" wrapText="1"/>
    </xf>
    <xf numFmtId="0" fontId="16" fillId="0" borderId="38" xfId="0" applyFont="1" applyBorder="1" applyAlignment="1">
      <alignment vertical="top" wrapText="1"/>
    </xf>
    <xf numFmtId="0" fontId="0" fillId="0" borderId="14" xfId="0" applyBorder="1" applyAlignment="1">
      <alignment horizontal="center" vertical="top" wrapText="1"/>
    </xf>
    <xf numFmtId="3" fontId="4" fillId="0" borderId="15" xfId="0" applyNumberFormat="1" applyFont="1" applyBorder="1" applyAlignment="1">
      <alignment horizontal="left" vertical="top" wrapText="1"/>
    </xf>
    <xf numFmtId="0" fontId="0" fillId="0" borderId="47" xfId="0" applyBorder="1" applyAlignment="1">
      <alignment vertical="top" wrapText="1"/>
    </xf>
    <xf numFmtId="0" fontId="16" fillId="0" borderId="47" xfId="0" applyFont="1" applyBorder="1" applyAlignment="1">
      <alignment horizontal="left" vertical="top" wrapText="1"/>
    </xf>
    <xf numFmtId="0" fontId="4" fillId="10" borderId="40" xfId="0" applyFont="1" applyFill="1" applyBorder="1" applyAlignment="1">
      <alignment vertical="top" wrapText="1"/>
    </xf>
    <xf numFmtId="0" fontId="0" fillId="0" borderId="38" xfId="0" applyBorder="1" applyAlignment="1">
      <alignment horizontal="center" wrapText="1"/>
    </xf>
    <xf numFmtId="49" fontId="6" fillId="6" borderId="102"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20" xfId="0"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0" fontId="10" fillId="6" borderId="15" xfId="0" applyFont="1" applyFill="1" applyBorder="1" applyAlignment="1">
      <alignment horizontal="left" vertical="top" wrapText="1"/>
    </xf>
    <xf numFmtId="0" fontId="16" fillId="6" borderId="47" xfId="0" applyFont="1" applyFill="1" applyBorder="1" applyAlignment="1">
      <alignment horizontal="left" vertical="top" wrapText="1"/>
    </xf>
    <xf numFmtId="0" fontId="4" fillId="6" borderId="40" xfId="0" applyFont="1" applyFill="1" applyBorder="1" applyAlignment="1">
      <alignment vertical="top" wrapText="1"/>
    </xf>
    <xf numFmtId="0" fontId="0" fillId="0" borderId="11" xfId="0" applyBorder="1" applyAlignment="1">
      <alignment vertical="top" wrapText="1"/>
    </xf>
    <xf numFmtId="0" fontId="16" fillId="6" borderId="38" xfId="0"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0" fontId="16" fillId="0" borderId="14" xfId="0" applyFont="1" applyBorder="1" applyAlignment="1">
      <alignment vertical="top" wrapText="1"/>
    </xf>
    <xf numFmtId="0" fontId="0" fillId="0" borderId="14" xfId="0" applyBorder="1" applyAlignment="1">
      <alignment vertical="top" wrapText="1"/>
    </xf>
    <xf numFmtId="49" fontId="6" fillId="6" borderId="4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0" fontId="2" fillId="0" borderId="0" xfId="0" applyFont="1" applyAlignment="1">
      <alignment horizontal="center" vertical="top" wrapText="1"/>
    </xf>
    <xf numFmtId="3" fontId="6" fillId="9" borderId="11"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0" fontId="0" fillId="0" borderId="107" xfId="0" applyBorder="1" applyAlignment="1">
      <alignment vertical="top" wrapText="1"/>
    </xf>
    <xf numFmtId="0" fontId="16" fillId="0" borderId="58" xfId="0" applyFont="1" applyBorder="1" applyAlignment="1">
      <alignment horizontal="left" vertical="top" wrapText="1"/>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0" fontId="4" fillId="0" borderId="0" xfId="0" applyFont="1" applyAlignment="1">
      <alignment horizontal="right" wrapText="1"/>
    </xf>
    <xf numFmtId="0" fontId="17" fillId="0" borderId="0" xfId="0" applyFont="1" applyAlignment="1">
      <alignment horizontal="right"/>
    </xf>
    <xf numFmtId="0" fontId="2" fillId="0" borderId="0" xfId="0" applyFont="1" applyAlignment="1">
      <alignment horizontal="center" vertical="top"/>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0" fontId="6" fillId="0" borderId="8" xfId="0" applyFont="1" applyBorder="1" applyAlignment="1">
      <alignment horizontal="center" vertical="center"/>
    </xf>
    <xf numFmtId="0" fontId="6" fillId="0" borderId="86"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21" fillId="0" borderId="0" xfId="0" applyFont="1" applyAlignment="1">
      <alignment horizontal="center" wrapText="1"/>
    </xf>
    <xf numFmtId="0" fontId="4" fillId="0" borderId="16"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0" fontId="0" fillId="0" borderId="14" xfId="0" applyFont="1" applyBorder="1" applyAlignment="1">
      <alignment horizontal="center" vertical="center" textRotation="90" wrapText="1"/>
    </xf>
    <xf numFmtId="0" fontId="0" fillId="0" borderId="26" xfId="0" applyFont="1" applyBorder="1" applyAlignment="1">
      <alignment horizontal="center" vertical="center" textRotation="90" wrapText="1"/>
    </xf>
    <xf numFmtId="0" fontId="4" fillId="0" borderId="58" xfId="0" applyFont="1" applyFill="1" applyBorder="1" applyAlignment="1">
      <alignment vertical="top" wrapText="1"/>
    </xf>
    <xf numFmtId="0" fontId="4" fillId="6" borderId="11" xfId="0" applyFont="1" applyFill="1" applyBorder="1" applyAlignment="1">
      <alignment vertical="top" wrapText="1"/>
    </xf>
    <xf numFmtId="3" fontId="4" fillId="9" borderId="36" xfId="0" applyNumberFormat="1" applyFont="1" applyFill="1" applyBorder="1" applyAlignment="1">
      <alignment horizontal="left" vertical="top" wrapText="1"/>
    </xf>
    <xf numFmtId="49" fontId="6" fillId="9" borderId="11" xfId="0" applyNumberFormat="1" applyFont="1" applyFill="1" applyBorder="1" applyAlignment="1">
      <alignment horizontal="center" vertical="top"/>
    </xf>
    <xf numFmtId="3" fontId="4" fillId="0" borderId="58" xfId="0" applyNumberFormat="1" applyFont="1" applyFill="1" applyBorder="1" applyAlignment="1">
      <alignment horizontal="left" vertical="top" wrapText="1"/>
    </xf>
    <xf numFmtId="3" fontId="4" fillId="0" borderId="36" xfId="0" applyNumberFormat="1" applyFont="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65" xfId="0" applyFont="1" applyFill="1" applyBorder="1" applyAlignment="1">
      <alignment horizontal="left" vertical="top" wrapText="1"/>
    </xf>
    <xf numFmtId="0" fontId="4" fillId="6" borderId="58" xfId="0" applyFont="1" applyFill="1" applyBorder="1" applyAlignment="1">
      <alignment horizontal="left" vertical="top" wrapText="1"/>
    </xf>
    <xf numFmtId="0" fontId="4" fillId="6" borderId="27" xfId="0" applyFont="1" applyFill="1" applyBorder="1" applyAlignment="1">
      <alignment horizontal="left" vertical="top" wrapText="1"/>
    </xf>
    <xf numFmtId="0" fontId="4" fillId="6" borderId="14" xfId="1" applyNumberFormat="1" applyFont="1" applyFill="1" applyBorder="1" applyAlignment="1">
      <alignment horizontal="center" vertical="top" wrapText="1"/>
    </xf>
    <xf numFmtId="0" fontId="16" fillId="0" borderId="38" xfId="0" applyFont="1" applyBorder="1" applyAlignment="1">
      <alignment horizontal="center" vertical="top" wrapText="1"/>
    </xf>
    <xf numFmtId="3" fontId="4" fillId="0" borderId="17" xfId="0" applyNumberFormat="1" applyFont="1" applyBorder="1" applyAlignment="1">
      <alignment horizontal="left" vertical="top" wrapText="1"/>
    </xf>
    <xf numFmtId="0" fontId="16" fillId="6" borderId="35" xfId="0" applyFont="1" applyFill="1" applyBorder="1" applyAlignment="1">
      <alignment vertical="top" wrapText="1"/>
    </xf>
    <xf numFmtId="0" fontId="4" fillId="6" borderId="10" xfId="0" applyFont="1" applyFill="1" applyBorder="1" applyAlignment="1">
      <alignment horizontal="left"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3" fontId="4" fillId="6" borderId="50" xfId="1" applyNumberFormat="1" applyFont="1" applyFill="1" applyBorder="1" applyAlignment="1">
      <alignment horizontal="center" vertical="top" wrapText="1"/>
    </xf>
    <xf numFmtId="0" fontId="0" fillId="6" borderId="14" xfId="0" applyFont="1" applyFill="1" applyBorder="1" applyAlignment="1">
      <alignment horizontal="center" vertical="top" wrapText="1"/>
    </xf>
    <xf numFmtId="3" fontId="4" fillId="8" borderId="30" xfId="0" applyNumberFormat="1" applyFont="1" applyFill="1" applyBorder="1" applyAlignment="1">
      <alignment horizontal="left" vertical="top" wrapText="1"/>
    </xf>
    <xf numFmtId="0" fontId="0" fillId="0" borderId="30" xfId="0" applyBorder="1" applyAlignment="1">
      <alignment horizontal="left" vertical="top" wrapText="1"/>
    </xf>
    <xf numFmtId="49" fontId="6" fillId="5" borderId="3"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3" fontId="6" fillId="0" borderId="77" xfId="0" applyNumberFormat="1" applyFont="1" applyBorder="1" applyAlignment="1">
      <alignment horizontal="center" vertical="center" wrapText="1"/>
    </xf>
    <xf numFmtId="3" fontId="6" fillId="0" borderId="74" xfId="0" applyNumberFormat="1" applyFont="1" applyBorder="1" applyAlignment="1">
      <alignment horizontal="center" vertical="center" wrapText="1"/>
    </xf>
    <xf numFmtId="3" fontId="6" fillId="0" borderId="75" xfId="0" applyNumberFormat="1" applyFont="1" applyBorder="1" applyAlignment="1">
      <alignment horizontal="center" vertical="center" wrapText="1"/>
    </xf>
    <xf numFmtId="3" fontId="6" fillId="3" borderId="70" xfId="0" applyNumberFormat="1" applyFont="1" applyFill="1" applyBorder="1" applyAlignment="1">
      <alignment horizontal="right" vertical="top" wrapText="1"/>
    </xf>
    <xf numFmtId="3" fontId="4" fillId="6" borderId="4"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0" fillId="0" borderId="11" xfId="0" applyBorder="1" applyAlignment="1">
      <alignment wrapText="1"/>
    </xf>
    <xf numFmtId="49" fontId="5" fillId="0" borderId="40" xfId="0" applyNumberFormat="1" applyFont="1" applyFill="1" applyBorder="1" applyAlignment="1">
      <alignment horizontal="center" vertical="top" textRotation="90" wrapText="1"/>
    </xf>
    <xf numFmtId="0" fontId="4" fillId="6" borderId="50"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cellXfs>
  <cellStyles count="5">
    <cellStyle name="Įprastas" xfId="0" builtinId="0"/>
    <cellStyle name="Įprastas 2" xfId="4"/>
    <cellStyle name="Įprastas 5" xfId="2"/>
    <cellStyle name="Kablelis" xfId="1" builtinId="3"/>
    <cellStyle name="Normal_biudz uz 2001 atskaitomybe3" xfId="3"/>
  </cellStyles>
  <dxfs count="0"/>
  <tableStyles count="0" defaultTableStyle="TableStyleMedium2" defaultPivotStyle="PivotStyleLight16"/>
  <colors>
    <mruColors>
      <color rgb="FFFFCCFF"/>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bg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2-64F4-43E0-B87B-F63E48CBA1E1}"/>
              </c:ext>
            </c:extLst>
          </c:dPt>
          <c:dPt>
            <c:idx val="1"/>
            <c:bubble3D val="0"/>
            <c:spPr>
              <a:solidFill>
                <a:schemeClr val="accent1">
                  <a:lumMod val="20000"/>
                  <a:lumOff val="80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64F4-43E0-B87B-F63E48CBA1E1}"/>
              </c:ext>
            </c:extLst>
          </c:dPt>
          <c:dPt>
            <c:idx val="2"/>
            <c:bubble3D val="0"/>
            <c:spPr>
              <a:solidFill>
                <a:srgbClr val="FFCCFF"/>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64F4-43E0-B87B-F63E48CBA1E1}"/>
              </c:ext>
            </c:extLst>
          </c:dPt>
          <c:dPt>
            <c:idx val="3"/>
            <c:bubble3D val="0"/>
            <c:spPr>
              <a:solidFill>
                <a:schemeClr val="bg1">
                  <a:lumMod val="75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6-A47B-4FAA-ACA1-1DE6A908F6A4}"/>
              </c:ext>
            </c:extLst>
          </c:dPt>
          <c:dLbls>
            <c:dLbl>
              <c:idx val="0"/>
              <c:layout>
                <c:manualLayout>
                  <c:x val="-6.8549321959755036E-2"/>
                  <c:y val="-0.48310185185185184"/>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64F4-43E0-B87B-F63E48CBA1E1}"/>
                </c:ext>
                <c:ext xmlns:c15="http://schemas.microsoft.com/office/drawing/2012/chart" uri="{CE6537A1-D6FC-4f65-9D91-7224C49458BB}">
                  <c15:layout/>
                </c:ext>
              </c:extLst>
            </c:dLbl>
            <c:dLbl>
              <c:idx val="1"/>
              <c:layout>
                <c:manualLayout>
                  <c:x val="-0.10893088363954506"/>
                  <c:y val="6.1342592592592594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64F4-43E0-B87B-F63E48CBA1E1}"/>
                </c:ext>
                <c:ext xmlns:c15="http://schemas.microsoft.com/office/drawing/2012/chart" uri="{CE6537A1-D6FC-4f65-9D91-7224C49458BB}">
                  <c15:layout/>
                </c:ext>
              </c:extLst>
            </c:dLbl>
            <c:dLbl>
              <c:idx val="3"/>
              <c:layout>
                <c:manualLayout>
                  <c:x val="0.27900984251968503"/>
                  <c:y val="6.5972222222222224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A47B-4FAA-ACA1-1DE6A908F6A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multiLvlStrRef>
              <c:f>Ataskaita!$B$10:$D$13</c:f>
              <c:multiLvlStrCache>
                <c:ptCount val="4"/>
                <c:lvl>
                  <c:pt idx="0">
                    <c:v>–</c:v>
                  </c:pt>
                  <c:pt idx="1">
                    <c:v>–</c:v>
                  </c:pt>
                  <c:pt idx="2">
                    <c:v>–</c:v>
                  </c:pt>
                  <c:pt idx="3">
                    <c:v>–</c:v>
                  </c:pt>
                </c:lvl>
                <c:lvl>
                  <c:pt idx="0">
                    <c:v>faktiškai įvykdyta</c:v>
                  </c:pt>
                  <c:pt idx="1">
                    <c:v>iš dalies įvykdyta</c:v>
                  </c:pt>
                  <c:pt idx="2">
                    <c:v>neįvykdyta</c:v>
                  </c:pt>
                  <c:pt idx="3">
                    <c:v>nevykdytina</c:v>
                  </c:pt>
                </c:lvl>
              </c:multiLvlStrCache>
            </c:multiLvlStrRef>
          </c:cat>
          <c:val>
            <c:numRef>
              <c:f>Ataskaita!$E$10:$E$13</c:f>
              <c:numCache>
                <c:formatCode>General</c:formatCode>
                <c:ptCount val="4"/>
                <c:pt idx="0">
                  <c:v>26</c:v>
                </c:pt>
                <c:pt idx="1">
                  <c:v>4</c:v>
                </c:pt>
                <c:pt idx="2">
                  <c:v>2</c:v>
                </c:pt>
                <c:pt idx="3">
                  <c:v>1</c:v>
                </c:pt>
              </c:numCache>
            </c:numRef>
          </c:val>
          <c:extLst xmlns:c16r2="http://schemas.microsoft.com/office/drawing/2015/06/chart">
            <c:ext xmlns:c16="http://schemas.microsoft.com/office/drawing/2014/chart" uri="{C3380CC4-5D6E-409C-BE32-E72D297353CC}">
              <c16:uniqueId val="{00000000-64F4-43E0-B87B-F63E48CBA1E1}"/>
            </c:ext>
          </c:extLst>
        </c:ser>
        <c:dLbls>
          <c:dLblPos val="bestFit"/>
          <c:showLegendKey val="0"/>
          <c:showVal val="1"/>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452436</xdr:colOff>
      <xdr:row>15</xdr:row>
      <xdr:rowOff>104775</xdr:rowOff>
    </xdr:from>
    <xdr:to>
      <xdr:col>8</xdr:col>
      <xdr:colOff>142874</xdr:colOff>
      <xdr:row>29</xdr:row>
      <xdr:rowOff>180975</xdr:rowOff>
    </xdr:to>
    <xdr:graphicFrame macro="">
      <xdr:nvGraphicFramePr>
        <xdr:cNvPr id="5" name="Diagrama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tabSelected="1" zoomScaleNormal="100" zoomScaleSheetLayoutView="100" workbookViewId="0">
      <selection activeCell="O28" sqref="O28"/>
    </sheetView>
  </sheetViews>
  <sheetFormatPr defaultRowHeight="15"/>
  <cols>
    <col min="3" max="3" width="8.42578125" customWidth="1"/>
    <col min="4" max="4" width="11" customWidth="1"/>
    <col min="5" max="5" width="6" customWidth="1"/>
    <col min="7" max="7" width="12" customWidth="1"/>
    <col min="8" max="8" width="13.5703125" customWidth="1"/>
    <col min="9" max="9" width="15" customWidth="1"/>
  </cols>
  <sheetData>
    <row r="1" spans="1:11" ht="15.75">
      <c r="A1" s="1103" t="s">
        <v>258</v>
      </c>
      <c r="B1" s="1104"/>
      <c r="C1" s="1104"/>
      <c r="D1" s="1104"/>
      <c r="E1" s="1104"/>
      <c r="F1" s="1104"/>
      <c r="G1" s="1104"/>
      <c r="H1" s="1104"/>
      <c r="I1" s="1104"/>
      <c r="J1" s="915"/>
      <c r="K1" s="915"/>
    </row>
    <row r="2" spans="1:11" ht="15.75">
      <c r="A2" s="1103" t="s">
        <v>247</v>
      </c>
      <c r="B2" s="1104"/>
      <c r="C2" s="1104"/>
      <c r="D2" s="1104"/>
      <c r="E2" s="1104"/>
      <c r="F2" s="1104"/>
      <c r="G2" s="1104"/>
      <c r="H2" s="1104"/>
      <c r="I2" s="1104"/>
      <c r="J2" s="915"/>
      <c r="K2" s="915"/>
    </row>
    <row r="3" spans="1:11" ht="15.75">
      <c r="A3" s="1103" t="s">
        <v>248</v>
      </c>
      <c r="B3" s="1104"/>
      <c r="C3" s="1104"/>
      <c r="D3" s="1104"/>
      <c r="E3" s="1104"/>
      <c r="F3" s="1104"/>
      <c r="G3" s="1104"/>
      <c r="H3" s="1104"/>
      <c r="I3" s="1104"/>
      <c r="J3" s="915"/>
      <c r="K3" s="915"/>
    </row>
    <row r="5" spans="1:11" ht="17.25" customHeight="1">
      <c r="A5" s="916" t="s">
        <v>249</v>
      </c>
      <c r="B5" s="917"/>
      <c r="C5" s="917"/>
      <c r="D5" s="917"/>
      <c r="E5" s="917"/>
      <c r="F5" s="917"/>
      <c r="G5" s="917"/>
      <c r="H5" s="917"/>
      <c r="I5" s="917"/>
      <c r="J5" s="917"/>
      <c r="K5" s="917"/>
    </row>
    <row r="6" spans="1:11" ht="15.75">
      <c r="A6" s="917"/>
      <c r="B6" s="917"/>
      <c r="C6" s="917"/>
      <c r="D6" s="917"/>
      <c r="E6" s="917"/>
      <c r="F6" s="917"/>
      <c r="G6" s="917"/>
      <c r="H6" s="917"/>
      <c r="I6" s="917"/>
      <c r="J6" s="917"/>
      <c r="K6" s="917"/>
    </row>
    <row r="7" spans="1:11" ht="84.75" customHeight="1">
      <c r="A7" s="1105" t="s">
        <v>280</v>
      </c>
      <c r="B7" s="1104"/>
      <c r="C7" s="1104"/>
      <c r="D7" s="1104"/>
      <c r="E7" s="1104"/>
      <c r="F7" s="1104"/>
      <c r="G7" s="1104"/>
      <c r="H7" s="1104"/>
      <c r="I7" s="1104"/>
      <c r="J7" s="918"/>
      <c r="K7" s="918"/>
    </row>
    <row r="8" spans="1:11" ht="15.75">
      <c r="A8" s="917"/>
      <c r="B8" s="917"/>
      <c r="C8" s="917"/>
      <c r="D8" s="917"/>
      <c r="E8" s="917"/>
      <c r="F8" s="917"/>
      <c r="G8" s="917"/>
      <c r="H8" s="917"/>
      <c r="I8" s="917"/>
      <c r="J8" s="917"/>
      <c r="K8" s="917"/>
    </row>
    <row r="9" spans="1:11" ht="15.75">
      <c r="A9" s="917" t="s">
        <v>278</v>
      </c>
      <c r="B9" s="917"/>
      <c r="C9" s="917"/>
      <c r="D9" s="917"/>
      <c r="E9" s="917"/>
      <c r="F9" s="917"/>
      <c r="G9" s="917"/>
      <c r="H9" s="917"/>
      <c r="I9" s="917"/>
      <c r="J9" s="917"/>
      <c r="K9" s="917"/>
    </row>
    <row r="10" spans="1:11" ht="15.75">
      <c r="A10" s="917"/>
      <c r="B10" s="919" t="s">
        <v>250</v>
      </c>
      <c r="C10" s="917"/>
      <c r="D10" s="920" t="s">
        <v>251</v>
      </c>
      <c r="E10" s="1036">
        <v>26</v>
      </c>
      <c r="F10" s="917" t="s">
        <v>252</v>
      </c>
      <c r="G10" s="917"/>
      <c r="H10" s="917"/>
      <c r="I10" s="917"/>
      <c r="J10" s="917"/>
      <c r="K10" s="917"/>
    </row>
    <row r="11" spans="1:11" ht="15.75">
      <c r="A11" s="917"/>
      <c r="B11" s="1106" t="s">
        <v>253</v>
      </c>
      <c r="C11" s="1106"/>
      <c r="D11" s="920" t="s">
        <v>251</v>
      </c>
      <c r="E11" s="921">
        <v>4</v>
      </c>
      <c r="F11" s="1107" t="s">
        <v>285</v>
      </c>
      <c r="G11" s="1107"/>
      <c r="H11" s="1107"/>
      <c r="I11" s="1107"/>
      <c r="J11" s="1107"/>
    </row>
    <row r="12" spans="1:11" ht="15.75">
      <c r="A12" s="917"/>
      <c r="B12" s="1107" t="s">
        <v>282</v>
      </c>
      <c r="C12" s="1107"/>
      <c r="D12" s="920" t="s">
        <v>251</v>
      </c>
      <c r="E12" s="921">
        <v>2</v>
      </c>
      <c r="F12" s="922" t="s">
        <v>286</v>
      </c>
      <c r="G12" s="922"/>
      <c r="H12" s="922"/>
      <c r="I12" s="922"/>
      <c r="J12" s="922"/>
    </row>
    <row r="13" spans="1:11" ht="33" customHeight="1">
      <c r="A13" s="917"/>
      <c r="B13" s="922" t="s">
        <v>283</v>
      </c>
      <c r="C13" s="922"/>
      <c r="D13" s="1101" t="s">
        <v>251</v>
      </c>
      <c r="E13" s="921">
        <v>1</v>
      </c>
      <c r="F13" s="1105" t="s">
        <v>284</v>
      </c>
      <c r="G13" s="1113"/>
      <c r="H13" s="1113"/>
      <c r="I13" s="1113"/>
      <c r="J13" s="922"/>
    </row>
    <row r="14" spans="1:11" ht="15.75">
      <c r="A14" s="917"/>
      <c r="B14" s="1053"/>
      <c r="C14" s="1053"/>
      <c r="D14" s="920"/>
      <c r="E14" s="921"/>
      <c r="F14" s="1053"/>
      <c r="G14" s="1053"/>
      <c r="H14" s="1053"/>
      <c r="I14" s="1053"/>
      <c r="J14" s="1053"/>
    </row>
    <row r="15" spans="1:11" ht="15.75">
      <c r="B15" s="1108" t="s">
        <v>259</v>
      </c>
      <c r="C15" s="1108"/>
      <c r="D15" s="1109"/>
      <c r="E15" s="1109"/>
      <c r="F15" s="1109"/>
      <c r="G15" s="1109"/>
      <c r="H15" s="1110"/>
    </row>
    <row r="34" spans="1:11" ht="36" customHeight="1">
      <c r="A34" s="1111" t="s">
        <v>254</v>
      </c>
      <c r="B34" s="1111"/>
      <c r="C34" s="1111"/>
      <c r="D34" s="1111"/>
      <c r="E34" s="1111"/>
      <c r="F34" s="1111"/>
      <c r="G34" s="1111"/>
      <c r="H34" s="1111"/>
      <c r="I34" s="1111"/>
      <c r="J34" s="923"/>
      <c r="K34" s="923"/>
    </row>
    <row r="35" spans="1:11" ht="30" customHeight="1">
      <c r="A35" s="1112" t="s">
        <v>255</v>
      </c>
      <c r="B35" s="1112"/>
      <c r="C35" s="1112"/>
      <c r="D35" s="1112"/>
      <c r="E35" s="1112"/>
      <c r="F35" s="1112"/>
      <c r="G35" s="1112"/>
      <c r="H35" s="1112"/>
      <c r="I35" s="1112"/>
      <c r="J35" s="924"/>
    </row>
    <row r="36" spans="1:11" ht="30" customHeight="1">
      <c r="A36" s="1102" t="s">
        <v>256</v>
      </c>
      <c r="B36" s="1102"/>
      <c r="C36" s="1102"/>
      <c r="D36" s="1102"/>
      <c r="E36" s="1102"/>
      <c r="F36" s="1102"/>
      <c r="G36" s="1102"/>
      <c r="H36" s="1102"/>
      <c r="I36" s="1102"/>
      <c r="J36" s="925"/>
    </row>
    <row r="37" spans="1:11" ht="31.5" customHeight="1">
      <c r="A37" s="1102" t="s">
        <v>257</v>
      </c>
      <c r="B37" s="1102"/>
      <c r="C37" s="1102"/>
      <c r="D37" s="1102"/>
      <c r="E37" s="1102"/>
      <c r="F37" s="1102"/>
      <c r="G37" s="1102"/>
      <c r="H37" s="1102"/>
      <c r="I37" s="1102"/>
      <c r="J37" s="925"/>
    </row>
  </sheetData>
  <mergeCells count="13">
    <mergeCell ref="A37:I37"/>
    <mergeCell ref="A1:I1"/>
    <mergeCell ref="A2:I2"/>
    <mergeCell ref="A3:I3"/>
    <mergeCell ref="A7:I7"/>
    <mergeCell ref="B11:C11"/>
    <mergeCell ref="F11:J11"/>
    <mergeCell ref="B12:C12"/>
    <mergeCell ref="B15:H15"/>
    <mergeCell ref="A34:I34"/>
    <mergeCell ref="A35:I35"/>
    <mergeCell ref="A36:I36"/>
    <mergeCell ref="F13:I13"/>
  </mergeCells>
  <pageMargins left="1.1811023622047245" right="0.19685039370078741" top="0.74803149606299213" bottom="0.74803149606299213"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53"/>
  <sheetViews>
    <sheetView zoomScaleNormal="100" zoomScaleSheetLayoutView="100" workbookViewId="0">
      <selection activeCell="S22" sqref="S22"/>
    </sheetView>
  </sheetViews>
  <sheetFormatPr defaultColWidth="9.140625" defaultRowHeight="15"/>
  <cols>
    <col min="1" max="1" width="3" style="87" customWidth="1"/>
    <col min="2" max="2" width="2.7109375" style="87" customWidth="1"/>
    <col min="3" max="3" width="3" style="583" customWidth="1"/>
    <col min="4" max="4" width="33" style="87" customWidth="1"/>
    <col min="5" max="5" width="3.140625" style="87" customWidth="1"/>
    <col min="6" max="6" width="4.28515625" style="87" customWidth="1"/>
    <col min="7" max="7" width="7.42578125" style="87" customWidth="1"/>
    <col min="8" max="9" width="10" style="87" customWidth="1"/>
    <col min="10" max="10" width="9.7109375" style="87" customWidth="1"/>
    <col min="11" max="11" width="34.140625" style="87" customWidth="1"/>
    <col min="12" max="13" width="4.5703125" style="87" customWidth="1"/>
    <col min="14" max="14" width="34.140625" style="87" customWidth="1"/>
    <col min="15" max="15" width="34.7109375" style="87" customWidth="1"/>
    <col min="16" max="16384" width="9.140625" style="87"/>
  </cols>
  <sheetData>
    <row r="1" spans="1:19" s="863" customFormat="1" ht="15.75" customHeight="1">
      <c r="A1" s="898"/>
      <c r="B1" s="898"/>
      <c r="C1" s="898"/>
      <c r="D1" s="1312" t="s">
        <v>237</v>
      </c>
      <c r="E1" s="1313"/>
      <c r="F1" s="1313"/>
      <c r="G1" s="1313"/>
      <c r="H1" s="1313"/>
      <c r="I1" s="1313"/>
      <c r="J1" s="1313"/>
      <c r="K1" s="1313"/>
      <c r="L1" s="1313"/>
      <c r="M1" s="1313"/>
      <c r="N1" s="1313"/>
      <c r="O1" s="898"/>
    </row>
    <row r="2" spans="1:19" s="1" customFormat="1">
      <c r="A2" s="885"/>
      <c r="B2" s="885"/>
      <c r="C2" s="885"/>
      <c r="D2" s="1314" t="s">
        <v>238</v>
      </c>
      <c r="E2" s="1315"/>
      <c r="F2" s="1315"/>
      <c r="G2" s="1315"/>
      <c r="H2" s="1315"/>
      <c r="I2" s="1315"/>
      <c r="J2" s="1315"/>
      <c r="K2" s="1315"/>
      <c r="L2" s="1316"/>
      <c r="M2" s="1316"/>
      <c r="N2" s="1316"/>
      <c r="O2" s="885"/>
    </row>
    <row r="3" spans="1:19" s="4" customFormat="1" ht="15" customHeight="1" thickBot="1">
      <c r="A3" s="1"/>
      <c r="B3" s="1"/>
      <c r="C3" s="1"/>
      <c r="D3" s="1"/>
      <c r="E3" s="899"/>
      <c r="F3" s="900"/>
      <c r="G3" s="3"/>
      <c r="H3" s="1"/>
      <c r="I3" s="1"/>
      <c r="J3" s="1"/>
      <c r="K3" s="886"/>
      <c r="L3" s="901"/>
      <c r="M3" s="1317" t="s">
        <v>122</v>
      </c>
      <c r="N3" s="1317"/>
      <c r="O3" s="1318"/>
    </row>
    <row r="4" spans="1:19" s="863" customFormat="1" ht="30" customHeight="1">
      <c r="A4" s="1276" t="s">
        <v>0</v>
      </c>
      <c r="B4" s="1279" t="s">
        <v>1</v>
      </c>
      <c r="C4" s="1279" t="s">
        <v>2</v>
      </c>
      <c r="D4" s="1282" t="s">
        <v>4</v>
      </c>
      <c r="E4" s="1279" t="s">
        <v>5</v>
      </c>
      <c r="F4" s="1285" t="s">
        <v>6</v>
      </c>
      <c r="G4" s="1288" t="s">
        <v>8</v>
      </c>
      <c r="H4" s="1115" t="s">
        <v>266</v>
      </c>
      <c r="I4" s="1116"/>
      <c r="J4" s="1117"/>
      <c r="K4" s="1291" t="s">
        <v>239</v>
      </c>
      <c r="L4" s="1292"/>
      <c r="M4" s="1292"/>
      <c r="N4" s="1319" t="s">
        <v>240</v>
      </c>
      <c r="O4" s="1322" t="s">
        <v>241</v>
      </c>
    </row>
    <row r="5" spans="1:19" s="863" customFormat="1" ht="33.75" customHeight="1">
      <c r="A5" s="1277"/>
      <c r="B5" s="1280"/>
      <c r="C5" s="1280"/>
      <c r="D5" s="1283"/>
      <c r="E5" s="1280"/>
      <c r="F5" s="1286"/>
      <c r="G5" s="1289"/>
      <c r="H5" s="1118" t="s">
        <v>245</v>
      </c>
      <c r="I5" s="1148" t="s">
        <v>267</v>
      </c>
      <c r="J5" s="1148" t="s">
        <v>246</v>
      </c>
      <c r="K5" s="1293" t="s">
        <v>242</v>
      </c>
      <c r="L5" s="1295" t="s">
        <v>243</v>
      </c>
      <c r="M5" s="1295" t="s">
        <v>244</v>
      </c>
      <c r="N5" s="1320"/>
      <c r="O5" s="1323"/>
    </row>
    <row r="6" spans="1:19" s="863" customFormat="1" ht="48" customHeight="1" thickBot="1">
      <c r="A6" s="1278"/>
      <c r="B6" s="1281"/>
      <c r="C6" s="1281"/>
      <c r="D6" s="1284"/>
      <c r="E6" s="1281"/>
      <c r="F6" s="1287"/>
      <c r="G6" s="1290"/>
      <c r="H6" s="1119"/>
      <c r="I6" s="1149"/>
      <c r="J6" s="1149"/>
      <c r="K6" s="1294"/>
      <c r="L6" s="1296"/>
      <c r="M6" s="1296"/>
      <c r="N6" s="1321"/>
      <c r="O6" s="1324"/>
    </row>
    <row r="7" spans="1:19" s="1" customFormat="1" ht="15.75" customHeight="1">
      <c r="A7" s="1347" t="s">
        <v>11</v>
      </c>
      <c r="B7" s="1348"/>
      <c r="C7" s="1348"/>
      <c r="D7" s="1348"/>
      <c r="E7" s="1348"/>
      <c r="F7" s="1348"/>
      <c r="G7" s="1348"/>
      <c r="H7" s="1348"/>
      <c r="I7" s="1348"/>
      <c r="J7" s="1348"/>
      <c r="K7" s="1348"/>
      <c r="L7" s="1348"/>
      <c r="M7" s="1348"/>
      <c r="N7" s="1348"/>
      <c r="O7" s="1349"/>
    </row>
    <row r="8" spans="1:19" s="1" customFormat="1" ht="18" customHeight="1">
      <c r="A8" s="1161" t="s">
        <v>12</v>
      </c>
      <c r="B8" s="1162"/>
      <c r="C8" s="1162"/>
      <c r="D8" s="1162"/>
      <c r="E8" s="1162"/>
      <c r="F8" s="1162"/>
      <c r="G8" s="1162"/>
      <c r="H8" s="1162"/>
      <c r="I8" s="1162"/>
      <c r="J8" s="1162"/>
      <c r="K8" s="1162"/>
      <c r="L8" s="1162"/>
      <c r="M8" s="1162"/>
      <c r="N8" s="1162"/>
      <c r="O8" s="1163"/>
    </row>
    <row r="9" spans="1:19" s="4" customFormat="1" ht="25.5" customHeight="1">
      <c r="A9" s="926" t="s">
        <v>13</v>
      </c>
      <c r="B9" s="1120" t="s">
        <v>14</v>
      </c>
      <c r="C9" s="1121"/>
      <c r="D9" s="1121"/>
      <c r="E9" s="1121"/>
      <c r="F9" s="1121"/>
      <c r="G9" s="1121"/>
      <c r="H9" s="1123" t="s">
        <v>268</v>
      </c>
      <c r="I9" s="1124"/>
      <c r="J9" s="1125"/>
      <c r="K9" s="928" t="s">
        <v>260</v>
      </c>
      <c r="L9" s="929">
        <v>17</v>
      </c>
      <c r="M9" s="930">
        <v>19.600000000000001</v>
      </c>
      <c r="N9" s="964"/>
      <c r="O9" s="1037"/>
      <c r="S9" s="931"/>
    </row>
    <row r="10" spans="1:19" s="4" customFormat="1" ht="31.5" customHeight="1">
      <c r="A10" s="932"/>
      <c r="B10" s="1122"/>
      <c r="C10" s="1104"/>
      <c r="D10" s="1104"/>
      <c r="E10" s="1104"/>
      <c r="F10" s="1104"/>
      <c r="G10" s="1104"/>
      <c r="H10" s="1123" t="s">
        <v>268</v>
      </c>
      <c r="I10" s="1124"/>
      <c r="J10" s="1125"/>
      <c r="K10" s="933" t="s">
        <v>261</v>
      </c>
      <c r="L10" s="934">
        <v>95</v>
      </c>
      <c r="M10" s="935">
        <v>95</v>
      </c>
      <c r="N10" s="1042"/>
      <c r="O10" s="1039"/>
    </row>
    <row r="11" spans="1:19" s="4" customFormat="1" ht="54" customHeight="1">
      <c r="A11" s="936"/>
      <c r="B11" s="937"/>
      <c r="C11" s="927"/>
      <c r="D11" s="938"/>
      <c r="E11" s="939"/>
      <c r="F11" s="940"/>
      <c r="G11" s="927"/>
      <c r="H11" s="1123" t="s">
        <v>268</v>
      </c>
      <c r="I11" s="1124"/>
      <c r="J11" s="1125"/>
      <c r="K11" s="944" t="s">
        <v>262</v>
      </c>
      <c r="L11" s="934">
        <v>0.5</v>
      </c>
      <c r="M11" s="934">
        <v>0.66</v>
      </c>
      <c r="N11" s="1038"/>
      <c r="O11" s="1039"/>
    </row>
    <row r="12" spans="1:19" s="4" customFormat="1" ht="26.25" customHeight="1">
      <c r="A12" s="936"/>
      <c r="B12" s="937"/>
      <c r="C12" s="927"/>
      <c r="D12" s="938"/>
      <c r="E12" s="939"/>
      <c r="F12" s="940"/>
      <c r="G12" s="927"/>
      <c r="H12" s="1123" t="s">
        <v>268</v>
      </c>
      <c r="I12" s="1124"/>
      <c r="J12" s="1125"/>
      <c r="K12" s="933" t="s">
        <v>263</v>
      </c>
      <c r="L12" s="934">
        <v>90</v>
      </c>
      <c r="M12" s="934">
        <v>90</v>
      </c>
      <c r="N12" s="1038"/>
      <c r="O12" s="1039"/>
    </row>
    <row r="13" spans="1:19" s="4" customFormat="1" ht="27" customHeight="1">
      <c r="A13" s="936"/>
      <c r="B13" s="937"/>
      <c r="C13" s="927"/>
      <c r="D13" s="938"/>
      <c r="E13" s="939"/>
      <c r="F13" s="940"/>
      <c r="G13" s="927"/>
      <c r="H13" s="1123" t="s">
        <v>29</v>
      </c>
      <c r="I13" s="1124"/>
      <c r="J13" s="1125"/>
      <c r="K13" s="933" t="s">
        <v>264</v>
      </c>
      <c r="L13" s="934">
        <v>10</v>
      </c>
      <c r="M13" s="934">
        <v>8</v>
      </c>
      <c r="N13" s="1040"/>
      <c r="O13" s="1041"/>
    </row>
    <row r="14" spans="1:19" s="4" customFormat="1" ht="21" customHeight="1">
      <c r="A14" s="1060"/>
      <c r="B14" s="1061"/>
      <c r="C14" s="1062"/>
      <c r="D14" s="1063"/>
      <c r="E14" s="1064"/>
      <c r="F14" s="1065"/>
      <c r="G14" s="1062"/>
      <c r="H14" s="1306" t="s">
        <v>77</v>
      </c>
      <c r="I14" s="1307"/>
      <c r="J14" s="1308"/>
      <c r="K14" s="944" t="s">
        <v>265</v>
      </c>
      <c r="L14" s="1066">
        <v>240</v>
      </c>
      <c r="M14" s="1066">
        <v>229</v>
      </c>
      <c r="N14" s="1067" t="s">
        <v>279</v>
      </c>
      <c r="O14" s="1068"/>
    </row>
    <row r="15" spans="1:19" s="1" customFormat="1" ht="15.75" customHeight="1">
      <c r="A15" s="1058" t="s">
        <v>13</v>
      </c>
      <c r="B15" s="1059" t="s">
        <v>13</v>
      </c>
      <c r="C15" s="1164" t="s">
        <v>15</v>
      </c>
      <c r="D15" s="1165"/>
      <c r="E15" s="1165"/>
      <c r="F15" s="1165"/>
      <c r="G15" s="1165"/>
      <c r="H15" s="1165"/>
      <c r="I15" s="1165"/>
      <c r="J15" s="1165"/>
      <c r="K15" s="1165"/>
      <c r="L15" s="1165"/>
      <c r="M15" s="1165"/>
      <c r="N15" s="1165"/>
      <c r="O15" s="1166"/>
    </row>
    <row r="16" spans="1:19" s="4" customFormat="1" ht="16.5" customHeight="1">
      <c r="A16" s="8" t="s">
        <v>13</v>
      </c>
      <c r="B16" s="9" t="s">
        <v>13</v>
      </c>
      <c r="C16" s="307" t="s">
        <v>13</v>
      </c>
      <c r="D16" s="1172" t="s">
        <v>203</v>
      </c>
      <c r="E16" s="10"/>
      <c r="F16" s="327">
        <v>1</v>
      </c>
      <c r="G16" s="896" t="s">
        <v>20</v>
      </c>
      <c r="H16" s="115">
        <v>7032.6</v>
      </c>
      <c r="I16" s="115">
        <f>7032.6</f>
        <v>7032.6</v>
      </c>
      <c r="J16" s="115">
        <v>6723</v>
      </c>
      <c r="K16" s="1174"/>
      <c r="L16" s="195"/>
      <c r="M16" s="195"/>
      <c r="N16" s="214"/>
      <c r="O16" s="274"/>
    </row>
    <row r="17" spans="1:15" s="4" customFormat="1" ht="15" customHeight="1">
      <c r="A17" s="13"/>
      <c r="B17" s="14"/>
      <c r="C17" s="308"/>
      <c r="D17" s="1173"/>
      <c r="E17" s="562"/>
      <c r="F17" s="564"/>
      <c r="G17" s="615" t="s">
        <v>21</v>
      </c>
      <c r="H17" s="309">
        <v>618.9</v>
      </c>
      <c r="I17" s="309">
        <f>618.9+6+23.5+27.7</f>
        <v>676.1</v>
      </c>
      <c r="J17" s="309">
        <v>617.79999999999995</v>
      </c>
      <c r="K17" s="1175"/>
      <c r="L17" s="215"/>
      <c r="M17" s="195"/>
      <c r="N17" s="215"/>
      <c r="O17" s="274"/>
    </row>
    <row r="18" spans="1:15" s="1" customFormat="1" ht="15.75" customHeight="1">
      <c r="A18" s="1178"/>
      <c r="B18" s="1143"/>
      <c r="C18" s="1144"/>
      <c r="D18" s="1145"/>
      <c r="E18" s="581"/>
      <c r="F18" s="564"/>
      <c r="G18" s="615" t="s">
        <v>24</v>
      </c>
      <c r="H18" s="309">
        <v>3.3</v>
      </c>
      <c r="I18" s="309">
        <v>3.3</v>
      </c>
      <c r="J18" s="309">
        <v>3.3</v>
      </c>
      <c r="K18" s="790"/>
      <c r="L18" s="612"/>
      <c r="M18" s="889"/>
      <c r="N18" s="612"/>
      <c r="O18" s="791"/>
    </row>
    <row r="19" spans="1:15" s="1" customFormat="1" ht="15.75" customHeight="1">
      <c r="A19" s="1178"/>
      <c r="B19" s="1143"/>
      <c r="C19" s="1144"/>
      <c r="D19" s="1145"/>
      <c r="E19" s="581"/>
      <c r="F19" s="802"/>
      <c r="G19" s="615" t="s">
        <v>25</v>
      </c>
      <c r="H19" s="309"/>
      <c r="I19" s="309">
        <v>0.1</v>
      </c>
      <c r="J19" s="309">
        <v>0.1</v>
      </c>
      <c r="K19" s="801"/>
      <c r="L19" s="612"/>
      <c r="M19" s="889"/>
      <c r="N19" s="612"/>
      <c r="O19" s="803"/>
    </row>
    <row r="20" spans="1:15" s="1" customFormat="1" ht="13.5" customHeight="1">
      <c r="A20" s="1178"/>
      <c r="B20" s="1143"/>
      <c r="C20" s="1144"/>
      <c r="D20" s="1145"/>
      <c r="E20" s="581"/>
      <c r="F20" s="564"/>
      <c r="G20" s="615" t="s">
        <v>127</v>
      </c>
      <c r="H20" s="309">
        <f>12.4+8.1+7.9</f>
        <v>28.4</v>
      </c>
      <c r="I20" s="309">
        <f>12.4+8.1+7.9</f>
        <v>28.4</v>
      </c>
      <c r="J20" s="309">
        <v>7</v>
      </c>
      <c r="K20" s="790"/>
      <c r="L20" s="612"/>
      <c r="M20" s="889"/>
      <c r="N20" s="612"/>
      <c r="O20" s="791"/>
    </row>
    <row r="21" spans="1:15" s="1" customFormat="1" ht="13.5" customHeight="1">
      <c r="A21" s="1178"/>
      <c r="B21" s="1143"/>
      <c r="C21" s="1144"/>
      <c r="D21" s="1145"/>
      <c r="E21" s="581"/>
      <c r="F21" s="564"/>
      <c r="G21" s="615" t="s">
        <v>43</v>
      </c>
      <c r="H21" s="309">
        <v>18.100000000000001</v>
      </c>
      <c r="I21" s="309">
        <v>18.100000000000001</v>
      </c>
      <c r="J21" s="309">
        <v>5</v>
      </c>
      <c r="K21" s="1176" t="s">
        <v>125</v>
      </c>
      <c r="L21" s="966">
        <v>456.5</v>
      </c>
      <c r="M21" s="966">
        <v>438.5</v>
      </c>
      <c r="N21" s="1352" t="s">
        <v>287</v>
      </c>
      <c r="O21" s="967"/>
    </row>
    <row r="22" spans="1:15" s="1" customFormat="1" ht="143.25" customHeight="1">
      <c r="A22" s="1178"/>
      <c r="B22" s="1143"/>
      <c r="C22" s="1144"/>
      <c r="D22" s="1145"/>
      <c r="E22" s="581"/>
      <c r="F22" s="782"/>
      <c r="G22" s="616" t="s">
        <v>44</v>
      </c>
      <c r="H22" s="504">
        <v>25.9</v>
      </c>
      <c r="I22" s="504">
        <v>25.9</v>
      </c>
      <c r="J22" s="504">
        <v>25.5</v>
      </c>
      <c r="K22" s="1177"/>
      <c r="L22" s="968"/>
      <c r="M22" s="968"/>
      <c r="N22" s="1353"/>
      <c r="O22" s="969"/>
    </row>
    <row r="23" spans="1:15" s="1" customFormat="1" ht="27" customHeight="1">
      <c r="A23" s="1178"/>
      <c r="B23" s="1143"/>
      <c r="C23" s="1144"/>
      <c r="D23" s="565"/>
      <c r="E23" s="581"/>
      <c r="F23" s="564"/>
      <c r="G23" s="72"/>
      <c r="H23" s="110"/>
      <c r="I23" s="110"/>
      <c r="J23" s="110"/>
      <c r="K23" s="350" t="s">
        <v>229</v>
      </c>
      <c r="L23" s="218">
        <v>320</v>
      </c>
      <c r="M23" s="369">
        <v>105</v>
      </c>
      <c r="N23" s="612"/>
      <c r="O23" s="891"/>
    </row>
    <row r="24" spans="1:15" s="1" customFormat="1" ht="38.25" customHeight="1">
      <c r="A24" s="550"/>
      <c r="B24" s="551"/>
      <c r="C24" s="564"/>
      <c r="D24" s="565"/>
      <c r="E24" s="506"/>
      <c r="F24" s="564"/>
      <c r="G24" s="72"/>
      <c r="H24" s="110"/>
      <c r="I24" s="110"/>
      <c r="J24" s="110"/>
      <c r="K24" s="486" t="s">
        <v>178</v>
      </c>
      <c r="L24" s="868">
        <v>1000</v>
      </c>
      <c r="M24" s="869" t="s">
        <v>270</v>
      </c>
      <c r="N24" s="297"/>
      <c r="O24" s="762"/>
    </row>
    <row r="25" spans="1:15" s="1" customFormat="1" ht="18" customHeight="1">
      <c r="A25" s="23"/>
      <c r="B25" s="551"/>
      <c r="C25" s="564"/>
      <c r="D25" s="565"/>
      <c r="E25" s="581"/>
      <c r="F25" s="564"/>
      <c r="G25" s="72"/>
      <c r="H25" s="110"/>
      <c r="I25" s="110"/>
      <c r="J25" s="110"/>
      <c r="K25" s="965" t="s">
        <v>112</v>
      </c>
      <c r="L25" s="217">
        <v>21</v>
      </c>
      <c r="M25" s="370">
        <v>31.7</v>
      </c>
      <c r="N25" s="612"/>
      <c r="O25" s="891"/>
    </row>
    <row r="26" spans="1:15" s="1" customFormat="1" ht="19.5" customHeight="1">
      <c r="A26" s="23"/>
      <c r="B26" s="555"/>
      <c r="C26" s="564"/>
      <c r="D26" s="1169"/>
      <c r="E26" s="490"/>
      <c r="F26" s="564"/>
      <c r="G26" s="592"/>
      <c r="H26" s="415"/>
      <c r="I26" s="415"/>
      <c r="J26" s="415"/>
      <c r="K26" s="1170" t="s">
        <v>142</v>
      </c>
      <c r="L26" s="1179" t="s">
        <v>102</v>
      </c>
      <c r="M26" s="1179" t="s">
        <v>271</v>
      </c>
      <c r="N26" s="1350" t="s">
        <v>288</v>
      </c>
      <c r="O26" s="1167"/>
    </row>
    <row r="27" spans="1:15" s="1" customFormat="1" ht="123.75" customHeight="1">
      <c r="A27" s="23"/>
      <c r="B27" s="555"/>
      <c r="C27" s="564"/>
      <c r="D27" s="1169"/>
      <c r="E27" s="490"/>
      <c r="F27" s="564"/>
      <c r="G27" s="592"/>
      <c r="H27" s="415"/>
      <c r="I27" s="415"/>
      <c r="J27" s="415"/>
      <c r="K27" s="1171"/>
      <c r="L27" s="1180"/>
      <c r="M27" s="1180"/>
      <c r="N27" s="1351"/>
      <c r="O27" s="1168"/>
    </row>
    <row r="28" spans="1:15" s="1" customFormat="1" ht="42.75" customHeight="1">
      <c r="A28" s="550"/>
      <c r="B28" s="555"/>
      <c r="C28" s="568"/>
      <c r="D28" s="565"/>
      <c r="E28" s="593"/>
      <c r="F28" s="564"/>
      <c r="G28" s="72"/>
      <c r="H28" s="894"/>
      <c r="I28" s="894"/>
      <c r="J28" s="110"/>
      <c r="K28" s="976" t="s">
        <v>277</v>
      </c>
      <c r="L28" s="977">
        <v>70</v>
      </c>
      <c r="M28" s="978">
        <v>0</v>
      </c>
      <c r="N28" s="977"/>
      <c r="O28" s="979" t="s">
        <v>309</v>
      </c>
    </row>
    <row r="29" spans="1:15" s="1" customFormat="1" ht="27" customHeight="1">
      <c r="A29" s="550"/>
      <c r="B29" s="555"/>
      <c r="C29" s="568"/>
      <c r="D29" s="565"/>
      <c r="E29" s="139"/>
      <c r="F29" s="564"/>
      <c r="G29" s="72"/>
      <c r="H29" s="110"/>
      <c r="I29" s="110"/>
      <c r="J29" s="110"/>
      <c r="K29" s="974" t="s">
        <v>126</v>
      </c>
      <c r="L29" s="975" t="s">
        <v>169</v>
      </c>
      <c r="M29" s="975" t="s">
        <v>269</v>
      </c>
      <c r="N29" s="912"/>
      <c r="O29" s="913"/>
    </row>
    <row r="30" spans="1:15" s="1" customFormat="1" ht="15" customHeight="1">
      <c r="A30" s="550"/>
      <c r="B30" s="551"/>
      <c r="C30" s="568"/>
      <c r="D30" s="565"/>
      <c r="E30" s="71"/>
      <c r="F30" s="564"/>
      <c r="G30" s="72"/>
      <c r="H30" s="110"/>
      <c r="I30" s="110"/>
      <c r="J30" s="110"/>
      <c r="K30" s="344" t="s">
        <v>32</v>
      </c>
      <c r="L30" s="519">
        <v>2</v>
      </c>
      <c r="M30" s="595">
        <v>2</v>
      </c>
      <c r="N30" s="612"/>
      <c r="O30" s="891"/>
    </row>
    <row r="31" spans="1:15" s="1" customFormat="1" ht="26.25" customHeight="1">
      <c r="A31" s="23"/>
      <c r="B31" s="958"/>
      <c r="C31" s="960"/>
      <c r="D31" s="956"/>
      <c r="E31" s="71"/>
      <c r="F31" s="960"/>
      <c r="G31" s="72"/>
      <c r="H31" s="110"/>
      <c r="I31" s="110"/>
      <c r="J31" s="110"/>
      <c r="K31" s="949" t="s">
        <v>119</v>
      </c>
      <c r="L31" s="612">
        <v>55</v>
      </c>
      <c r="M31" s="963">
        <v>27</v>
      </c>
      <c r="N31" s="980" t="s">
        <v>289</v>
      </c>
      <c r="O31" s="973"/>
    </row>
    <row r="32" spans="1:15" s="1" customFormat="1" ht="19.5" customHeight="1" thickBot="1">
      <c r="A32" s="28"/>
      <c r="B32" s="570"/>
      <c r="C32" s="326"/>
      <c r="D32" s="569"/>
      <c r="E32" s="596"/>
      <c r="F32" s="597"/>
      <c r="G32" s="792" t="s">
        <v>50</v>
      </c>
      <c r="H32" s="121">
        <f>SUM(H16:H30)</f>
        <v>7727.2</v>
      </c>
      <c r="I32" s="121">
        <f>SUM(I16:I30)</f>
        <v>7784.5000000000009</v>
      </c>
      <c r="J32" s="121">
        <f>SUM(J16:J30)</f>
        <v>7381.7000000000007</v>
      </c>
      <c r="K32" s="970"/>
      <c r="L32" s="971"/>
      <c r="M32" s="972"/>
      <c r="N32" s="613"/>
      <c r="O32" s="881"/>
    </row>
    <row r="33" spans="1:15" s="1" customFormat="1" ht="38.25" customHeight="1">
      <c r="A33" s="1178" t="s">
        <v>13</v>
      </c>
      <c r="B33" s="1143" t="s">
        <v>13</v>
      </c>
      <c r="C33" s="1183" t="s">
        <v>22</v>
      </c>
      <c r="D33" s="1184" t="s">
        <v>48</v>
      </c>
      <c r="E33" s="1146"/>
      <c r="F33" s="1147" t="s">
        <v>18</v>
      </c>
      <c r="G33" s="19" t="s">
        <v>20</v>
      </c>
      <c r="H33" s="110">
        <v>163.69999999999999</v>
      </c>
      <c r="I33" s="110">
        <v>163.69999999999999</v>
      </c>
      <c r="J33" s="110">
        <v>150.6</v>
      </c>
      <c r="K33" s="1174" t="s">
        <v>49</v>
      </c>
      <c r="L33" s="612">
        <v>8</v>
      </c>
      <c r="M33" s="963">
        <v>9</v>
      </c>
      <c r="N33" s="956" t="s">
        <v>290</v>
      </c>
      <c r="O33" s="1345"/>
    </row>
    <row r="34" spans="1:15" s="1" customFormat="1" ht="19.5" customHeight="1" thickBot="1">
      <c r="A34" s="1160"/>
      <c r="B34" s="1136"/>
      <c r="C34" s="1138"/>
      <c r="D34" s="1132"/>
      <c r="E34" s="1140"/>
      <c r="F34" s="1142"/>
      <c r="G34" s="793" t="s">
        <v>50</v>
      </c>
      <c r="H34" s="121">
        <f>SUM(H33:H33)</f>
        <v>163.69999999999999</v>
      </c>
      <c r="I34" s="121">
        <f>SUM(I33:I33)</f>
        <v>163.69999999999999</v>
      </c>
      <c r="J34" s="121">
        <f>SUM(J33:J33)</f>
        <v>150.6</v>
      </c>
      <c r="K34" s="1190"/>
      <c r="L34" s="613"/>
      <c r="M34" s="883"/>
      <c r="N34" s="613"/>
      <c r="O34" s="1346"/>
    </row>
    <row r="35" spans="1:15" s="1" customFormat="1" ht="136.5" customHeight="1">
      <c r="A35" s="1159" t="s">
        <v>13</v>
      </c>
      <c r="B35" s="1135" t="s">
        <v>13</v>
      </c>
      <c r="C35" s="1137" t="s">
        <v>26</v>
      </c>
      <c r="D35" s="1131" t="s">
        <v>51</v>
      </c>
      <c r="E35" s="1139"/>
      <c r="F35" s="1141" t="s">
        <v>18</v>
      </c>
      <c r="G35" s="340" t="s">
        <v>20</v>
      </c>
      <c r="H35" s="157">
        <v>332.3</v>
      </c>
      <c r="I35" s="157">
        <v>332.3</v>
      </c>
      <c r="J35" s="157">
        <v>288.7</v>
      </c>
      <c r="K35" s="385" t="s">
        <v>52</v>
      </c>
      <c r="L35" s="611">
        <v>31</v>
      </c>
      <c r="M35" s="878">
        <v>31</v>
      </c>
      <c r="N35" s="953" t="s">
        <v>291</v>
      </c>
      <c r="O35" s="880"/>
    </row>
    <row r="36" spans="1:15" s="1" customFormat="1" ht="17.25" customHeight="1" thickBot="1">
      <c r="A36" s="1160"/>
      <c r="B36" s="1136"/>
      <c r="C36" s="1138"/>
      <c r="D36" s="1132"/>
      <c r="E36" s="1140"/>
      <c r="F36" s="1142"/>
      <c r="G36" s="793" t="s">
        <v>50</v>
      </c>
      <c r="H36" s="121">
        <f>SUM(H35:H35)</f>
        <v>332.3</v>
      </c>
      <c r="I36" s="121">
        <f>SUM(I35:I35)</f>
        <v>332.3</v>
      </c>
      <c r="J36" s="121">
        <f>SUM(J35:J35)</f>
        <v>288.7</v>
      </c>
      <c r="K36" s="106"/>
      <c r="L36" s="579"/>
      <c r="M36" s="883"/>
      <c r="N36" s="613"/>
      <c r="O36" s="881"/>
    </row>
    <row r="37" spans="1:15" s="1" customFormat="1" ht="24" customHeight="1">
      <c r="A37" s="1159" t="s">
        <v>13</v>
      </c>
      <c r="B37" s="1187" t="s">
        <v>13</v>
      </c>
      <c r="C37" s="1137" t="s">
        <v>28</v>
      </c>
      <c r="D37" s="1131" t="s">
        <v>114</v>
      </c>
      <c r="E37" s="1139"/>
      <c r="F37" s="1141" t="s">
        <v>18</v>
      </c>
      <c r="G37" s="799" t="s">
        <v>20</v>
      </c>
      <c r="H37" s="895">
        <v>163.19999999999999</v>
      </c>
      <c r="I37" s="895">
        <v>163.19999999999999</v>
      </c>
      <c r="J37" s="108">
        <v>161</v>
      </c>
      <c r="K37" s="1188" t="s">
        <v>115</v>
      </c>
      <c r="L37" s="611">
        <v>11</v>
      </c>
      <c r="M37" s="878">
        <v>11</v>
      </c>
      <c r="N37" s="611"/>
      <c r="O37" s="1367"/>
    </row>
    <row r="38" spans="1:15" s="1" customFormat="1" ht="19.5" customHeight="1" thickBot="1">
      <c r="A38" s="1160"/>
      <c r="B38" s="1182"/>
      <c r="C38" s="1138"/>
      <c r="D38" s="1132"/>
      <c r="E38" s="1140"/>
      <c r="F38" s="1142"/>
      <c r="G38" s="553" t="s">
        <v>50</v>
      </c>
      <c r="H38" s="353">
        <f>SUM(H37:H37)</f>
        <v>163.19999999999999</v>
      </c>
      <c r="I38" s="353">
        <f>SUM(I37:I37)</f>
        <v>163.19999999999999</v>
      </c>
      <c r="J38" s="353">
        <f>SUM(J37:J37)</f>
        <v>161</v>
      </c>
      <c r="K38" s="1189"/>
      <c r="L38" s="613"/>
      <c r="M38" s="879"/>
      <c r="N38" s="613"/>
      <c r="O38" s="1346"/>
    </row>
    <row r="39" spans="1:15" s="1" customFormat="1" ht="19.5" customHeight="1">
      <c r="A39" s="1159" t="s">
        <v>13</v>
      </c>
      <c r="B39" s="1135" t="s">
        <v>13</v>
      </c>
      <c r="C39" s="1137" t="s">
        <v>30</v>
      </c>
      <c r="D39" s="1131" t="s">
        <v>53</v>
      </c>
      <c r="E39" s="1139"/>
      <c r="F39" s="1141" t="s">
        <v>18</v>
      </c>
      <c r="G39" s="36" t="s">
        <v>20</v>
      </c>
      <c r="H39" s="120">
        <v>15.7</v>
      </c>
      <c r="I39" s="120">
        <v>15.7</v>
      </c>
      <c r="J39" s="120">
        <v>15.5</v>
      </c>
      <c r="K39" s="385"/>
      <c r="L39" s="578"/>
      <c r="M39" s="892"/>
      <c r="N39" s="578"/>
      <c r="O39" s="546"/>
    </row>
    <row r="40" spans="1:15" s="1" customFormat="1" ht="15.75" customHeight="1" thickBot="1">
      <c r="A40" s="1160"/>
      <c r="B40" s="1136"/>
      <c r="C40" s="1138"/>
      <c r="D40" s="1193"/>
      <c r="E40" s="1140"/>
      <c r="F40" s="1142"/>
      <c r="G40" s="553" t="s">
        <v>50</v>
      </c>
      <c r="H40" s="121">
        <f>SUM(H39:H39)</f>
        <v>15.7</v>
      </c>
      <c r="I40" s="121">
        <f>SUM(I39:I39)</f>
        <v>15.7</v>
      </c>
      <c r="J40" s="121">
        <f>SUM(J39:J39)</f>
        <v>15.5</v>
      </c>
      <c r="K40" s="107"/>
      <c r="L40" s="613"/>
      <c r="M40" s="879"/>
      <c r="N40" s="613"/>
      <c r="O40" s="549"/>
    </row>
    <row r="41" spans="1:15" s="1" customFormat="1" ht="16.5" customHeight="1">
      <c r="A41" s="773" t="s">
        <v>13</v>
      </c>
      <c r="B41" s="388" t="s">
        <v>13</v>
      </c>
      <c r="C41" s="584" t="s">
        <v>33</v>
      </c>
      <c r="D41" s="1133" t="s">
        <v>54</v>
      </c>
      <c r="E41" s="737"/>
      <c r="F41" s="738">
        <v>1</v>
      </c>
      <c r="G41" s="340" t="s">
        <v>20</v>
      </c>
      <c r="H41" s="157">
        <v>52.8</v>
      </c>
      <c r="I41" s="157">
        <v>52.8</v>
      </c>
      <c r="J41" s="157">
        <v>50.2</v>
      </c>
      <c r="K41" s="740"/>
      <c r="L41" s="611"/>
      <c r="M41" s="878"/>
      <c r="N41" s="611"/>
      <c r="O41" s="775"/>
    </row>
    <row r="42" spans="1:15" s="1" customFormat="1" ht="15" customHeight="1">
      <c r="A42" s="772"/>
      <c r="B42" s="29"/>
      <c r="C42" s="532"/>
      <c r="D42" s="1134"/>
      <c r="E42" s="739"/>
      <c r="F42" s="778">
        <v>5</v>
      </c>
      <c r="G42" s="19" t="s">
        <v>20</v>
      </c>
      <c r="H42" s="110">
        <f>59.8+129</f>
        <v>188.8</v>
      </c>
      <c r="I42" s="110">
        <f>59.8+129</f>
        <v>188.8</v>
      </c>
      <c r="J42" s="110">
        <v>130.30000000000001</v>
      </c>
      <c r="K42" s="349"/>
      <c r="L42" s="612"/>
      <c r="M42" s="889"/>
      <c r="N42" s="612"/>
      <c r="O42" s="776"/>
    </row>
    <row r="43" spans="1:15" s="1" customFormat="1" ht="15.75" customHeight="1">
      <c r="A43" s="772"/>
      <c r="B43" s="29"/>
      <c r="C43" s="297" t="s">
        <v>13</v>
      </c>
      <c r="D43" s="1128" t="s">
        <v>120</v>
      </c>
      <c r="E43" s="79"/>
      <c r="F43" s="299"/>
      <c r="G43" s="26"/>
      <c r="H43" s="109"/>
      <c r="I43" s="109"/>
      <c r="J43" s="109"/>
      <c r="K43" s="1153" t="s">
        <v>105</v>
      </c>
      <c r="L43" s="227">
        <v>4</v>
      </c>
      <c r="M43" s="294">
        <v>4</v>
      </c>
      <c r="N43" s="227"/>
      <c r="O43" s="253"/>
    </row>
    <row r="44" spans="1:15" s="1" customFormat="1" ht="15" customHeight="1">
      <c r="A44" s="772"/>
      <c r="B44" s="29"/>
      <c r="C44" s="992"/>
      <c r="D44" s="1129"/>
      <c r="E44" s="298"/>
      <c r="F44" s="778"/>
      <c r="G44" s="946"/>
      <c r="H44" s="116"/>
      <c r="I44" s="116"/>
      <c r="J44" s="116"/>
      <c r="K44" s="1154"/>
      <c r="L44" s="612"/>
      <c r="M44" s="1044"/>
      <c r="N44" s="612"/>
      <c r="O44" s="891"/>
    </row>
    <row r="45" spans="1:15" s="1" customFormat="1" ht="64.5" customHeight="1">
      <c r="A45" s="772"/>
      <c r="B45" s="29"/>
      <c r="C45" s="1031" t="s">
        <v>22</v>
      </c>
      <c r="D45" s="1128" t="s">
        <v>204</v>
      </c>
      <c r="E45" s="1033"/>
      <c r="F45" s="1034"/>
      <c r="G45" s="16"/>
      <c r="H45" s="110"/>
      <c r="I45" s="110"/>
      <c r="J45" s="110"/>
      <c r="K45" s="945" t="s">
        <v>57</v>
      </c>
      <c r="L45" s="228">
        <v>10</v>
      </c>
      <c r="M45" s="377">
        <v>9</v>
      </c>
      <c r="N45" s="980" t="s">
        <v>292</v>
      </c>
      <c r="O45" s="884"/>
    </row>
    <row r="46" spans="1:15" s="1" customFormat="1" ht="27.75" customHeight="1">
      <c r="A46" s="772"/>
      <c r="B46" s="29"/>
      <c r="C46" s="1032"/>
      <c r="D46" s="1130"/>
      <c r="E46" s="69"/>
      <c r="F46" s="330"/>
      <c r="G46" s="98"/>
      <c r="H46" s="111"/>
      <c r="I46" s="111"/>
      <c r="J46" s="111"/>
      <c r="K46" s="159" t="s">
        <v>140</v>
      </c>
      <c r="L46" s="217">
        <v>1</v>
      </c>
      <c r="M46" s="370">
        <v>1</v>
      </c>
      <c r="N46" s="1048"/>
      <c r="O46" s="891"/>
    </row>
    <row r="47" spans="1:15" s="1" customFormat="1" ht="41.25" customHeight="1">
      <c r="A47" s="772"/>
      <c r="B47" s="29"/>
      <c r="C47" s="1032"/>
      <c r="D47" s="1130"/>
      <c r="E47" s="69"/>
      <c r="F47" s="330"/>
      <c r="G47" s="98"/>
      <c r="H47" s="112"/>
      <c r="I47" s="112"/>
      <c r="J47" s="112"/>
      <c r="K47" s="160" t="s">
        <v>104</v>
      </c>
      <c r="L47" s="222">
        <v>10</v>
      </c>
      <c r="M47" s="373">
        <v>7</v>
      </c>
      <c r="N47" s="1047" t="s">
        <v>293</v>
      </c>
      <c r="O47" s="891"/>
    </row>
    <row r="48" spans="1:15" s="1" customFormat="1" ht="28.5" customHeight="1">
      <c r="A48" s="772"/>
      <c r="B48" s="29"/>
      <c r="C48" s="992"/>
      <c r="D48" s="1130"/>
      <c r="E48" s="69"/>
      <c r="F48" s="330"/>
      <c r="G48" s="99"/>
      <c r="H48" s="113"/>
      <c r="I48" s="113"/>
      <c r="J48" s="113"/>
      <c r="K48" s="1050" t="s">
        <v>136</v>
      </c>
      <c r="L48" s="222">
        <v>3</v>
      </c>
      <c r="M48" s="373">
        <v>1</v>
      </c>
      <c r="N48" s="980" t="s">
        <v>294</v>
      </c>
      <c r="O48" s="891"/>
    </row>
    <row r="49" spans="1:18" s="1" customFormat="1" ht="207" customHeight="1">
      <c r="A49" s="772"/>
      <c r="B49" s="29"/>
      <c r="C49" s="1032" t="s">
        <v>26</v>
      </c>
      <c r="D49" s="1344" t="s">
        <v>100</v>
      </c>
      <c r="E49" s="69"/>
      <c r="F49" s="778"/>
      <c r="G49" s="98"/>
      <c r="H49" s="111"/>
      <c r="I49" s="111"/>
      <c r="J49" s="111"/>
      <c r="K49" s="1049" t="s">
        <v>137</v>
      </c>
      <c r="L49" s="393">
        <v>5</v>
      </c>
      <c r="M49" s="712">
        <v>5</v>
      </c>
      <c r="N49" s="1052" t="s">
        <v>295</v>
      </c>
      <c r="O49" s="394"/>
    </row>
    <row r="50" spans="1:18" s="1" customFormat="1" ht="78.75" customHeight="1">
      <c r="A50" s="772"/>
      <c r="B50" s="29"/>
      <c r="C50" s="1032"/>
      <c r="D50" s="1145"/>
      <c r="E50" s="69"/>
      <c r="F50" s="778"/>
      <c r="G50" s="536"/>
      <c r="H50" s="598"/>
      <c r="I50" s="598"/>
      <c r="J50" s="598"/>
      <c r="K50" s="1155" t="s">
        <v>192</v>
      </c>
      <c r="L50" s="217">
        <v>1</v>
      </c>
      <c r="M50" s="370">
        <v>2</v>
      </c>
      <c r="N50" s="1051" t="s">
        <v>296</v>
      </c>
      <c r="O50" s="891"/>
    </row>
    <row r="51" spans="1:18" s="1" customFormat="1" ht="19.5" customHeight="1" thickBot="1">
      <c r="A51" s="774"/>
      <c r="B51" s="392"/>
      <c r="C51" s="78"/>
      <c r="D51" s="580"/>
      <c r="E51" s="599"/>
      <c r="F51" s="597"/>
      <c r="G51" s="771" t="s">
        <v>50</v>
      </c>
      <c r="H51" s="119">
        <f>SUM(H41:H50)</f>
        <v>241.60000000000002</v>
      </c>
      <c r="I51" s="119">
        <f>SUM(I41:I50)</f>
        <v>241.60000000000002</v>
      </c>
      <c r="J51" s="119">
        <f>SUM(J41:J50)</f>
        <v>180.5</v>
      </c>
      <c r="K51" s="1156"/>
      <c r="L51" s="613"/>
      <c r="M51" s="1045"/>
      <c r="N51" s="613"/>
      <c r="O51" s="777"/>
    </row>
    <row r="52" spans="1:18" s="4" customFormat="1" ht="17.25" customHeight="1">
      <c r="A52" s="1178" t="s">
        <v>13</v>
      </c>
      <c r="B52" s="1181" t="s">
        <v>13</v>
      </c>
      <c r="C52" s="1183" t="s">
        <v>36</v>
      </c>
      <c r="D52" s="1184" t="s">
        <v>58</v>
      </c>
      <c r="E52" s="1185"/>
      <c r="F52" s="1126" t="s">
        <v>18</v>
      </c>
      <c r="G52" s="340" t="s">
        <v>20</v>
      </c>
      <c r="H52" s="157">
        <v>59</v>
      </c>
      <c r="I52" s="157">
        <f>105-46-5</f>
        <v>54</v>
      </c>
      <c r="J52" s="157">
        <v>42.3</v>
      </c>
      <c r="K52" s="1157" t="s">
        <v>208</v>
      </c>
      <c r="L52" s="612">
        <v>1</v>
      </c>
      <c r="M52" s="889">
        <v>1</v>
      </c>
      <c r="N52" s="612"/>
      <c r="O52" s="548"/>
    </row>
    <row r="53" spans="1:18" s="4" customFormat="1" ht="17.25" customHeight="1">
      <c r="A53" s="1178"/>
      <c r="B53" s="1181"/>
      <c r="C53" s="1183"/>
      <c r="D53" s="1184"/>
      <c r="E53" s="1185"/>
      <c r="F53" s="1126"/>
      <c r="G53" s="19" t="s">
        <v>127</v>
      </c>
      <c r="H53" s="128">
        <v>2904.2</v>
      </c>
      <c r="I53" s="128">
        <v>2904.2</v>
      </c>
      <c r="J53" s="128">
        <v>2904.2</v>
      </c>
      <c r="K53" s="1157"/>
      <c r="L53" s="612"/>
      <c r="M53" s="889"/>
      <c r="N53" s="612"/>
      <c r="O53" s="548"/>
    </row>
    <row r="54" spans="1:18" s="4" customFormat="1" ht="15" customHeight="1" thickBot="1">
      <c r="A54" s="1160"/>
      <c r="B54" s="1182"/>
      <c r="C54" s="1138"/>
      <c r="D54" s="1132"/>
      <c r="E54" s="1186"/>
      <c r="F54" s="1127"/>
      <c r="G54" s="97" t="s">
        <v>50</v>
      </c>
      <c r="H54" s="121">
        <f>H52+H53</f>
        <v>2963.2</v>
      </c>
      <c r="I54" s="121">
        <f>I52+I53</f>
        <v>2958.2</v>
      </c>
      <c r="J54" s="121">
        <f>J52+J53</f>
        <v>2946.5</v>
      </c>
      <c r="K54" s="1158"/>
      <c r="L54" s="613"/>
      <c r="M54" s="879"/>
      <c r="N54" s="613"/>
      <c r="O54" s="549"/>
    </row>
    <row r="55" spans="1:18" s="4" customFormat="1" ht="15" customHeight="1">
      <c r="A55" s="1159" t="s">
        <v>13</v>
      </c>
      <c r="B55" s="1187" t="s">
        <v>13</v>
      </c>
      <c r="C55" s="1191" t="s">
        <v>37</v>
      </c>
      <c r="D55" s="1131" t="s">
        <v>59</v>
      </c>
      <c r="E55" s="1185"/>
      <c r="F55" s="1194" t="s">
        <v>18</v>
      </c>
      <c r="G55" s="101" t="s">
        <v>20</v>
      </c>
      <c r="H55" s="128">
        <v>29</v>
      </c>
      <c r="I55" s="128">
        <v>29</v>
      </c>
      <c r="J55" s="128">
        <v>0</v>
      </c>
      <c r="K55" s="32"/>
      <c r="L55" s="611"/>
      <c r="M55" s="878"/>
      <c r="N55" s="611"/>
      <c r="O55" s="547"/>
    </row>
    <row r="56" spans="1:18" s="4" customFormat="1" ht="15" customHeight="1" thickBot="1">
      <c r="A56" s="1160"/>
      <c r="B56" s="1182"/>
      <c r="C56" s="1192"/>
      <c r="D56" s="1132"/>
      <c r="E56" s="1186"/>
      <c r="F56" s="1127"/>
      <c r="G56" s="97" t="s">
        <v>50</v>
      </c>
      <c r="H56" s="121">
        <f>H55</f>
        <v>29</v>
      </c>
      <c r="I56" s="121">
        <f>I55</f>
        <v>29</v>
      </c>
      <c r="J56" s="121">
        <f>J55</f>
        <v>0</v>
      </c>
      <c r="K56" s="129"/>
      <c r="L56" s="613"/>
      <c r="M56" s="879"/>
      <c r="N56" s="613"/>
      <c r="O56" s="549"/>
    </row>
    <row r="57" spans="1:18" s="1" customFormat="1" ht="15" customHeight="1">
      <c r="A57" s="33" t="s">
        <v>13</v>
      </c>
      <c r="B57" s="34" t="s">
        <v>13</v>
      </c>
      <c r="C57" s="314" t="s">
        <v>41</v>
      </c>
      <c r="D57" s="1195" t="s">
        <v>60</v>
      </c>
      <c r="E57" s="35"/>
      <c r="F57" s="148">
        <v>1</v>
      </c>
      <c r="G57" s="334" t="s">
        <v>20</v>
      </c>
      <c r="H57" s="157">
        <v>307.8</v>
      </c>
      <c r="I57" s="157">
        <f>265.5+42.3-218.7</f>
        <v>89.100000000000023</v>
      </c>
      <c r="J57" s="157">
        <v>72.099999999999994</v>
      </c>
      <c r="K57" s="385"/>
      <c r="L57" s="611"/>
      <c r="M57" s="887"/>
      <c r="N57" s="611"/>
      <c r="O57" s="547"/>
    </row>
    <row r="58" spans="1:18" s="1" customFormat="1" ht="13.5" customHeight="1">
      <c r="A58" s="13"/>
      <c r="B58" s="14"/>
      <c r="C58" s="308"/>
      <c r="D58" s="1196"/>
      <c r="E58" s="37"/>
      <c r="F58" s="41"/>
      <c r="G58" s="72" t="s">
        <v>24</v>
      </c>
      <c r="H58" s="110">
        <f>25+4.5+60+35.4+1.8</f>
        <v>126.7</v>
      </c>
      <c r="I58" s="110">
        <f>25+4.5+60+35.4+1.8</f>
        <v>126.7</v>
      </c>
      <c r="J58" s="110">
        <v>58</v>
      </c>
      <c r="K58" s="591"/>
      <c r="L58" s="612"/>
      <c r="M58" s="847"/>
      <c r="N58" s="612"/>
      <c r="O58" s="548"/>
    </row>
    <row r="59" spans="1:18" s="1" customFormat="1" ht="13.5" customHeight="1">
      <c r="A59" s="13"/>
      <c r="B59" s="14"/>
      <c r="C59" s="308"/>
      <c r="D59" s="1196"/>
      <c r="E59" s="37"/>
      <c r="F59" s="41"/>
      <c r="G59" s="72" t="s">
        <v>25</v>
      </c>
      <c r="H59" s="312">
        <v>40</v>
      </c>
      <c r="I59" s="312">
        <f>40+3</f>
        <v>43</v>
      </c>
      <c r="J59" s="110">
        <v>43</v>
      </c>
      <c r="K59" s="591"/>
      <c r="L59" s="612"/>
      <c r="M59" s="847"/>
      <c r="N59" s="612"/>
      <c r="O59" s="756"/>
    </row>
    <row r="60" spans="1:18" s="1" customFormat="1" ht="15" customHeight="1">
      <c r="A60" s="13"/>
      <c r="B60" s="14"/>
      <c r="C60" s="1030"/>
      <c r="D60" s="1197"/>
      <c r="E60" s="37"/>
      <c r="F60" s="41"/>
      <c r="G60" s="52" t="s">
        <v>127</v>
      </c>
      <c r="H60" s="116">
        <v>135.19999999999999</v>
      </c>
      <c r="I60" s="116">
        <f>87.2+12+36+240.7</f>
        <v>375.9</v>
      </c>
      <c r="J60" s="116">
        <v>130.80000000000001</v>
      </c>
      <c r="K60" s="534"/>
      <c r="L60" s="219"/>
      <c r="M60" s="199"/>
      <c r="N60" s="219"/>
      <c r="O60" s="254"/>
    </row>
    <row r="61" spans="1:18" s="1" customFormat="1" ht="28.5" customHeight="1">
      <c r="A61" s="13"/>
      <c r="B61" s="14"/>
      <c r="C61" s="992" t="s">
        <v>13</v>
      </c>
      <c r="D61" s="770" t="s">
        <v>62</v>
      </c>
      <c r="E61" s="37"/>
      <c r="F61" s="41"/>
      <c r="G61" s="46"/>
      <c r="H61" s="1022"/>
      <c r="I61" s="1022"/>
      <c r="J61" s="1022"/>
      <c r="K61" s="950" t="s">
        <v>116</v>
      </c>
      <c r="L61" s="212">
        <v>50</v>
      </c>
      <c r="M61" s="476">
        <v>42</v>
      </c>
      <c r="N61" s="907"/>
      <c r="O61" s="249"/>
    </row>
    <row r="62" spans="1:18" s="1" customFormat="1" ht="14.25" customHeight="1">
      <c r="A62" s="13"/>
      <c r="B62" s="14"/>
      <c r="C62" s="297" t="s">
        <v>22</v>
      </c>
      <c r="D62" s="1206" t="s">
        <v>63</v>
      </c>
      <c r="E62" s="37"/>
      <c r="F62" s="41"/>
      <c r="G62" s="403"/>
      <c r="H62" s="110"/>
      <c r="I62" s="110"/>
      <c r="J62" s="110"/>
      <c r="K62" s="1208" t="s">
        <v>144</v>
      </c>
      <c r="L62" s="847">
        <v>18</v>
      </c>
      <c r="M62" s="847">
        <v>18</v>
      </c>
      <c r="N62" s="612"/>
      <c r="O62" s="891"/>
      <c r="R62" s="311"/>
    </row>
    <row r="63" spans="1:18" s="1" customFormat="1" ht="15.75" customHeight="1">
      <c r="A63" s="13"/>
      <c r="B63" s="14"/>
      <c r="C63" s="992"/>
      <c r="D63" s="1207"/>
      <c r="E63" s="37"/>
      <c r="F63" s="41"/>
      <c r="G63" s="52"/>
      <c r="H63" s="1021"/>
      <c r="I63" s="1021"/>
      <c r="J63" s="1021"/>
      <c r="K63" s="1209"/>
      <c r="L63" s="199"/>
      <c r="M63" s="199"/>
      <c r="N63" s="612"/>
      <c r="O63" s="891"/>
    </row>
    <row r="64" spans="1:18" s="1" customFormat="1" ht="28.5" customHeight="1">
      <c r="A64" s="13"/>
      <c r="B64" s="14"/>
      <c r="C64" s="297" t="s">
        <v>26</v>
      </c>
      <c r="D64" s="1210" t="s">
        <v>64</v>
      </c>
      <c r="E64" s="37"/>
      <c r="F64" s="41"/>
      <c r="G64" s="72"/>
      <c r="H64" s="110"/>
      <c r="I64" s="110"/>
      <c r="J64" s="110"/>
      <c r="K64" s="954" t="s">
        <v>145</v>
      </c>
      <c r="L64" s="210">
        <v>4</v>
      </c>
      <c r="M64" s="210">
        <v>4</v>
      </c>
      <c r="N64" s="908"/>
      <c r="O64" s="407"/>
      <c r="Q64" s="311"/>
    </row>
    <row r="65" spans="1:15" s="1" customFormat="1" ht="24.75" customHeight="1">
      <c r="A65" s="13"/>
      <c r="B65" s="14"/>
      <c r="C65" s="992"/>
      <c r="D65" s="1211"/>
      <c r="E65" s="37"/>
      <c r="F65" s="41"/>
      <c r="G65" s="52"/>
      <c r="H65" s="116"/>
      <c r="I65" s="116"/>
      <c r="J65" s="116"/>
      <c r="K65" s="1055"/>
      <c r="L65" s="406"/>
      <c r="M65" s="406"/>
      <c r="N65" s="908"/>
      <c r="O65" s="407"/>
    </row>
    <row r="66" spans="1:15" s="1" customFormat="1" ht="24" customHeight="1">
      <c r="A66" s="13"/>
      <c r="B66" s="40"/>
      <c r="C66" s="297" t="s">
        <v>28</v>
      </c>
      <c r="D66" s="1212" t="s">
        <v>143</v>
      </c>
      <c r="E66" s="20"/>
      <c r="F66" s="41"/>
      <c r="G66" s="72"/>
      <c r="H66" s="338"/>
      <c r="I66" s="338"/>
      <c r="J66" s="110"/>
      <c r="K66" s="1085" t="s">
        <v>99</v>
      </c>
      <c r="L66" s="1076">
        <v>2</v>
      </c>
      <c r="M66" s="1076">
        <v>0</v>
      </c>
      <c r="N66" s="1086"/>
      <c r="O66" s="1362" t="s">
        <v>297</v>
      </c>
    </row>
    <row r="67" spans="1:15" s="1" customFormat="1" ht="31.5" customHeight="1">
      <c r="A67" s="13"/>
      <c r="B67" s="40"/>
      <c r="C67" s="992"/>
      <c r="D67" s="1213"/>
      <c r="E67" s="20"/>
      <c r="F67" s="41"/>
      <c r="G67" s="52"/>
      <c r="H67" s="116"/>
      <c r="I67" s="116"/>
      <c r="J67" s="116"/>
      <c r="K67" s="1083"/>
      <c r="L67" s="1077"/>
      <c r="M67" s="1077"/>
      <c r="N67" s="1084"/>
      <c r="O67" s="1368"/>
    </row>
    <row r="68" spans="1:15" s="1" customFormat="1" ht="44.25" customHeight="1">
      <c r="A68" s="13"/>
      <c r="B68" s="14"/>
      <c r="C68" s="1017" t="s">
        <v>30</v>
      </c>
      <c r="D68" s="768" t="s">
        <v>66</v>
      </c>
      <c r="E68" s="37"/>
      <c r="F68" s="41"/>
      <c r="G68" s="46"/>
      <c r="H68" s="117"/>
      <c r="I68" s="117"/>
      <c r="J68" s="117"/>
      <c r="K68" s="103" t="s">
        <v>146</v>
      </c>
      <c r="L68" s="199">
        <v>10</v>
      </c>
      <c r="M68" s="199">
        <v>10</v>
      </c>
      <c r="N68" s="612"/>
      <c r="O68" s="891"/>
    </row>
    <row r="69" spans="1:15" s="1" customFormat="1" ht="54" customHeight="1">
      <c r="A69" s="13"/>
      <c r="B69" s="40"/>
      <c r="C69" s="992" t="s">
        <v>33</v>
      </c>
      <c r="D69" s="572" t="s">
        <v>151</v>
      </c>
      <c r="E69" s="575"/>
      <c r="F69" s="41"/>
      <c r="G69" s="52"/>
      <c r="H69" s="116"/>
      <c r="I69" s="116"/>
      <c r="J69" s="116"/>
      <c r="K69" s="103" t="s">
        <v>149</v>
      </c>
      <c r="L69" s="212">
        <v>116</v>
      </c>
      <c r="M69" s="207">
        <v>116</v>
      </c>
      <c r="N69" s="612"/>
      <c r="O69" s="948"/>
    </row>
    <row r="70" spans="1:15" s="1" customFormat="1" ht="24" customHeight="1">
      <c r="A70" s="13"/>
      <c r="B70" s="14"/>
      <c r="C70" s="1016" t="s">
        <v>36</v>
      </c>
      <c r="D70" s="1202" t="s">
        <v>67</v>
      </c>
      <c r="E70" s="575"/>
      <c r="F70" s="41"/>
      <c r="G70" s="72"/>
      <c r="H70" s="286"/>
      <c r="I70" s="286"/>
      <c r="J70" s="286"/>
      <c r="K70" s="959" t="s">
        <v>68</v>
      </c>
      <c r="L70" s="210">
        <v>19</v>
      </c>
      <c r="M70" s="210">
        <v>21</v>
      </c>
      <c r="N70" s="908"/>
      <c r="O70" s="407"/>
    </row>
    <row r="71" spans="1:15" s="1" customFormat="1" ht="18" customHeight="1">
      <c r="A71" s="13"/>
      <c r="B71" s="14"/>
      <c r="C71" s="992"/>
      <c r="D71" s="1203"/>
      <c r="E71" s="575"/>
      <c r="F71" s="41"/>
      <c r="G71" s="52"/>
      <c r="H71" s="288"/>
      <c r="I71" s="288"/>
      <c r="J71" s="288"/>
      <c r="K71" s="769"/>
      <c r="L71" s="211"/>
      <c r="M71" s="211"/>
      <c r="N71" s="230"/>
      <c r="O71" s="252"/>
    </row>
    <row r="72" spans="1:15" s="1" customFormat="1" ht="53.25" customHeight="1">
      <c r="A72" s="13"/>
      <c r="B72" s="40"/>
      <c r="C72" s="1017" t="s">
        <v>37</v>
      </c>
      <c r="D72" s="572" t="s">
        <v>69</v>
      </c>
      <c r="E72" s="575"/>
      <c r="F72" s="41"/>
      <c r="G72" s="52"/>
      <c r="H72" s="116"/>
      <c r="I72" s="116"/>
      <c r="J72" s="116"/>
      <c r="K72" s="103" t="s">
        <v>70</v>
      </c>
      <c r="L72" s="846">
        <v>100</v>
      </c>
      <c r="M72" s="847">
        <v>34</v>
      </c>
      <c r="N72" s="1054" t="s">
        <v>298</v>
      </c>
      <c r="O72" s="1069"/>
    </row>
    <row r="73" spans="1:15" s="1" customFormat="1" ht="27.75" customHeight="1">
      <c r="A73" s="13"/>
      <c r="B73" s="40"/>
      <c r="C73" s="1031" t="s">
        <v>41</v>
      </c>
      <c r="D73" s="1070" t="s">
        <v>71</v>
      </c>
      <c r="E73" s="575"/>
      <c r="F73" s="41"/>
      <c r="G73" s="77"/>
      <c r="H73" s="109"/>
      <c r="I73" s="109"/>
      <c r="J73" s="109"/>
      <c r="K73" s="1072" t="s">
        <v>196</v>
      </c>
      <c r="L73" s="1073">
        <v>1</v>
      </c>
      <c r="M73" s="1073">
        <v>0</v>
      </c>
      <c r="N73" s="1212" t="s">
        <v>299</v>
      </c>
      <c r="O73" s="1362" t="s">
        <v>300</v>
      </c>
    </row>
    <row r="74" spans="1:15" s="1" customFormat="1" ht="63.75" customHeight="1">
      <c r="A74" s="13"/>
      <c r="B74" s="40"/>
      <c r="C74" s="992"/>
      <c r="D74" s="1071"/>
      <c r="E74" s="575"/>
      <c r="F74" s="41"/>
      <c r="G74" s="52"/>
      <c r="H74" s="116"/>
      <c r="I74" s="116"/>
      <c r="J74" s="116"/>
      <c r="K74" s="1074" t="s">
        <v>202</v>
      </c>
      <c r="L74" s="1075">
        <v>1</v>
      </c>
      <c r="M74" s="1075">
        <v>0</v>
      </c>
      <c r="N74" s="1364"/>
      <c r="O74" s="1363"/>
    </row>
    <row r="75" spans="1:15" s="1" customFormat="1" ht="70.5" customHeight="1">
      <c r="A75" s="13"/>
      <c r="B75" s="40"/>
      <c r="C75" s="1032" t="s">
        <v>45</v>
      </c>
      <c r="D75" s="1204" t="s">
        <v>72</v>
      </c>
      <c r="E75" s="575"/>
      <c r="F75" s="41"/>
      <c r="G75" s="55"/>
      <c r="H75" s="110"/>
      <c r="I75" s="110"/>
      <c r="J75" s="110"/>
      <c r="K75" s="1089" t="s">
        <v>211</v>
      </c>
      <c r="L75" s="1090">
        <v>100</v>
      </c>
      <c r="M75" s="1091">
        <v>0</v>
      </c>
      <c r="N75" s="1092"/>
      <c r="O75" s="1093" t="s">
        <v>301</v>
      </c>
    </row>
    <row r="76" spans="1:15" s="1" customFormat="1" ht="19.5" customHeight="1">
      <c r="A76" s="13"/>
      <c r="B76" s="40"/>
      <c r="C76" s="1028"/>
      <c r="D76" s="1205"/>
      <c r="E76" s="575"/>
      <c r="F76" s="41"/>
      <c r="G76" s="55"/>
      <c r="H76" s="110"/>
      <c r="I76" s="110"/>
      <c r="J76" s="110"/>
      <c r="K76" s="1198" t="s">
        <v>209</v>
      </c>
      <c r="L76" s="1023">
        <v>100</v>
      </c>
      <c r="M76" s="1024">
        <v>70</v>
      </c>
      <c r="N76" s="1094"/>
      <c r="O76" s="1365" t="s">
        <v>302</v>
      </c>
    </row>
    <row r="77" spans="1:15" s="1" customFormat="1" ht="23.25" customHeight="1">
      <c r="A77" s="13"/>
      <c r="B77" s="40"/>
      <c r="C77" s="1028"/>
      <c r="D77" s="1205"/>
      <c r="E77" s="575"/>
      <c r="F77" s="41"/>
      <c r="G77" s="55"/>
      <c r="H77" s="110"/>
      <c r="I77" s="110"/>
      <c r="J77" s="110"/>
      <c r="K77" s="1199"/>
      <c r="L77" s="1095"/>
      <c r="M77" s="1096"/>
      <c r="N77" s="1097"/>
      <c r="O77" s="1369"/>
    </row>
    <row r="78" spans="1:15" s="1" customFormat="1" ht="28.5" customHeight="1">
      <c r="A78" s="13"/>
      <c r="B78" s="40"/>
      <c r="C78" s="1028"/>
      <c r="D78" s="1205"/>
      <c r="E78" s="575"/>
      <c r="F78" s="41"/>
      <c r="G78" s="55"/>
      <c r="H78" s="110"/>
      <c r="I78" s="110"/>
      <c r="J78" s="110"/>
      <c r="K78" s="280" t="s">
        <v>224</v>
      </c>
      <c r="L78" s="218">
        <v>100</v>
      </c>
      <c r="M78" s="218">
        <v>100</v>
      </c>
      <c r="N78" s="612"/>
      <c r="O78" s="902"/>
    </row>
    <row r="79" spans="1:15" s="1" customFormat="1" ht="25.5" customHeight="1">
      <c r="A79" s="13"/>
      <c r="B79" s="40"/>
      <c r="C79" s="1028"/>
      <c r="D79" s="1205"/>
      <c r="E79" s="575"/>
      <c r="F79" s="41"/>
      <c r="G79" s="55"/>
      <c r="H79" s="110"/>
      <c r="I79" s="110"/>
      <c r="J79" s="110"/>
      <c r="K79" s="1057" t="s">
        <v>230</v>
      </c>
      <c r="L79" s="847">
        <v>1</v>
      </c>
      <c r="M79" s="847">
        <v>1</v>
      </c>
      <c r="N79" s="218"/>
      <c r="O79" s="525"/>
    </row>
    <row r="80" spans="1:15" s="1" customFormat="1" ht="17.25" customHeight="1">
      <c r="A80" s="13"/>
      <c r="B80" s="40"/>
      <c r="C80" s="1028"/>
      <c r="D80" s="1088"/>
      <c r="E80" s="575"/>
      <c r="F80" s="576"/>
      <c r="G80" s="55"/>
      <c r="H80" s="110"/>
      <c r="I80" s="110"/>
      <c r="J80" s="110"/>
      <c r="K80" s="1198" t="s">
        <v>212</v>
      </c>
      <c r="L80" s="1023">
        <v>100</v>
      </c>
      <c r="M80" s="1024">
        <v>50</v>
      </c>
      <c r="N80" s="1026"/>
      <c r="O80" s="1365" t="s">
        <v>276</v>
      </c>
    </row>
    <row r="81" spans="1:15" s="1" customFormat="1" ht="34.5" customHeight="1">
      <c r="A81" s="13"/>
      <c r="B81" s="40"/>
      <c r="C81" s="1029"/>
      <c r="D81" s="1056"/>
      <c r="E81" s="575"/>
      <c r="F81" s="576"/>
      <c r="G81" s="481"/>
      <c r="H81" s="1035"/>
      <c r="I81" s="1035"/>
      <c r="J81" s="116"/>
      <c r="K81" s="1201"/>
      <c r="L81" s="982"/>
      <c r="M81" s="1025"/>
      <c r="N81" s="1027"/>
      <c r="O81" s="1366"/>
    </row>
    <row r="82" spans="1:15" s="1" customFormat="1" ht="107.25" customHeight="1">
      <c r="A82" s="13"/>
      <c r="B82" s="40"/>
      <c r="C82" s="1017" t="s">
        <v>47</v>
      </c>
      <c r="D82" s="1078" t="s">
        <v>188</v>
      </c>
      <c r="E82" s="575"/>
      <c r="F82" s="41"/>
      <c r="G82" s="72"/>
      <c r="H82" s="110"/>
      <c r="I82" s="110"/>
      <c r="J82" s="110"/>
      <c r="K82" s="1079" t="s">
        <v>157</v>
      </c>
      <c r="L82" s="1080">
        <v>1</v>
      </c>
      <c r="M82" s="1080">
        <v>0</v>
      </c>
      <c r="N82" s="1081"/>
      <c r="O82" s="1082" t="s">
        <v>303</v>
      </c>
    </row>
    <row r="83" spans="1:15" s="4" customFormat="1" ht="18.75" customHeight="1" thickBot="1">
      <c r="A83" s="13"/>
      <c r="B83" s="40"/>
      <c r="C83" s="585"/>
      <c r="D83" s="804"/>
      <c r="E83" s="601"/>
      <c r="F83" s="602"/>
      <c r="G83" s="310" t="s">
        <v>50</v>
      </c>
      <c r="H83" s="121">
        <f>SUM(H57,H58,H59,H60)</f>
        <v>609.70000000000005</v>
      </c>
      <c r="I83" s="121">
        <f>SUM(I57,I58,I59,I60)</f>
        <v>634.70000000000005</v>
      </c>
      <c r="J83" s="121">
        <f>SUM(J57,J58,J59,J60)</f>
        <v>303.89999999999998</v>
      </c>
      <c r="K83" s="129"/>
      <c r="L83" s="613"/>
      <c r="M83" s="879"/>
      <c r="N83" s="613"/>
      <c r="O83" s="549"/>
    </row>
    <row r="84" spans="1:15" s="1" customFormat="1" ht="29.25" customHeight="1">
      <c r="A84" s="1159" t="s">
        <v>13</v>
      </c>
      <c r="B84" s="1187" t="s">
        <v>13</v>
      </c>
      <c r="C84" s="1137" t="s">
        <v>45</v>
      </c>
      <c r="D84" s="1297" t="s">
        <v>73</v>
      </c>
      <c r="E84" s="1139"/>
      <c r="F84" s="1214">
        <v>1</v>
      </c>
      <c r="G84" s="42" t="s">
        <v>20</v>
      </c>
      <c r="H84" s="132">
        <v>9</v>
      </c>
      <c r="I84" s="132">
        <v>9</v>
      </c>
      <c r="J84" s="132">
        <v>8.8000000000000007</v>
      </c>
      <c r="K84" s="51" t="s">
        <v>74</v>
      </c>
      <c r="L84" s="887">
        <v>4</v>
      </c>
      <c r="M84" s="1043">
        <v>5</v>
      </c>
      <c r="N84" s="611"/>
      <c r="O84" s="547"/>
    </row>
    <row r="85" spans="1:15" s="1" customFormat="1" ht="18" customHeight="1" thickBot="1">
      <c r="A85" s="1160"/>
      <c r="B85" s="1182"/>
      <c r="C85" s="1138"/>
      <c r="D85" s="1298"/>
      <c r="E85" s="1140"/>
      <c r="F85" s="1215"/>
      <c r="G85" s="44" t="s">
        <v>50</v>
      </c>
      <c r="H85" s="121">
        <f>SUM(H84)</f>
        <v>9</v>
      </c>
      <c r="I85" s="121">
        <f>SUM(I84)</f>
        <v>9</v>
      </c>
      <c r="J85" s="121">
        <f>SUM(J84)</f>
        <v>8.8000000000000007</v>
      </c>
      <c r="K85" s="129"/>
      <c r="L85" s="888"/>
      <c r="M85" s="888"/>
      <c r="N85" s="613"/>
      <c r="O85" s="549"/>
    </row>
    <row r="86" spans="1:15" s="45" customFormat="1" ht="18" customHeight="1">
      <c r="A86" s="1159" t="s">
        <v>13</v>
      </c>
      <c r="B86" s="1187" t="s">
        <v>13</v>
      </c>
      <c r="C86" s="1216" t="s">
        <v>47</v>
      </c>
      <c r="D86" s="1131" t="s">
        <v>186</v>
      </c>
      <c r="E86" s="544"/>
      <c r="F86" s="563">
        <v>5</v>
      </c>
      <c r="G86" s="46" t="s">
        <v>21</v>
      </c>
      <c r="H86" s="117">
        <v>5.2</v>
      </c>
      <c r="I86" s="117">
        <v>5.2</v>
      </c>
      <c r="J86" s="117">
        <v>5.2</v>
      </c>
      <c r="K86" s="1200" t="s">
        <v>107</v>
      </c>
      <c r="L86" s="847">
        <v>1</v>
      </c>
      <c r="M86" s="847">
        <v>1</v>
      </c>
      <c r="N86" s="612"/>
      <c r="O86" s="548"/>
    </row>
    <row r="87" spans="1:15" s="45" customFormat="1" ht="16.5" customHeight="1" thickBot="1">
      <c r="A87" s="1160"/>
      <c r="B87" s="1182"/>
      <c r="C87" s="1217"/>
      <c r="D87" s="1132"/>
      <c r="E87" s="545"/>
      <c r="F87" s="326"/>
      <c r="G87" s="44" t="s">
        <v>50</v>
      </c>
      <c r="H87" s="121">
        <f>SUM(H86:H86)</f>
        <v>5.2</v>
      </c>
      <c r="I87" s="121">
        <f>SUM(I86:I86)</f>
        <v>5.2</v>
      </c>
      <c r="J87" s="121">
        <f>SUM(J86:J86)</f>
        <v>5.2</v>
      </c>
      <c r="K87" s="1190"/>
      <c r="L87" s="613"/>
      <c r="M87" s="879"/>
      <c r="N87" s="613"/>
      <c r="O87" s="549"/>
    </row>
    <row r="88" spans="1:15" s="1" customFormat="1" ht="15" customHeight="1" thickBot="1">
      <c r="A88" s="558" t="s">
        <v>13</v>
      </c>
      <c r="B88" s="559" t="s">
        <v>13</v>
      </c>
      <c r="C88" s="1325" t="s">
        <v>75</v>
      </c>
      <c r="D88" s="1326"/>
      <c r="E88" s="1326"/>
      <c r="F88" s="1326"/>
      <c r="G88" s="1340"/>
      <c r="H88" s="450">
        <f>SUM(H87,H85,H83,H56,H54,H51,H40,H38,H36,H34,H32)</f>
        <v>12259.8</v>
      </c>
      <c r="I88" s="450">
        <f>SUM(I87,I85,I83,I56,I54,I51,I40,I38,I36,I34,I32)</f>
        <v>12337.1</v>
      </c>
      <c r="J88" s="450">
        <f>SUM(J87,J85,J83,J56,J54,J51,J40,J38,J36,J34,J32)</f>
        <v>11442.400000000001</v>
      </c>
      <c r="K88" s="47"/>
      <c r="L88" s="335"/>
      <c r="M88" s="213"/>
      <c r="N88" s="213"/>
      <c r="O88" s="48"/>
    </row>
    <row r="89" spans="1:15" s="1" customFormat="1" ht="17.25" customHeight="1" thickBot="1">
      <c r="A89" s="49" t="s">
        <v>13</v>
      </c>
      <c r="B89" s="50" t="s">
        <v>22</v>
      </c>
      <c r="C89" s="1299" t="s">
        <v>76</v>
      </c>
      <c r="D89" s="1300"/>
      <c r="E89" s="1300"/>
      <c r="F89" s="1300"/>
      <c r="G89" s="1300"/>
      <c r="H89" s="1300"/>
      <c r="I89" s="1300"/>
      <c r="J89" s="1300"/>
      <c r="K89" s="1300"/>
      <c r="L89" s="1300"/>
      <c r="M89" s="1300"/>
      <c r="N89" s="1300"/>
      <c r="O89" s="1301"/>
    </row>
    <row r="90" spans="1:15" s="1" customFormat="1" ht="15" customHeight="1">
      <c r="A90" s="550" t="s">
        <v>13</v>
      </c>
      <c r="B90" s="555" t="s">
        <v>22</v>
      </c>
      <c r="C90" s="564" t="s">
        <v>13</v>
      </c>
      <c r="D90" s="1210" t="s">
        <v>117</v>
      </c>
      <c r="E90" s="1342" t="s">
        <v>124</v>
      </c>
      <c r="F90" s="563">
        <v>1</v>
      </c>
      <c r="G90" s="411" t="s">
        <v>20</v>
      </c>
      <c r="H90" s="494">
        <v>473.7</v>
      </c>
      <c r="I90" s="494">
        <f>473.7+8.3</f>
        <v>482</v>
      </c>
      <c r="J90" s="897">
        <v>465.4</v>
      </c>
      <c r="K90" s="903" t="s">
        <v>109</v>
      </c>
      <c r="L90" s="766">
        <v>439</v>
      </c>
      <c r="M90" s="766">
        <v>414</v>
      </c>
      <c r="N90" s="909"/>
      <c r="O90" s="904"/>
    </row>
    <row r="91" spans="1:15" s="1" customFormat="1" ht="26.25" customHeight="1">
      <c r="A91" s="550"/>
      <c r="B91" s="555"/>
      <c r="C91" s="564"/>
      <c r="D91" s="1341"/>
      <c r="E91" s="1343"/>
      <c r="F91" s="564"/>
      <c r="G91" s="130" t="s">
        <v>127</v>
      </c>
      <c r="H91" s="93">
        <v>9</v>
      </c>
      <c r="I91" s="93">
        <v>9</v>
      </c>
      <c r="J91" s="110">
        <v>9</v>
      </c>
      <c r="K91" s="877" t="s">
        <v>179</v>
      </c>
      <c r="L91" s="278">
        <v>439</v>
      </c>
      <c r="M91" s="278">
        <v>414</v>
      </c>
      <c r="N91" s="346"/>
      <c r="O91" s="347"/>
    </row>
    <row r="92" spans="1:15" s="1" customFormat="1" ht="15.75" customHeight="1">
      <c r="A92" s="550"/>
      <c r="B92" s="555"/>
      <c r="C92" s="564"/>
      <c r="D92" s="567"/>
      <c r="E92" s="1343"/>
      <c r="F92" s="564"/>
      <c r="G92" s="130"/>
      <c r="H92" s="93"/>
      <c r="I92" s="93"/>
      <c r="J92" s="110"/>
      <c r="K92" s="160" t="s">
        <v>110</v>
      </c>
      <c r="L92" s="261">
        <v>5</v>
      </c>
      <c r="M92" s="261">
        <v>8</v>
      </c>
      <c r="N92" s="346"/>
      <c r="O92" s="347"/>
    </row>
    <row r="93" spans="1:15" s="1" customFormat="1" ht="16.5" customHeight="1">
      <c r="A93" s="550"/>
      <c r="B93" s="555"/>
      <c r="C93" s="564"/>
      <c r="D93" s="554"/>
      <c r="E93" s="1343"/>
      <c r="F93" s="564"/>
      <c r="G93" s="130"/>
      <c r="H93" s="93"/>
      <c r="I93" s="93"/>
      <c r="J93" s="110"/>
      <c r="K93" s="280" t="s">
        <v>147</v>
      </c>
      <c r="L93" s="281">
        <v>3</v>
      </c>
      <c r="M93" s="281">
        <v>3</v>
      </c>
      <c r="N93" s="346"/>
      <c r="O93" s="347"/>
    </row>
    <row r="94" spans="1:15" s="1" customFormat="1" ht="16.5" customHeight="1">
      <c r="A94" s="750"/>
      <c r="B94" s="751"/>
      <c r="C94" s="758"/>
      <c r="D94" s="747"/>
      <c r="E94" s="1343"/>
      <c r="F94" s="758"/>
      <c r="G94" s="130"/>
      <c r="H94" s="93"/>
      <c r="I94" s="93"/>
      <c r="J94" s="110"/>
      <c r="K94" s="160" t="s">
        <v>148</v>
      </c>
      <c r="L94" s="261">
        <v>14</v>
      </c>
      <c r="M94" s="261">
        <v>14</v>
      </c>
      <c r="N94" s="346"/>
      <c r="O94" s="347"/>
    </row>
    <row r="95" spans="1:15" s="1" customFormat="1" ht="15.75" customHeight="1">
      <c r="A95" s="550"/>
      <c r="B95" s="555"/>
      <c r="C95" s="564"/>
      <c r="D95" s="554"/>
      <c r="E95" s="1343"/>
      <c r="F95" s="564"/>
      <c r="G95" s="130" t="s">
        <v>20</v>
      </c>
      <c r="H95" s="93">
        <v>13.3</v>
      </c>
      <c r="I95" s="93">
        <v>13.3</v>
      </c>
      <c r="J95" s="110">
        <v>8.4</v>
      </c>
      <c r="K95" s="890" t="s">
        <v>225</v>
      </c>
      <c r="L95" s="759">
        <v>1</v>
      </c>
      <c r="M95" s="603">
        <v>1</v>
      </c>
      <c r="N95" s="759"/>
      <c r="O95" s="767"/>
    </row>
    <row r="96" spans="1:15" s="45" customFormat="1" ht="18.75" customHeight="1" thickBot="1">
      <c r="A96" s="550"/>
      <c r="B96" s="555"/>
      <c r="C96" s="564"/>
      <c r="D96" s="604"/>
      <c r="E96" s="545"/>
      <c r="F96" s="326"/>
      <c r="G96" s="44" t="s">
        <v>50</v>
      </c>
      <c r="H96" s="95">
        <f>SUM(H90:H95)</f>
        <v>496</v>
      </c>
      <c r="I96" s="95">
        <f t="shared" ref="I96" si="0">SUM(I90:I95)</f>
        <v>504.3</v>
      </c>
      <c r="J96" s="121">
        <f>SUM(J90:J95)</f>
        <v>482.79999999999995</v>
      </c>
      <c r="K96" s="876"/>
      <c r="L96" s="613"/>
      <c r="M96" s="879"/>
      <c r="N96" s="613"/>
      <c r="O96" s="765"/>
    </row>
    <row r="97" spans="1:15" s="1" customFormat="1" ht="13.5" thickBot="1">
      <c r="A97" s="49" t="s">
        <v>13</v>
      </c>
      <c r="B97" s="53" t="s">
        <v>22</v>
      </c>
      <c r="C97" s="1334" t="s">
        <v>75</v>
      </c>
      <c r="D97" s="1335"/>
      <c r="E97" s="1335"/>
      <c r="F97" s="1335"/>
      <c r="G97" s="1326"/>
      <c r="H97" s="134">
        <f>H96</f>
        <v>496</v>
      </c>
      <c r="I97" s="134">
        <f>I96</f>
        <v>504.3</v>
      </c>
      <c r="J97" s="133">
        <f>J96</f>
        <v>482.79999999999995</v>
      </c>
      <c r="K97" s="412"/>
      <c r="L97" s="413"/>
      <c r="M97" s="413"/>
      <c r="N97" s="413"/>
      <c r="O97" s="237"/>
    </row>
    <row r="98" spans="1:15" s="1" customFormat="1" ht="17.25" customHeight="1" thickBot="1">
      <c r="A98" s="49" t="s">
        <v>13</v>
      </c>
      <c r="B98" s="50" t="s">
        <v>26</v>
      </c>
      <c r="C98" s="1299" t="s">
        <v>164</v>
      </c>
      <c r="D98" s="1300"/>
      <c r="E98" s="1300"/>
      <c r="F98" s="1300"/>
      <c r="G98" s="1300"/>
      <c r="H98" s="1300"/>
      <c r="I98" s="1300"/>
      <c r="J98" s="1300"/>
      <c r="K98" s="1300"/>
      <c r="L98" s="1300"/>
      <c r="M98" s="1300"/>
      <c r="N98" s="1300"/>
      <c r="O98" s="1301"/>
    </row>
    <row r="99" spans="1:15" s="1" customFormat="1" ht="12.75" customHeight="1">
      <c r="A99" s="796" t="s">
        <v>13</v>
      </c>
      <c r="B99" s="797" t="s">
        <v>26</v>
      </c>
      <c r="C99" s="798" t="s">
        <v>13</v>
      </c>
      <c r="D99" s="1195" t="s">
        <v>213</v>
      </c>
      <c r="E99" s="810"/>
      <c r="F99" s="325">
        <v>1</v>
      </c>
      <c r="G99" s="962" t="s">
        <v>20</v>
      </c>
      <c r="H99" s="157">
        <v>107.3</v>
      </c>
      <c r="I99" s="157">
        <v>107.3</v>
      </c>
      <c r="J99" s="170">
        <v>40.799999999999997</v>
      </c>
      <c r="K99" s="32"/>
      <c r="L99" s="611"/>
      <c r="M99" s="961"/>
      <c r="N99" s="611"/>
      <c r="O99" s="957"/>
    </row>
    <row r="100" spans="1:15" s="1" customFormat="1" ht="13.5" customHeight="1">
      <c r="A100" s="808"/>
      <c r="B100" s="809"/>
      <c r="C100" s="807"/>
      <c r="D100" s="1197"/>
      <c r="E100" s="139"/>
      <c r="F100" s="300"/>
      <c r="G100" s="481" t="s">
        <v>167</v>
      </c>
      <c r="H100" s="116">
        <v>70</v>
      </c>
      <c r="I100" s="116">
        <v>70</v>
      </c>
      <c r="J100" s="116">
        <v>0</v>
      </c>
      <c r="K100" s="811"/>
      <c r="L100" s="219"/>
      <c r="M100" s="199"/>
      <c r="N100" s="219"/>
      <c r="O100" s="254"/>
    </row>
    <row r="101" spans="1:15" s="1" customFormat="1" ht="34.5" customHeight="1">
      <c r="A101" s="1178"/>
      <c r="B101" s="1181"/>
      <c r="C101" s="1227" t="s">
        <v>13</v>
      </c>
      <c r="D101" s="1229" t="s">
        <v>191</v>
      </c>
      <c r="E101" s="1230"/>
      <c r="F101" s="1231"/>
      <c r="G101" s="72"/>
      <c r="H101" s="338"/>
      <c r="I101" s="338"/>
      <c r="J101" s="110"/>
      <c r="K101" s="1302" t="s">
        <v>190</v>
      </c>
      <c r="L101" s="985">
        <v>1</v>
      </c>
      <c r="M101" s="987">
        <v>0</v>
      </c>
      <c r="N101" s="986"/>
      <c r="O101" s="1354" t="s">
        <v>281</v>
      </c>
    </row>
    <row r="102" spans="1:15" s="1" customFormat="1" ht="45" customHeight="1">
      <c r="A102" s="1178"/>
      <c r="B102" s="1181"/>
      <c r="C102" s="1228"/>
      <c r="D102" s="1229"/>
      <c r="E102" s="1230"/>
      <c r="F102" s="1232"/>
      <c r="G102" s="52"/>
      <c r="H102" s="461"/>
      <c r="I102" s="461"/>
      <c r="J102" s="116"/>
      <c r="K102" s="1303"/>
      <c r="L102" s="982"/>
      <c r="M102" s="983"/>
      <c r="N102" s="982"/>
      <c r="O102" s="1355"/>
    </row>
    <row r="103" spans="1:15" s="4" customFormat="1" ht="27" customHeight="1">
      <c r="A103" s="1246"/>
      <c r="B103" s="1248"/>
      <c r="C103" s="1016" t="s">
        <v>22</v>
      </c>
      <c r="D103" s="1233" t="s">
        <v>165</v>
      </c>
      <c r="E103" s="1234" t="s">
        <v>180</v>
      </c>
      <c r="F103" s="500"/>
      <c r="G103" s="55"/>
      <c r="H103" s="110"/>
      <c r="I103" s="110"/>
      <c r="J103" s="110"/>
      <c r="K103" s="984" t="s">
        <v>171</v>
      </c>
      <c r="L103" s="220"/>
      <c r="M103" s="981"/>
      <c r="N103" s="990" t="s">
        <v>273</v>
      </c>
      <c r="O103" s="891"/>
    </row>
    <row r="104" spans="1:15" s="4" customFormat="1" ht="42" customHeight="1">
      <c r="A104" s="1246"/>
      <c r="B104" s="1248"/>
      <c r="C104" s="1015"/>
      <c r="D104" s="1134"/>
      <c r="E104" s="1235"/>
      <c r="F104" s="566"/>
      <c r="G104" s="481"/>
      <c r="H104" s="116"/>
      <c r="I104" s="116"/>
      <c r="J104" s="116"/>
      <c r="K104" s="991" t="s">
        <v>172</v>
      </c>
      <c r="L104" s="988"/>
      <c r="M104" s="989"/>
      <c r="N104" s="502" t="s">
        <v>272</v>
      </c>
      <c r="O104" s="906"/>
    </row>
    <row r="105" spans="1:15" s="4" customFormat="1" ht="39" customHeight="1">
      <c r="A105" s="1246"/>
      <c r="B105" s="1248"/>
      <c r="C105" s="1016" t="s">
        <v>26</v>
      </c>
      <c r="D105" s="947" t="s">
        <v>228</v>
      </c>
      <c r="E105" s="951"/>
      <c r="F105" s="457"/>
      <c r="G105" s="55"/>
      <c r="H105" s="110"/>
      <c r="I105" s="110"/>
      <c r="J105" s="93"/>
      <c r="K105" s="794" t="s">
        <v>214</v>
      </c>
      <c r="L105" s="227">
        <v>1</v>
      </c>
      <c r="M105" s="1020">
        <v>1</v>
      </c>
      <c r="N105" s="612"/>
      <c r="O105" s="891"/>
    </row>
    <row r="106" spans="1:15" s="45" customFormat="1" ht="15" customHeight="1" thickBot="1">
      <c r="A106" s="1247"/>
      <c r="B106" s="1249"/>
      <c r="C106" s="952"/>
      <c r="D106" s="604"/>
      <c r="E106" s="1087"/>
      <c r="F106" s="326"/>
      <c r="G106" s="44" t="s">
        <v>50</v>
      </c>
      <c r="H106" s="121">
        <f>SUM(H99:H105)</f>
        <v>177.3</v>
      </c>
      <c r="I106" s="121">
        <f>SUM(I99:I105)</f>
        <v>177.3</v>
      </c>
      <c r="J106" s="95">
        <f>SUM(J99:J105)</f>
        <v>40.799999999999997</v>
      </c>
      <c r="K106" s="1018"/>
      <c r="L106" s="910"/>
      <c r="M106" s="1019"/>
      <c r="N106" s="910"/>
      <c r="O106" s="905"/>
    </row>
    <row r="107" spans="1:15" s="1" customFormat="1" ht="13.5" thickBot="1">
      <c r="A107" s="558" t="s">
        <v>13</v>
      </c>
      <c r="B107" s="560" t="s">
        <v>26</v>
      </c>
      <c r="C107" s="1325" t="s">
        <v>75</v>
      </c>
      <c r="D107" s="1326"/>
      <c r="E107" s="1326"/>
      <c r="F107" s="1326"/>
      <c r="G107" s="1326"/>
      <c r="H107" s="450">
        <f>H106</f>
        <v>177.3</v>
      </c>
      <c r="I107" s="450">
        <f>I106</f>
        <v>177.3</v>
      </c>
      <c r="J107" s="450">
        <f>J106</f>
        <v>40.799999999999997</v>
      </c>
      <c r="K107" s="47"/>
      <c r="L107" s="213"/>
      <c r="M107" s="213"/>
      <c r="N107" s="213"/>
      <c r="O107" s="48"/>
    </row>
    <row r="108" spans="1:15" s="1" customFormat="1" ht="16.5" customHeight="1" thickBot="1">
      <c r="A108" s="49" t="s">
        <v>13</v>
      </c>
      <c r="B108" s="315" t="s">
        <v>28</v>
      </c>
      <c r="C108" s="1299" t="s">
        <v>78</v>
      </c>
      <c r="D108" s="1300"/>
      <c r="E108" s="1300"/>
      <c r="F108" s="1300"/>
      <c r="G108" s="1300"/>
      <c r="H108" s="1327"/>
      <c r="I108" s="1327"/>
      <c r="J108" s="1327"/>
      <c r="K108" s="1300"/>
      <c r="L108" s="1300"/>
      <c r="M108" s="1300"/>
      <c r="N108" s="1300"/>
      <c r="O108" s="1301"/>
    </row>
    <row r="109" spans="1:15" s="1" customFormat="1" ht="14.25" customHeight="1">
      <c r="A109" s="557" t="s">
        <v>13</v>
      </c>
      <c r="B109" s="561" t="s">
        <v>28</v>
      </c>
      <c r="C109" s="543" t="s">
        <v>13</v>
      </c>
      <c r="D109" s="1195" t="s">
        <v>79</v>
      </c>
      <c r="E109" s="573"/>
      <c r="F109" s="154" t="s">
        <v>18</v>
      </c>
      <c r="G109" s="340" t="s">
        <v>20</v>
      </c>
      <c r="H109" s="341">
        <v>193.8</v>
      </c>
      <c r="I109" s="341">
        <f>193.8-128.8</f>
        <v>65</v>
      </c>
      <c r="J109" s="341">
        <v>33.200000000000003</v>
      </c>
      <c r="K109" s="1004"/>
      <c r="L109" s="611"/>
      <c r="M109" s="878"/>
      <c r="N109" s="887"/>
      <c r="O109" s="880"/>
    </row>
    <row r="110" spans="1:15" s="1" customFormat="1" ht="23.25" customHeight="1">
      <c r="A110" s="606"/>
      <c r="B110" s="608"/>
      <c r="C110" s="532"/>
      <c r="D110" s="1197"/>
      <c r="E110" s="80"/>
      <c r="F110" s="610"/>
      <c r="G110" s="22" t="s">
        <v>127</v>
      </c>
      <c r="H110" s="288">
        <v>215</v>
      </c>
      <c r="I110" s="288">
        <f>215+156.2</f>
        <v>371.2</v>
      </c>
      <c r="J110" s="288">
        <v>205.5</v>
      </c>
      <c r="K110" s="955"/>
      <c r="L110" s="612"/>
      <c r="M110" s="889"/>
      <c r="N110" s="847"/>
      <c r="O110" s="891"/>
    </row>
    <row r="111" spans="1:15" s="1" customFormat="1" ht="26.25" customHeight="1">
      <c r="A111" s="550"/>
      <c r="B111" s="555"/>
      <c r="C111" s="297" t="s">
        <v>13</v>
      </c>
      <c r="D111" s="748" t="s">
        <v>226</v>
      </c>
      <c r="E111" s="80"/>
      <c r="F111" s="574"/>
      <c r="G111" s="19"/>
      <c r="H111" s="286"/>
      <c r="I111" s="286"/>
      <c r="J111" s="286"/>
      <c r="K111" s="1005" t="s">
        <v>216</v>
      </c>
      <c r="L111" s="321">
        <v>1000</v>
      </c>
      <c r="M111" s="893">
        <v>90.75</v>
      </c>
      <c r="N111" s="1098" t="s">
        <v>304</v>
      </c>
      <c r="O111" s="761"/>
    </row>
    <row r="112" spans="1:15" s="1" customFormat="1" ht="44.25" customHeight="1">
      <c r="A112" s="750"/>
      <c r="B112" s="751"/>
      <c r="C112" s="992"/>
      <c r="D112" s="752"/>
      <c r="E112" s="80"/>
      <c r="F112" s="610"/>
      <c r="G112" s="19"/>
      <c r="H112" s="286"/>
      <c r="I112" s="286"/>
      <c r="J112" s="286"/>
      <c r="K112" s="1006" t="s">
        <v>153</v>
      </c>
      <c r="L112" s="271">
        <v>1170</v>
      </c>
      <c r="M112" s="1002">
        <v>1170</v>
      </c>
      <c r="N112" s="1099" t="s">
        <v>305</v>
      </c>
      <c r="O112" s="1003"/>
    </row>
    <row r="113" spans="1:16" s="1" customFormat="1" ht="68.25" customHeight="1">
      <c r="A113" s="550"/>
      <c r="B113" s="555"/>
      <c r="C113" s="992" t="s">
        <v>22</v>
      </c>
      <c r="D113" s="993" t="s">
        <v>135</v>
      </c>
      <c r="E113" s="80"/>
      <c r="F113" s="574"/>
      <c r="G113" s="19"/>
      <c r="H113" s="286"/>
      <c r="I113" s="286"/>
      <c r="J113" s="286"/>
      <c r="K113" s="1010" t="s">
        <v>215</v>
      </c>
      <c r="L113" s="1011">
        <v>40</v>
      </c>
      <c r="M113" s="1012">
        <v>20</v>
      </c>
      <c r="N113" s="1013"/>
      <c r="O113" s="1014" t="s">
        <v>274</v>
      </c>
    </row>
    <row r="114" spans="1:16" s="1" customFormat="1" ht="17.25" customHeight="1">
      <c r="A114" s="550"/>
      <c r="B114" s="555"/>
      <c r="C114" s="297" t="s">
        <v>26</v>
      </c>
      <c r="D114" s="1333" t="s">
        <v>155</v>
      </c>
      <c r="E114" s="80"/>
      <c r="F114" s="574"/>
      <c r="G114" s="19"/>
      <c r="H114" s="286"/>
      <c r="I114" s="286"/>
      <c r="J114" s="286"/>
      <c r="K114" s="1328" t="s">
        <v>217</v>
      </c>
      <c r="L114" s="346">
        <v>50</v>
      </c>
      <c r="M114" s="328">
        <v>50</v>
      </c>
      <c r="N114" s="911"/>
      <c r="O114" s="347"/>
      <c r="P114" s="354"/>
    </row>
    <row r="115" spans="1:16" s="1" customFormat="1" ht="24" customHeight="1">
      <c r="A115" s="550"/>
      <c r="B115" s="555"/>
      <c r="C115" s="992"/>
      <c r="D115" s="1197"/>
      <c r="E115" s="80"/>
      <c r="F115" s="574"/>
      <c r="G115" s="19"/>
      <c r="H115" s="286"/>
      <c r="I115" s="286"/>
      <c r="J115" s="286"/>
      <c r="K115" s="1329"/>
      <c r="L115" s="1000"/>
      <c r="M115" s="329"/>
      <c r="N115" s="1001"/>
      <c r="O115" s="360"/>
      <c r="P115" s="354"/>
    </row>
    <row r="116" spans="1:16" s="1" customFormat="1" ht="36.75" customHeight="1">
      <c r="A116" s="550"/>
      <c r="B116" s="555"/>
      <c r="C116" s="297" t="s">
        <v>28</v>
      </c>
      <c r="D116" s="1204" t="s">
        <v>183</v>
      </c>
      <c r="E116" s="80"/>
      <c r="F116" s="574"/>
      <c r="G116" s="19"/>
      <c r="H116" s="286"/>
      <c r="I116" s="286"/>
      <c r="J116" s="286"/>
      <c r="K116" s="1007" t="s">
        <v>218</v>
      </c>
      <c r="L116" s="998">
        <v>100</v>
      </c>
      <c r="M116" s="999">
        <v>20</v>
      </c>
      <c r="N116" s="996"/>
      <c r="O116" s="1358" t="s">
        <v>306</v>
      </c>
      <c r="P116" s="354"/>
    </row>
    <row r="117" spans="1:16" s="1" customFormat="1" ht="48" customHeight="1">
      <c r="A117" s="550"/>
      <c r="B117" s="555"/>
      <c r="C117" s="992"/>
      <c r="D117" s="1339"/>
      <c r="E117" s="80"/>
      <c r="F117" s="574"/>
      <c r="G117" s="19"/>
      <c r="H117" s="286"/>
      <c r="I117" s="286"/>
      <c r="J117" s="286"/>
      <c r="K117" s="1008" t="s">
        <v>219</v>
      </c>
      <c r="L117" s="994">
        <v>33</v>
      </c>
      <c r="M117" s="995">
        <v>35</v>
      </c>
      <c r="N117" s="997"/>
      <c r="O117" s="1359"/>
      <c r="P117" s="354"/>
    </row>
    <row r="118" spans="1:16" s="1" customFormat="1" ht="102.75" customHeight="1">
      <c r="A118" s="621"/>
      <c r="B118" s="623"/>
      <c r="C118" s="992" t="s">
        <v>30</v>
      </c>
      <c r="D118" s="622" t="s">
        <v>141</v>
      </c>
      <c r="E118" s="80"/>
      <c r="F118" s="610"/>
      <c r="G118" s="19"/>
      <c r="H118" s="286"/>
      <c r="I118" s="286"/>
      <c r="J118" s="286"/>
      <c r="K118" s="741" t="s">
        <v>220</v>
      </c>
      <c r="L118" s="742">
        <v>100</v>
      </c>
      <c r="M118" s="942">
        <v>100</v>
      </c>
      <c r="N118" s="1100" t="s">
        <v>307</v>
      </c>
      <c r="O118" s="744"/>
      <c r="P118" s="354"/>
    </row>
    <row r="119" spans="1:16" s="1" customFormat="1" ht="12.75" customHeight="1">
      <c r="A119" s="606"/>
      <c r="B119" s="607"/>
      <c r="C119" s="297" t="s">
        <v>33</v>
      </c>
      <c r="D119" s="1233" t="s">
        <v>199</v>
      </c>
      <c r="E119" s="80"/>
      <c r="F119" s="610"/>
      <c r="G119" s="19"/>
      <c r="H119" s="286"/>
      <c r="I119" s="286"/>
      <c r="J119" s="286"/>
      <c r="K119" s="1304" t="s">
        <v>275</v>
      </c>
      <c r="L119" s="321">
        <v>1</v>
      </c>
      <c r="M119" s="893">
        <v>1</v>
      </c>
      <c r="N119" s="1360" t="s">
        <v>308</v>
      </c>
      <c r="O119" s="1356"/>
      <c r="P119" s="354"/>
    </row>
    <row r="120" spans="1:16" s="1" customFormat="1" ht="40.5" customHeight="1">
      <c r="A120" s="805"/>
      <c r="B120" s="806"/>
      <c r="C120" s="297"/>
      <c r="D120" s="1134"/>
      <c r="E120" s="80"/>
      <c r="F120" s="610"/>
      <c r="G120" s="22"/>
      <c r="H120" s="288"/>
      <c r="I120" s="288"/>
      <c r="J120" s="288"/>
      <c r="K120" s="1305"/>
      <c r="L120" s="271"/>
      <c r="M120" s="329"/>
      <c r="N120" s="1361"/>
      <c r="O120" s="1357"/>
      <c r="P120" s="354"/>
    </row>
    <row r="121" spans="1:16" s="45" customFormat="1" ht="17.25" customHeight="1" thickBot="1">
      <c r="A121" s="606"/>
      <c r="B121" s="607"/>
      <c r="C121" s="609"/>
      <c r="D121" s="1046"/>
      <c r="E121" s="605"/>
      <c r="F121" s="326"/>
      <c r="G121" s="800" t="s">
        <v>50</v>
      </c>
      <c r="H121" s="119">
        <f>H109+H110</f>
        <v>408.8</v>
      </c>
      <c r="I121" s="119">
        <f>I109+I110</f>
        <v>436.2</v>
      </c>
      <c r="J121" s="119">
        <f>J109+J110</f>
        <v>238.7</v>
      </c>
      <c r="K121" s="1009"/>
      <c r="L121" s="613"/>
      <c r="M121" s="879"/>
      <c r="N121" s="888"/>
      <c r="O121" s="881"/>
    </row>
    <row r="122" spans="1:16" s="1" customFormat="1" ht="13.5" thickBot="1">
      <c r="A122" s="49" t="s">
        <v>13</v>
      </c>
      <c r="B122" s="53" t="s">
        <v>28</v>
      </c>
      <c r="C122" s="1334" t="s">
        <v>75</v>
      </c>
      <c r="D122" s="1335"/>
      <c r="E122" s="1335"/>
      <c r="F122" s="1335"/>
      <c r="G122" s="1336"/>
      <c r="H122" s="133">
        <f>H121</f>
        <v>408.8</v>
      </c>
      <c r="I122" s="133">
        <f>I121</f>
        <v>436.2</v>
      </c>
      <c r="J122" s="133">
        <f>J121</f>
        <v>238.7</v>
      </c>
      <c r="K122" s="1337"/>
      <c r="L122" s="1337"/>
      <c r="M122" s="1337"/>
      <c r="N122" s="1337"/>
      <c r="O122" s="1338"/>
    </row>
    <row r="123" spans="1:16" s="4" customFormat="1" ht="13.5" thickBot="1">
      <c r="A123" s="49" t="s">
        <v>13</v>
      </c>
      <c r="B123" s="1330" t="s">
        <v>81</v>
      </c>
      <c r="C123" s="1331"/>
      <c r="D123" s="1331"/>
      <c r="E123" s="1331"/>
      <c r="F123" s="1331"/>
      <c r="G123" s="1332"/>
      <c r="H123" s="781">
        <f>SUM(H122,H97,H88,H107,)</f>
        <v>13341.899999999998</v>
      </c>
      <c r="I123" s="781">
        <f>SUM(I122,I97,I88,I107,)</f>
        <v>13454.9</v>
      </c>
      <c r="J123" s="795">
        <f>SUM(J122,J97,J88,J107,)</f>
        <v>12204.7</v>
      </c>
      <c r="K123" s="1309"/>
      <c r="L123" s="1310"/>
      <c r="M123" s="1310"/>
      <c r="N123" s="1310"/>
      <c r="O123" s="1311"/>
    </row>
    <row r="124" spans="1:16" s="4" customFormat="1" ht="13.5" thickBot="1">
      <c r="A124" s="59" t="s">
        <v>26</v>
      </c>
      <c r="B124" s="1243" t="s">
        <v>82</v>
      </c>
      <c r="C124" s="1244"/>
      <c r="D124" s="1244"/>
      <c r="E124" s="1244"/>
      <c r="F124" s="1244"/>
      <c r="G124" s="1245"/>
      <c r="H124" s="269">
        <f>H123</f>
        <v>13341.899999999998</v>
      </c>
      <c r="I124" s="269">
        <f>I123</f>
        <v>13454.9</v>
      </c>
      <c r="J124" s="245">
        <f>J123</f>
        <v>12204.7</v>
      </c>
      <c r="K124" s="1273"/>
      <c r="L124" s="1274"/>
      <c r="M124" s="1274"/>
      <c r="N124" s="1274"/>
      <c r="O124" s="1275"/>
    </row>
    <row r="125" spans="1:16" s="914" customFormat="1" ht="17.25" customHeight="1">
      <c r="A125" s="1151" t="s">
        <v>310</v>
      </c>
      <c r="B125" s="1152"/>
      <c r="C125" s="1152"/>
      <c r="D125" s="1152"/>
      <c r="E125" s="1152"/>
      <c r="F125" s="1152"/>
      <c r="G125" s="1152"/>
      <c r="H125" s="1152"/>
      <c r="I125" s="1152"/>
      <c r="J125" s="1152"/>
      <c r="K125" s="1152"/>
      <c r="L125" s="941"/>
      <c r="M125" s="941"/>
      <c r="N125" s="941"/>
      <c r="O125" s="941"/>
    </row>
    <row r="126" spans="1:16" s="914" customFormat="1" ht="17.25" customHeight="1">
      <c r="A126" s="1151" t="s">
        <v>311</v>
      </c>
      <c r="B126" s="1152"/>
      <c r="C126" s="1152"/>
      <c r="D126" s="1152"/>
      <c r="E126" s="1152"/>
      <c r="F126" s="1152"/>
      <c r="G126" s="1152"/>
      <c r="H126" s="1152"/>
      <c r="I126" s="1152"/>
      <c r="J126" s="1152"/>
      <c r="K126" s="1152"/>
      <c r="L126" s="941"/>
      <c r="M126" s="941"/>
      <c r="N126" s="941"/>
      <c r="O126" s="941"/>
    </row>
    <row r="127" spans="1:16" s="31" customFormat="1" ht="10.5" customHeight="1">
      <c r="A127" s="155"/>
      <c r="B127" s="60"/>
      <c r="C127" s="60"/>
      <c r="D127" s="60"/>
      <c r="E127" s="60"/>
      <c r="F127" s="60"/>
      <c r="G127" s="60"/>
      <c r="H127" s="264"/>
      <c r="I127" s="264"/>
      <c r="J127" s="264"/>
      <c r="K127" s="155"/>
      <c r="L127" s="155"/>
      <c r="M127" s="155"/>
      <c r="N127" s="155"/>
      <c r="O127" s="155"/>
    </row>
    <row r="128" spans="1:16" s="4" customFormat="1" ht="12.75">
      <c r="A128" s="43"/>
      <c r="B128" s="60"/>
      <c r="C128" s="1236" t="s">
        <v>83</v>
      </c>
      <c r="D128" s="1236"/>
      <c r="E128" s="1236"/>
      <c r="F128" s="1236"/>
      <c r="G128" s="1236"/>
      <c r="H128" s="552"/>
      <c r="I128" s="943"/>
      <c r="J128" s="552"/>
      <c r="K128" s="54"/>
      <c r="L128" s="882"/>
      <c r="M128" s="882"/>
      <c r="N128" s="882"/>
      <c r="O128" s="571"/>
    </row>
    <row r="129" spans="1:15" s="4" customFormat="1" ht="9" customHeight="1" thickBot="1">
      <c r="A129" s="43"/>
      <c r="B129" s="39"/>
      <c r="C129" s="586"/>
      <c r="D129" s="39"/>
      <c r="E129" s="61"/>
      <c r="F129" s="62"/>
      <c r="G129" s="54"/>
      <c r="H129" s="54"/>
      <c r="I129" s="54"/>
      <c r="J129" s="54"/>
      <c r="K129" s="54"/>
      <c r="L129" s="882"/>
      <c r="M129" s="882"/>
      <c r="N129" s="882"/>
      <c r="O129" s="571"/>
    </row>
    <row r="130" spans="1:15" s="4" customFormat="1" ht="29.25" customHeight="1">
      <c r="A130" s="63"/>
      <c r="B130" s="63"/>
      <c r="C130" s="1267" t="s">
        <v>84</v>
      </c>
      <c r="D130" s="1268"/>
      <c r="E130" s="1268"/>
      <c r="F130" s="1268"/>
      <c r="G130" s="1269"/>
      <c r="H130" s="1266" t="s">
        <v>245</v>
      </c>
      <c r="I130" s="1150" t="s">
        <v>267</v>
      </c>
      <c r="J130" s="1150" t="s">
        <v>246</v>
      </c>
      <c r="K130" s="43"/>
      <c r="L130" s="62"/>
      <c r="M130" s="62"/>
      <c r="N130" s="62"/>
      <c r="O130" s="62"/>
    </row>
    <row r="131" spans="1:15" s="4" customFormat="1" ht="37.5" customHeight="1" thickBot="1">
      <c r="A131" s="63"/>
      <c r="B131" s="63"/>
      <c r="C131" s="1270"/>
      <c r="D131" s="1271"/>
      <c r="E131" s="1271"/>
      <c r="F131" s="1271"/>
      <c r="G131" s="1272"/>
      <c r="H131" s="1119"/>
      <c r="I131" s="1149"/>
      <c r="J131" s="1149"/>
      <c r="K131" s="43"/>
      <c r="L131" s="62"/>
      <c r="M131" s="62"/>
      <c r="N131" s="62"/>
      <c r="O131" s="62"/>
    </row>
    <row r="132" spans="1:15" s="4" customFormat="1" ht="12.75">
      <c r="A132" s="63"/>
      <c r="B132" s="63"/>
      <c r="C132" s="1237" t="s">
        <v>85</v>
      </c>
      <c r="D132" s="1238"/>
      <c r="E132" s="1238"/>
      <c r="F132" s="1238"/>
      <c r="G132" s="1239"/>
      <c r="H132" s="135">
        <f>H133+H140+H141+H142+H143</f>
        <v>13271.899999999998</v>
      </c>
      <c r="I132" s="135">
        <f>I133+I140+I141+I142+I143</f>
        <v>13384.899999999998</v>
      </c>
      <c r="J132" s="135">
        <f>J133+J140+J141+J142+J143</f>
        <v>12204.699999999999</v>
      </c>
      <c r="K132" s="155"/>
      <c r="L132" s="155"/>
      <c r="M132" s="155"/>
      <c r="N132" s="155"/>
      <c r="O132" s="155"/>
    </row>
    <row r="133" spans="1:15" s="4" customFormat="1" ht="12.75" customHeight="1">
      <c r="A133" s="63"/>
      <c r="B133" s="63"/>
      <c r="C133" s="1240" t="s">
        <v>86</v>
      </c>
      <c r="D133" s="1241"/>
      <c r="E133" s="1241"/>
      <c r="F133" s="1241"/>
      <c r="G133" s="1242"/>
      <c r="H133" s="136">
        <f>SUM(H134:H139)</f>
        <v>9914.1999999999989</v>
      </c>
      <c r="I133" s="136">
        <f>SUM(I134:I139)</f>
        <v>9627.1999999999989</v>
      </c>
      <c r="J133" s="136">
        <f>SUM(J134:J139)</f>
        <v>8879.5999999999985</v>
      </c>
      <c r="K133" s="155"/>
      <c r="L133" s="155"/>
      <c r="M133" s="155"/>
      <c r="N133" s="155"/>
      <c r="O133" s="155"/>
    </row>
    <row r="134" spans="1:15" s="4" customFormat="1" ht="12.75" customHeight="1">
      <c r="A134" s="63"/>
      <c r="B134" s="63"/>
      <c r="C134" s="1218" t="s">
        <v>87</v>
      </c>
      <c r="D134" s="1219"/>
      <c r="E134" s="1219"/>
      <c r="F134" s="1219"/>
      <c r="G134" s="1220"/>
      <c r="H134" s="137">
        <f>SUMIF(G15:G124,"SB",H15:H124)</f>
        <v>9141.9999999999982</v>
      </c>
      <c r="I134" s="137">
        <f>SUMIF(G15:G124,"SB",I15:I124)</f>
        <v>8797.7999999999993</v>
      </c>
      <c r="J134" s="137">
        <f>SUMIF(G15:G124,"SB",J15:J124)</f>
        <v>8190.3</v>
      </c>
      <c r="K134" s="43"/>
      <c r="L134" s="62"/>
      <c r="M134" s="62"/>
      <c r="N134" s="62"/>
      <c r="O134" s="62"/>
    </row>
    <row r="135" spans="1:15" s="4" customFormat="1" ht="12.75" customHeight="1">
      <c r="A135" s="63"/>
      <c r="B135" s="63"/>
      <c r="C135" s="1221" t="s">
        <v>88</v>
      </c>
      <c r="D135" s="1222"/>
      <c r="E135" s="1222"/>
      <c r="F135" s="1222"/>
      <c r="G135" s="1223"/>
      <c r="H135" s="137">
        <f>SUMIF(G16:G124,"SB(VR)",H16:H124)</f>
        <v>18.100000000000001</v>
      </c>
      <c r="I135" s="137">
        <f>SUMIF(G16:G124,"SB(VR)",I16:I124)</f>
        <v>18.100000000000001</v>
      </c>
      <c r="J135" s="137">
        <f>SUMIF(G16:G124,"SB(VR)",J16:J124)</f>
        <v>5</v>
      </c>
      <c r="K135" s="43"/>
      <c r="L135" s="62"/>
      <c r="M135" s="62"/>
      <c r="N135" s="62"/>
      <c r="O135" s="62"/>
    </row>
    <row r="136" spans="1:15" s="4" customFormat="1" ht="12.75" customHeight="1">
      <c r="A136" s="63"/>
      <c r="B136" s="63"/>
      <c r="C136" s="1224" t="s">
        <v>89</v>
      </c>
      <c r="D136" s="1225"/>
      <c r="E136" s="1225"/>
      <c r="F136" s="1225"/>
      <c r="G136" s="1226"/>
      <c r="H136" s="137">
        <f>SUMIF(G15:G124,"SB(VB)",H15:H124)</f>
        <v>624.1</v>
      </c>
      <c r="I136" s="137">
        <f>SUMIF(G15:G124,"SB(VB)",I15:I124)</f>
        <v>681.30000000000007</v>
      </c>
      <c r="J136" s="137">
        <f>SUMIF(G15:G124,"SB(VB)",J15:J124)</f>
        <v>623</v>
      </c>
      <c r="K136" s="43"/>
      <c r="L136" s="62"/>
      <c r="M136" s="62"/>
      <c r="N136" s="62"/>
      <c r="O136" s="62"/>
    </row>
    <row r="137" spans="1:15" s="4" customFormat="1" ht="12.75" customHeight="1">
      <c r="A137" s="63"/>
      <c r="B137" s="63"/>
      <c r="C137" s="1224" t="s">
        <v>90</v>
      </c>
      <c r="D137" s="1225"/>
      <c r="E137" s="1225"/>
      <c r="F137" s="1225"/>
      <c r="G137" s="1226"/>
      <c r="H137" s="137">
        <f>SUMIF(G15:G124,"SB(P)",H15:H124)</f>
        <v>0</v>
      </c>
      <c r="I137" s="137">
        <f>SUMIF(G15:G124,"SB(P)",I15:I124)</f>
        <v>0</v>
      </c>
      <c r="J137" s="137">
        <f>SUMIF(G15:G124,"SB(P)",J15:J124)</f>
        <v>0</v>
      </c>
      <c r="K137" s="54"/>
      <c r="L137" s="882"/>
      <c r="M137" s="882"/>
      <c r="N137" s="882"/>
      <c r="O137" s="571"/>
    </row>
    <row r="138" spans="1:15" s="1" customFormat="1" ht="12.75" customHeight="1">
      <c r="A138" s="63"/>
      <c r="B138" s="63"/>
      <c r="C138" s="1262" t="s">
        <v>91</v>
      </c>
      <c r="D138" s="1263"/>
      <c r="E138" s="1263"/>
      <c r="F138" s="1263"/>
      <c r="G138" s="1264"/>
      <c r="H138" s="137">
        <f>SUMIF(G16:G124,"SB(SP)",H16:H124)</f>
        <v>130</v>
      </c>
      <c r="I138" s="137">
        <f>SUMIF(G16:G124,"SB(SP)",I16:I124)</f>
        <v>130</v>
      </c>
      <c r="J138" s="137">
        <f>SUMIF(G16:G124,"SB(SP)",J16:J124)</f>
        <v>61.3</v>
      </c>
      <c r="K138" s="63"/>
      <c r="L138" s="64"/>
      <c r="M138" s="64"/>
      <c r="N138" s="64"/>
      <c r="O138" s="64"/>
    </row>
    <row r="139" spans="1:15" s="1" customFormat="1" ht="24" customHeight="1">
      <c r="A139" s="63"/>
      <c r="B139" s="63"/>
      <c r="C139" s="1259" t="s">
        <v>156</v>
      </c>
      <c r="D139" s="1265"/>
      <c r="E139" s="1265"/>
      <c r="F139" s="1265"/>
      <c r="G139" s="1265"/>
      <c r="H139" s="82">
        <f>SUMIF(G7:G117,"SB(ES)",H7:H117)</f>
        <v>0</v>
      </c>
      <c r="I139" s="82">
        <f>SUMIF(G7:G117,"SB(ES)",I7:I117)</f>
        <v>0</v>
      </c>
      <c r="J139" s="82">
        <f>SUMIF(G7:G117,"SB(ES)",J7:J117)</f>
        <v>0</v>
      </c>
      <c r="K139" s="63"/>
      <c r="L139" s="64"/>
      <c r="M139" s="64"/>
      <c r="N139" s="64"/>
      <c r="O139" s="64"/>
    </row>
    <row r="140" spans="1:15" s="1" customFormat="1" ht="12.75" customHeight="1">
      <c r="A140" s="63"/>
      <c r="B140" s="63"/>
      <c r="C140" s="1253" t="s">
        <v>92</v>
      </c>
      <c r="D140" s="1254"/>
      <c r="E140" s="1254"/>
      <c r="F140" s="1254"/>
      <c r="G140" s="1255"/>
      <c r="H140" s="81">
        <f>SUMIF(G18:G128,"SB(L)",H18:H128)</f>
        <v>3291.7999999999997</v>
      </c>
      <c r="I140" s="81">
        <f>SUMIF(G18:G124,"SB(L)",I18:I124)</f>
        <v>3688.7</v>
      </c>
      <c r="J140" s="81">
        <f>SUMIF(G18:G128,"SB(L)",J18:J128)</f>
        <v>3256.5</v>
      </c>
      <c r="K140" s="63"/>
      <c r="L140" s="64"/>
      <c r="M140" s="64"/>
      <c r="N140" s="64"/>
      <c r="O140" s="64"/>
    </row>
    <row r="141" spans="1:15" s="1" customFormat="1" ht="12.75" customHeight="1">
      <c r="A141" s="63"/>
      <c r="B141" s="63"/>
      <c r="C141" s="1253" t="s">
        <v>93</v>
      </c>
      <c r="D141" s="1254"/>
      <c r="E141" s="1254"/>
      <c r="F141" s="1254"/>
      <c r="G141" s="1255"/>
      <c r="H141" s="81">
        <f>SUMIF(G17:G124,"SB(SPL)",H17:H124)</f>
        <v>40</v>
      </c>
      <c r="I141" s="81">
        <f>SUMIF(G17:G124,"SB(SPL)",I17:I124)</f>
        <v>43.1</v>
      </c>
      <c r="J141" s="81">
        <f>SUMIF(G17:G124,"SB(SPL)",J17:J124)</f>
        <v>43.1</v>
      </c>
      <c r="K141" s="63"/>
      <c r="L141" s="64"/>
      <c r="M141" s="64"/>
      <c r="N141" s="64"/>
      <c r="O141" s="64"/>
    </row>
    <row r="142" spans="1:15" s="1" customFormat="1" ht="12.75" customHeight="1">
      <c r="A142" s="63"/>
      <c r="B142" s="63"/>
      <c r="C142" s="1253" t="s">
        <v>94</v>
      </c>
      <c r="D142" s="1254"/>
      <c r="E142" s="1254"/>
      <c r="F142" s="1254"/>
      <c r="G142" s="1255"/>
      <c r="H142" s="81">
        <f>SUMIF(G17:G124,"SB(VRL)",H17:H124)</f>
        <v>25.9</v>
      </c>
      <c r="I142" s="81">
        <f>SUMIF(G17:G124,"SB(VRL)",I17:I124)</f>
        <v>25.9</v>
      </c>
      <c r="J142" s="81">
        <f>SUMIF(G17:G124,"SB(VRL)",J17:J124)</f>
        <v>25.5</v>
      </c>
      <c r="K142" s="63"/>
      <c r="L142" s="64"/>
      <c r="M142" s="64"/>
      <c r="N142" s="64"/>
      <c r="O142" s="64"/>
    </row>
    <row r="143" spans="1:15" s="1" customFormat="1" ht="13.5" customHeight="1">
      <c r="A143" s="63"/>
      <c r="B143" s="63"/>
      <c r="C143" s="1253" t="s">
        <v>103</v>
      </c>
      <c r="D143" s="1254"/>
      <c r="E143" s="1254"/>
      <c r="F143" s="1254"/>
      <c r="G143" s="1255"/>
      <c r="H143" s="81">
        <f>SUMIF(G17:G124,"SB(ŽPL)",H17:H124)</f>
        <v>0</v>
      </c>
      <c r="I143" s="81">
        <f>SUMIF(G17:G124,"SB(ŽPL)",I17:I124)</f>
        <v>0</v>
      </c>
      <c r="J143" s="81">
        <f>SUMIF(G17:G124,"SB(ŽPL)",J17:J124)</f>
        <v>0</v>
      </c>
      <c r="K143" s="63"/>
      <c r="L143" s="64"/>
      <c r="M143" s="64"/>
      <c r="N143" s="64"/>
      <c r="O143" s="64"/>
    </row>
    <row r="144" spans="1:15" s="1" customFormat="1" ht="12.75" customHeight="1">
      <c r="A144" s="339"/>
      <c r="B144" s="339"/>
      <c r="C144" s="1256" t="s">
        <v>95</v>
      </c>
      <c r="D144" s="1257"/>
      <c r="E144" s="1257"/>
      <c r="F144" s="1257"/>
      <c r="G144" s="1258"/>
      <c r="H144" s="83">
        <f>H146+H145</f>
        <v>70</v>
      </c>
      <c r="I144" s="83">
        <f>I146+I145</f>
        <v>70</v>
      </c>
      <c r="J144" s="83">
        <f>J146+J145</f>
        <v>0</v>
      </c>
      <c r="K144" s="63"/>
      <c r="L144" s="64"/>
      <c r="M144" s="64"/>
      <c r="N144" s="64"/>
      <c r="O144" s="64"/>
    </row>
    <row r="145" spans="1:15" s="54" customFormat="1">
      <c r="A145" s="556"/>
      <c r="B145" s="531"/>
      <c r="C145" s="1259" t="s">
        <v>187</v>
      </c>
      <c r="D145" s="1260"/>
      <c r="E145" s="1260"/>
      <c r="F145" s="1260"/>
      <c r="G145" s="1261"/>
      <c r="H145" s="137">
        <f>SUMIF(G40:G124,"ES",H40:H124)</f>
        <v>70</v>
      </c>
      <c r="I145" s="137">
        <f>SUMIF(G40:G124,"ES",I40:I124)</f>
        <v>70</v>
      </c>
      <c r="J145" s="137">
        <f>SUMIF(G40:G124,"ES",J40:J124)</f>
        <v>0</v>
      </c>
      <c r="K145" s="339"/>
      <c r="L145" s="63"/>
      <c r="M145" s="63"/>
      <c r="N145" s="63"/>
      <c r="O145" s="63"/>
    </row>
    <row r="146" spans="1:15" s="1" customFormat="1" ht="16.5" customHeight="1">
      <c r="A146" s="339"/>
      <c r="B146" s="339"/>
      <c r="C146" s="1218" t="s">
        <v>96</v>
      </c>
      <c r="D146" s="1219"/>
      <c r="E146" s="1219"/>
      <c r="F146" s="1219"/>
      <c r="G146" s="1220"/>
      <c r="H146" s="137">
        <f>SUMIF(G16:G124,"LRVB",H16:H124)</f>
        <v>0</v>
      </c>
      <c r="I146" s="137">
        <f>SUMIF(G16:G124,"LRVB",I16:I124)</f>
        <v>0</v>
      </c>
      <c r="J146" s="137">
        <f>SUMIF(G16:G124,"LRVB",J16:J124)</f>
        <v>0</v>
      </c>
      <c r="K146" s="63"/>
      <c r="L146" s="64"/>
      <c r="M146" s="64"/>
      <c r="N146" s="64"/>
      <c r="O146" s="64"/>
    </row>
    <row r="147" spans="1:15" s="1" customFormat="1" ht="13.5" customHeight="1" thickBot="1">
      <c r="A147" s="339"/>
      <c r="B147" s="339"/>
      <c r="C147" s="1250" t="s">
        <v>97</v>
      </c>
      <c r="D147" s="1251"/>
      <c r="E147" s="1251"/>
      <c r="F147" s="1251"/>
      <c r="G147" s="1252"/>
      <c r="H147" s="138">
        <f>H144+H132</f>
        <v>13341.899999999998</v>
      </c>
      <c r="I147" s="138">
        <f>I144+I132</f>
        <v>13454.899999999998</v>
      </c>
      <c r="J147" s="138">
        <f>J144+J132</f>
        <v>12204.699999999999</v>
      </c>
      <c r="K147" s="86"/>
      <c r="L147" s="64"/>
      <c r="M147" s="64"/>
      <c r="N147" s="64"/>
      <c r="O147" s="64"/>
    </row>
    <row r="148" spans="1:15" s="66" customFormat="1" ht="11.25">
      <c r="A148" s="65"/>
      <c r="B148" s="65"/>
      <c r="C148" s="587"/>
      <c r="D148" s="65"/>
      <c r="E148" s="65"/>
      <c r="F148" s="65"/>
      <c r="G148" s="65"/>
      <c r="H148" s="73"/>
      <c r="I148" s="73"/>
      <c r="J148" s="73"/>
      <c r="K148" s="92"/>
      <c r="L148" s="65"/>
      <c r="M148" s="65"/>
      <c r="N148" s="65"/>
      <c r="O148" s="65"/>
    </row>
    <row r="149" spans="1:15" s="66" customFormat="1" ht="12.75">
      <c r="A149" s="65"/>
      <c r="B149" s="65"/>
      <c r="C149" s="587"/>
      <c r="D149" s="63"/>
      <c r="E149" s="67"/>
      <c r="F149" s="68"/>
      <c r="G149" s="65"/>
      <c r="H149" s="92"/>
      <c r="I149" s="92"/>
      <c r="J149" s="92"/>
      <c r="K149" s="92"/>
      <c r="L149" s="68"/>
      <c r="M149" s="68"/>
      <c r="N149" s="68"/>
      <c r="O149" s="68"/>
    </row>
    <row r="150" spans="1:15" s="66" customFormat="1" ht="12.75">
      <c r="A150" s="65"/>
      <c r="B150" s="65"/>
      <c r="C150" s="587"/>
      <c r="D150" s="63"/>
      <c r="E150" s="67"/>
      <c r="F150" s="68"/>
      <c r="G150" s="65"/>
      <c r="H150" s="65"/>
      <c r="I150" s="65"/>
      <c r="J150" s="1114" t="s">
        <v>312</v>
      </c>
      <c r="K150" s="1114"/>
      <c r="L150" s="1114"/>
      <c r="M150" s="1114"/>
      <c r="N150" s="68"/>
      <c r="O150" s="68"/>
    </row>
    <row r="151" spans="1:15">
      <c r="G151" s="873"/>
      <c r="H151" s="874"/>
      <c r="I151" s="874"/>
      <c r="J151" s="88"/>
    </row>
    <row r="152" spans="1:15">
      <c r="H152" s="88"/>
      <c r="I152" s="88"/>
      <c r="J152" s="88"/>
    </row>
    <row r="153" spans="1:15">
      <c r="H153" s="166"/>
      <c r="I153" s="166"/>
      <c r="J153" s="166"/>
    </row>
  </sheetData>
  <mergeCells count="176">
    <mergeCell ref="M26:M27"/>
    <mergeCell ref="N26:N27"/>
    <mergeCell ref="N21:N22"/>
    <mergeCell ref="O101:O102"/>
    <mergeCell ref="O119:O120"/>
    <mergeCell ref="O116:O117"/>
    <mergeCell ref="N119:N120"/>
    <mergeCell ref="O73:O74"/>
    <mergeCell ref="N73:N74"/>
    <mergeCell ref="O80:O81"/>
    <mergeCell ref="O37:O38"/>
    <mergeCell ref="O66:O67"/>
    <mergeCell ref="O76:O77"/>
    <mergeCell ref="K123:O123"/>
    <mergeCell ref="D1:N1"/>
    <mergeCell ref="D2:N2"/>
    <mergeCell ref="M3:O3"/>
    <mergeCell ref="N4:N6"/>
    <mergeCell ref="O4:O6"/>
    <mergeCell ref="C107:G107"/>
    <mergeCell ref="C108:O108"/>
    <mergeCell ref="K114:K115"/>
    <mergeCell ref="D109:D110"/>
    <mergeCell ref="B123:G123"/>
    <mergeCell ref="D114:D115"/>
    <mergeCell ref="C122:G122"/>
    <mergeCell ref="K122:O122"/>
    <mergeCell ref="D116:D117"/>
    <mergeCell ref="C97:G97"/>
    <mergeCell ref="C88:G88"/>
    <mergeCell ref="C89:O89"/>
    <mergeCell ref="D90:D91"/>
    <mergeCell ref="E90:E95"/>
    <mergeCell ref="D49:D50"/>
    <mergeCell ref="O33:O34"/>
    <mergeCell ref="A7:O7"/>
    <mergeCell ref="A86:A87"/>
    <mergeCell ref="H130:H131"/>
    <mergeCell ref="J130:J131"/>
    <mergeCell ref="C130:G131"/>
    <mergeCell ref="A125:K125"/>
    <mergeCell ref="K124:O124"/>
    <mergeCell ref="A4:A6"/>
    <mergeCell ref="B4:B6"/>
    <mergeCell ref="C4:C6"/>
    <mergeCell ref="D4:D6"/>
    <mergeCell ref="E4:E6"/>
    <mergeCell ref="F4:F6"/>
    <mergeCell ref="G4:G6"/>
    <mergeCell ref="K4:M4"/>
    <mergeCell ref="J5:J6"/>
    <mergeCell ref="K5:K6"/>
    <mergeCell ref="L5:L6"/>
    <mergeCell ref="M5:M6"/>
    <mergeCell ref="D84:D85"/>
    <mergeCell ref="E84:E85"/>
    <mergeCell ref="C98:O98"/>
    <mergeCell ref="D99:D100"/>
    <mergeCell ref="K101:K102"/>
    <mergeCell ref="K119:K120"/>
    <mergeCell ref="H14:J14"/>
    <mergeCell ref="C146:G146"/>
    <mergeCell ref="C147:G147"/>
    <mergeCell ref="C143:G143"/>
    <mergeCell ref="C144:G144"/>
    <mergeCell ref="C145:G145"/>
    <mergeCell ref="C140:G140"/>
    <mergeCell ref="C141:G141"/>
    <mergeCell ref="C142:G142"/>
    <mergeCell ref="C137:G137"/>
    <mergeCell ref="C138:G138"/>
    <mergeCell ref="C139:G139"/>
    <mergeCell ref="B86:B87"/>
    <mergeCell ref="C86:C87"/>
    <mergeCell ref="A84:A85"/>
    <mergeCell ref="B84:B85"/>
    <mergeCell ref="C84:C85"/>
    <mergeCell ref="C134:G134"/>
    <mergeCell ref="C135:G135"/>
    <mergeCell ref="C136:G136"/>
    <mergeCell ref="A101:A102"/>
    <mergeCell ref="B101:B102"/>
    <mergeCell ref="C101:C102"/>
    <mergeCell ref="D101:D102"/>
    <mergeCell ref="E101:E102"/>
    <mergeCell ref="F101:F102"/>
    <mergeCell ref="D103:D104"/>
    <mergeCell ref="E103:E104"/>
    <mergeCell ref="C128:G128"/>
    <mergeCell ref="C132:G132"/>
    <mergeCell ref="C133:G133"/>
    <mergeCell ref="B124:G124"/>
    <mergeCell ref="A103:A106"/>
    <mergeCell ref="B103:B106"/>
    <mergeCell ref="D119:D120"/>
    <mergeCell ref="F55:F56"/>
    <mergeCell ref="D57:D60"/>
    <mergeCell ref="K76:K77"/>
    <mergeCell ref="K86:K87"/>
    <mergeCell ref="D86:D87"/>
    <mergeCell ref="K80:K81"/>
    <mergeCell ref="D70:D71"/>
    <mergeCell ref="D75:D79"/>
    <mergeCell ref="D62:D63"/>
    <mergeCell ref="K62:K63"/>
    <mergeCell ref="D64:D65"/>
    <mergeCell ref="D66:D67"/>
    <mergeCell ref="F84:F85"/>
    <mergeCell ref="A55:A56"/>
    <mergeCell ref="B55:B56"/>
    <mergeCell ref="C55:C56"/>
    <mergeCell ref="D55:D56"/>
    <mergeCell ref="E55:E56"/>
    <mergeCell ref="A39:A40"/>
    <mergeCell ref="B39:B40"/>
    <mergeCell ref="C39:C40"/>
    <mergeCell ref="D39:D40"/>
    <mergeCell ref="E39:E40"/>
    <mergeCell ref="D37:D38"/>
    <mergeCell ref="E37:E38"/>
    <mergeCell ref="F37:F38"/>
    <mergeCell ref="K37:K38"/>
    <mergeCell ref="K33:K34"/>
    <mergeCell ref="A33:A34"/>
    <mergeCell ref="B33:B34"/>
    <mergeCell ref="C33:C34"/>
    <mergeCell ref="D33:D34"/>
    <mergeCell ref="C37:C38"/>
    <mergeCell ref="I130:I131"/>
    <mergeCell ref="A126:K126"/>
    <mergeCell ref="K43:K44"/>
    <mergeCell ref="K50:K51"/>
    <mergeCell ref="K52:K54"/>
    <mergeCell ref="A35:A36"/>
    <mergeCell ref="A8:O8"/>
    <mergeCell ref="C15:O15"/>
    <mergeCell ref="O26:O27"/>
    <mergeCell ref="D26:D27"/>
    <mergeCell ref="K26:K27"/>
    <mergeCell ref="D16:D17"/>
    <mergeCell ref="K16:K17"/>
    <mergeCell ref="K21:K22"/>
    <mergeCell ref="A18:A23"/>
    <mergeCell ref="L26:L27"/>
    <mergeCell ref="A52:A54"/>
    <mergeCell ref="B52:B54"/>
    <mergeCell ref="C52:C54"/>
    <mergeCell ref="D52:D54"/>
    <mergeCell ref="E52:E54"/>
    <mergeCell ref="F39:F40"/>
    <mergeCell ref="A37:A38"/>
    <mergeCell ref="B37:B38"/>
    <mergeCell ref="J150:M150"/>
    <mergeCell ref="H4:J4"/>
    <mergeCell ref="H5:H6"/>
    <mergeCell ref="B9:G10"/>
    <mergeCell ref="H9:J9"/>
    <mergeCell ref="H10:J10"/>
    <mergeCell ref="H11:J11"/>
    <mergeCell ref="H12:J12"/>
    <mergeCell ref="F52:F54"/>
    <mergeCell ref="D43:D44"/>
    <mergeCell ref="D45:D48"/>
    <mergeCell ref="D35:D36"/>
    <mergeCell ref="D41:D42"/>
    <mergeCell ref="B35:B36"/>
    <mergeCell ref="C35:C36"/>
    <mergeCell ref="E35:E36"/>
    <mergeCell ref="F35:F36"/>
    <mergeCell ref="B18:B23"/>
    <mergeCell ref="C18:C23"/>
    <mergeCell ref="D18:D22"/>
    <mergeCell ref="E33:E34"/>
    <mergeCell ref="F33:F34"/>
    <mergeCell ref="H13:J13"/>
    <mergeCell ref="I5:I6"/>
  </mergeCells>
  <printOptions horizontalCentered="1"/>
  <pageMargins left="0.19685039370078741" right="0.19685039370078741" top="0.78740157480314965" bottom="0.19685039370078741" header="0" footer="0"/>
  <pageSetup paperSize="9" scale="72" orientation="landscape" r:id="rId1"/>
  <rowBreaks count="4" manualBreakCount="4">
    <brk id="25" max="14" man="1"/>
    <brk id="60" max="14" man="1"/>
    <brk id="79" max="14" man="1"/>
    <brk id="124"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81"/>
  <sheetViews>
    <sheetView view="pageBreakPreview" topLeftCell="A138" zoomScaleNormal="100" zoomScaleSheetLayoutView="100" workbookViewId="0">
      <selection activeCell="N147" sqref="N147:O147"/>
    </sheetView>
  </sheetViews>
  <sheetFormatPr defaultColWidth="9.140625" defaultRowHeight="15"/>
  <cols>
    <col min="1" max="1" width="3" style="87" customWidth="1"/>
    <col min="2" max="2" width="2.7109375" style="87" customWidth="1"/>
    <col min="3" max="3" width="3" style="87" customWidth="1"/>
    <col min="4" max="4" width="2.7109375" style="87" customWidth="1"/>
    <col min="5" max="5" width="34" style="87" customWidth="1"/>
    <col min="6" max="6" width="3.140625" style="87" customWidth="1"/>
    <col min="7" max="7" width="4.28515625" style="87" customWidth="1"/>
    <col min="8" max="8" width="10.85546875" style="87" customWidth="1"/>
    <col min="9" max="9" width="9.140625" style="87"/>
    <col min="10" max="11" width="8.7109375" style="87" customWidth="1"/>
    <col min="12" max="13" width="8.5703125" style="87" customWidth="1"/>
    <col min="14" max="14" width="36.5703125" style="87" customWidth="1"/>
    <col min="15" max="18" width="4.5703125" style="87" customWidth="1"/>
    <col min="19" max="19" width="9.140625" style="618"/>
    <col min="20" max="16384" width="9.140625" style="87"/>
  </cols>
  <sheetData>
    <row r="1" spans="1:19" ht="14.25" customHeight="1">
      <c r="N1" s="1453" t="s">
        <v>130</v>
      </c>
      <c r="O1" s="1454"/>
      <c r="P1" s="1454"/>
      <c r="Q1" s="1454"/>
      <c r="R1" s="1454"/>
    </row>
    <row r="2" spans="1:19" s="1" customFormat="1" ht="15" customHeight="1">
      <c r="A2" s="317"/>
      <c r="B2" s="317"/>
      <c r="C2" s="317"/>
      <c r="D2" s="317"/>
      <c r="E2" s="1442" t="s">
        <v>233</v>
      </c>
      <c r="F2" s="1442"/>
      <c r="G2" s="1442"/>
      <c r="H2" s="1442"/>
      <c r="I2" s="1442"/>
      <c r="J2" s="1442"/>
      <c r="K2" s="1442"/>
      <c r="L2" s="1442"/>
      <c r="M2" s="1442"/>
      <c r="N2" s="1442"/>
      <c r="O2" s="317"/>
      <c r="P2" s="317"/>
      <c r="Q2" s="317"/>
      <c r="R2" s="317"/>
      <c r="S2" s="354"/>
    </row>
    <row r="3" spans="1:19" s="1" customFormat="1">
      <c r="A3" s="317"/>
      <c r="B3" s="317"/>
      <c r="C3" s="317"/>
      <c r="D3" s="317"/>
      <c r="E3" s="1314" t="s">
        <v>123</v>
      </c>
      <c r="F3" s="1480"/>
      <c r="G3" s="1480"/>
      <c r="H3" s="1480"/>
      <c r="I3" s="1480"/>
      <c r="J3" s="1480"/>
      <c r="K3" s="1480"/>
      <c r="L3" s="1480"/>
      <c r="M3" s="1480"/>
      <c r="N3" s="1480"/>
      <c r="O3" s="317"/>
      <c r="P3" s="317"/>
      <c r="Q3" s="317"/>
      <c r="R3" s="317"/>
      <c r="S3" s="354"/>
    </row>
    <row r="4" spans="1:19" s="1" customFormat="1" ht="15" customHeight="1">
      <c r="A4" s="1455" t="s">
        <v>121</v>
      </c>
      <c r="B4" s="1455"/>
      <c r="C4" s="1455"/>
      <c r="D4" s="1455"/>
      <c r="E4" s="1455"/>
      <c r="F4" s="1455"/>
      <c r="G4" s="1455"/>
      <c r="H4" s="1455"/>
      <c r="I4" s="1455"/>
      <c r="J4" s="1455"/>
      <c r="K4" s="1455"/>
      <c r="L4" s="1455"/>
      <c r="M4" s="1455"/>
      <c r="N4" s="1455"/>
      <c r="O4" s="1455"/>
      <c r="P4" s="1455"/>
      <c r="Q4" s="1455"/>
      <c r="R4" s="1455"/>
      <c r="S4" s="354"/>
    </row>
    <row r="5" spans="1:19" s="1" customFormat="1" ht="13.5" thickBot="1">
      <c r="F5" s="2"/>
      <c r="G5" s="3"/>
      <c r="N5" s="1456" t="s">
        <v>122</v>
      </c>
      <c r="O5" s="1456"/>
      <c r="P5" s="1456"/>
      <c r="Q5" s="1456"/>
      <c r="R5" s="1456"/>
      <c r="S5" s="354"/>
    </row>
    <row r="6" spans="1:19" s="54" customFormat="1" ht="50.25" customHeight="1">
      <c r="A6" s="1457" t="s">
        <v>0</v>
      </c>
      <c r="B6" s="1460" t="s">
        <v>1</v>
      </c>
      <c r="C6" s="1460" t="s">
        <v>2</v>
      </c>
      <c r="D6" s="1460" t="s">
        <v>3</v>
      </c>
      <c r="E6" s="1463" t="s">
        <v>4</v>
      </c>
      <c r="F6" s="1466" t="s">
        <v>5</v>
      </c>
      <c r="G6" s="1487" t="s">
        <v>6</v>
      </c>
      <c r="H6" s="1484" t="s">
        <v>7</v>
      </c>
      <c r="I6" s="1474" t="s">
        <v>8</v>
      </c>
      <c r="J6" s="1477" t="s">
        <v>200</v>
      </c>
      <c r="K6" s="1477" t="s">
        <v>236</v>
      </c>
      <c r="L6" s="1477" t="s">
        <v>158</v>
      </c>
      <c r="M6" s="1477" t="s">
        <v>231</v>
      </c>
      <c r="N6" s="1469" t="s">
        <v>9</v>
      </c>
      <c r="O6" s="1470"/>
      <c r="P6" s="1470"/>
      <c r="Q6" s="1470"/>
      <c r="R6" s="1471"/>
      <c r="S6" s="43"/>
    </row>
    <row r="7" spans="1:19" s="54" customFormat="1" ht="18.75" customHeight="1">
      <c r="A7" s="1458"/>
      <c r="B7" s="1461"/>
      <c r="C7" s="1461"/>
      <c r="D7" s="1461"/>
      <c r="E7" s="1464"/>
      <c r="F7" s="1467"/>
      <c r="G7" s="1488"/>
      <c r="H7" s="1485"/>
      <c r="I7" s="1475"/>
      <c r="J7" s="1490"/>
      <c r="K7" s="1478"/>
      <c r="L7" s="1478"/>
      <c r="M7" s="1478"/>
      <c r="N7" s="1472" t="s">
        <v>4</v>
      </c>
      <c r="O7" s="1481" t="s">
        <v>10</v>
      </c>
      <c r="P7" s="1482"/>
      <c r="Q7" s="1482"/>
      <c r="R7" s="1483"/>
      <c r="S7" s="43"/>
    </row>
    <row r="8" spans="1:19" s="54" customFormat="1" ht="72.75" customHeight="1" thickBot="1">
      <c r="A8" s="1459"/>
      <c r="B8" s="1462"/>
      <c r="C8" s="1462"/>
      <c r="D8" s="1462"/>
      <c r="E8" s="1465"/>
      <c r="F8" s="1468"/>
      <c r="G8" s="1489"/>
      <c r="H8" s="1486"/>
      <c r="I8" s="1476"/>
      <c r="J8" s="1491"/>
      <c r="K8" s="1479"/>
      <c r="L8" s="1479"/>
      <c r="M8" s="1479"/>
      <c r="N8" s="1473"/>
      <c r="O8" s="175" t="s">
        <v>128</v>
      </c>
      <c r="P8" s="175" t="s">
        <v>129</v>
      </c>
      <c r="Q8" s="175" t="s">
        <v>159</v>
      </c>
      <c r="R8" s="176" t="s">
        <v>232</v>
      </c>
      <c r="S8" s="43"/>
    </row>
    <row r="9" spans="1:19" s="1" customFormat="1" ht="15.75" customHeight="1">
      <c r="A9" s="1347" t="s">
        <v>11</v>
      </c>
      <c r="B9" s="1348"/>
      <c r="C9" s="1348"/>
      <c r="D9" s="1348"/>
      <c r="E9" s="1348"/>
      <c r="F9" s="1348"/>
      <c r="G9" s="1348"/>
      <c r="H9" s="1348"/>
      <c r="I9" s="1348"/>
      <c r="J9" s="1348"/>
      <c r="K9" s="1348"/>
      <c r="L9" s="1348"/>
      <c r="M9" s="1348"/>
      <c r="N9" s="1348"/>
      <c r="O9" s="1348"/>
      <c r="P9" s="1348"/>
      <c r="Q9" s="1348"/>
      <c r="R9" s="1349"/>
      <c r="S9" s="354"/>
    </row>
    <row r="10" spans="1:19" s="1" customFormat="1" ht="14.25" customHeight="1">
      <c r="A10" s="1161" t="s">
        <v>12</v>
      </c>
      <c r="B10" s="1162"/>
      <c r="C10" s="1162"/>
      <c r="D10" s="1162"/>
      <c r="E10" s="1162"/>
      <c r="F10" s="1162"/>
      <c r="G10" s="1162"/>
      <c r="H10" s="1162"/>
      <c r="I10" s="1162"/>
      <c r="J10" s="1162"/>
      <c r="K10" s="1162"/>
      <c r="L10" s="1162"/>
      <c r="M10" s="1162"/>
      <c r="N10" s="1162"/>
      <c r="O10" s="1162"/>
      <c r="P10" s="1162"/>
      <c r="Q10" s="1162"/>
      <c r="R10" s="1163"/>
      <c r="S10" s="354"/>
    </row>
    <row r="11" spans="1:19" s="1" customFormat="1" ht="14.25" customHeight="1">
      <c r="A11" s="5" t="s">
        <v>13</v>
      </c>
      <c r="B11" s="1424" t="s">
        <v>14</v>
      </c>
      <c r="C11" s="1424"/>
      <c r="D11" s="1424"/>
      <c r="E11" s="1424"/>
      <c r="F11" s="1424"/>
      <c r="G11" s="1424"/>
      <c r="H11" s="1424"/>
      <c r="I11" s="1424"/>
      <c r="J11" s="1424"/>
      <c r="K11" s="1424"/>
      <c r="L11" s="1424"/>
      <c r="M11" s="1424"/>
      <c r="N11" s="1424"/>
      <c r="O11" s="1424"/>
      <c r="P11" s="1424"/>
      <c r="Q11" s="1424"/>
      <c r="R11" s="1425"/>
      <c r="S11" s="354"/>
    </row>
    <row r="12" spans="1:19" s="1" customFormat="1" ht="15.75" customHeight="1">
      <c r="A12" s="6" t="s">
        <v>13</v>
      </c>
      <c r="B12" s="7" t="s">
        <v>13</v>
      </c>
      <c r="C12" s="1426" t="s">
        <v>15</v>
      </c>
      <c r="D12" s="1427"/>
      <c r="E12" s="1427"/>
      <c r="F12" s="1427"/>
      <c r="G12" s="1427"/>
      <c r="H12" s="1427"/>
      <c r="I12" s="1427"/>
      <c r="J12" s="1427"/>
      <c r="K12" s="1427"/>
      <c r="L12" s="1427"/>
      <c r="M12" s="1427"/>
      <c r="N12" s="1427"/>
      <c r="O12" s="1427"/>
      <c r="P12" s="1427"/>
      <c r="Q12" s="1427"/>
      <c r="R12" s="1428"/>
      <c r="S12" s="354"/>
    </row>
    <row r="13" spans="1:19" s="4" customFormat="1" ht="25.5" customHeight="1">
      <c r="A13" s="8" t="s">
        <v>13</v>
      </c>
      <c r="B13" s="9" t="s">
        <v>13</v>
      </c>
      <c r="C13" s="430" t="s">
        <v>13</v>
      </c>
      <c r="D13" s="679"/>
      <c r="E13" s="85" t="s">
        <v>16</v>
      </c>
      <c r="F13" s="10"/>
      <c r="G13" s="76"/>
      <c r="H13" s="142"/>
      <c r="I13" s="114"/>
      <c r="J13" s="302"/>
      <c r="K13" s="302"/>
      <c r="L13" s="303"/>
      <c r="M13" s="303"/>
      <c r="N13" s="700"/>
      <c r="O13" s="830"/>
      <c r="P13" s="831"/>
      <c r="Q13" s="831"/>
      <c r="R13" s="273"/>
      <c r="S13" s="31"/>
    </row>
    <row r="14" spans="1:19" s="4" customFormat="1" ht="15.6" customHeight="1">
      <c r="A14" s="11"/>
      <c r="B14" s="12"/>
      <c r="C14" s="431"/>
      <c r="D14" s="658" t="s">
        <v>13</v>
      </c>
      <c r="E14" s="1128" t="s">
        <v>17</v>
      </c>
      <c r="F14" s="1418"/>
      <c r="G14" s="1387" t="s">
        <v>18</v>
      </c>
      <c r="H14" s="1390" t="s">
        <v>19</v>
      </c>
      <c r="I14" s="26" t="s">
        <v>20</v>
      </c>
      <c r="J14" s="786">
        <v>5807.4</v>
      </c>
      <c r="K14" s="109">
        <f>5668.4+123.3+0.4</f>
        <v>5792.0999999999995</v>
      </c>
      <c r="L14" s="109">
        <f>5668.4+123.3+0.4</f>
        <v>5792.0999999999995</v>
      </c>
      <c r="M14" s="788"/>
      <c r="N14" s="1398" t="s">
        <v>125</v>
      </c>
      <c r="O14" s="195">
        <v>456.5</v>
      </c>
      <c r="P14" s="194">
        <v>456.5</v>
      </c>
      <c r="Q14" s="214">
        <v>456.5</v>
      </c>
      <c r="R14" s="246">
        <v>456.5</v>
      </c>
      <c r="S14" s="31"/>
    </row>
    <row r="15" spans="1:19" s="4" customFormat="1" ht="15.6" customHeight="1">
      <c r="A15" s="13"/>
      <c r="B15" s="14"/>
      <c r="C15" s="432"/>
      <c r="D15" s="659"/>
      <c r="E15" s="1417"/>
      <c r="F15" s="1419"/>
      <c r="G15" s="1144"/>
      <c r="H15" s="1391"/>
      <c r="I15" s="19" t="s">
        <v>43</v>
      </c>
      <c r="J15" s="93">
        <v>6</v>
      </c>
      <c r="K15" s="93">
        <v>6</v>
      </c>
      <c r="L15" s="110">
        <v>6</v>
      </c>
      <c r="M15" s="110"/>
      <c r="N15" s="1174"/>
      <c r="O15" s="215"/>
      <c r="P15" s="215"/>
      <c r="Q15" s="195"/>
      <c r="R15" s="274"/>
      <c r="S15" s="31"/>
    </row>
    <row r="16" spans="1:19" s="4" customFormat="1" ht="15.6" customHeight="1">
      <c r="A16" s="13"/>
      <c r="B16" s="15"/>
      <c r="C16" s="433"/>
      <c r="D16" s="782"/>
      <c r="E16" s="784"/>
      <c r="F16" s="785"/>
      <c r="G16" s="782"/>
      <c r="H16" s="1391"/>
      <c r="I16" s="19" t="s">
        <v>44</v>
      </c>
      <c r="J16" s="93">
        <v>25.9</v>
      </c>
      <c r="K16" s="93"/>
      <c r="L16" s="110"/>
      <c r="M16" s="110"/>
      <c r="N16" s="783"/>
      <c r="O16" s="215"/>
      <c r="P16" s="215"/>
      <c r="Q16" s="195"/>
      <c r="R16" s="274"/>
      <c r="S16" s="31"/>
    </row>
    <row r="17" spans="1:25" s="4" customFormat="1" ht="15.6" customHeight="1">
      <c r="A17" s="13"/>
      <c r="B17" s="15"/>
      <c r="C17" s="433"/>
      <c r="D17" s="659"/>
      <c r="E17" s="633"/>
      <c r="F17" s="657"/>
      <c r="G17" s="659"/>
      <c r="H17" s="1392"/>
      <c r="I17" s="16" t="s">
        <v>21</v>
      </c>
      <c r="J17" s="787">
        <f>618.9+29.5</f>
        <v>648.4</v>
      </c>
      <c r="K17" s="177">
        <v>618.9</v>
      </c>
      <c r="L17" s="115">
        <v>618.9</v>
      </c>
      <c r="M17" s="789"/>
      <c r="N17" s="102"/>
      <c r="O17" s="216"/>
      <c r="P17" s="216"/>
      <c r="Q17" s="196"/>
      <c r="R17" s="275"/>
      <c r="S17" s="31"/>
    </row>
    <row r="18" spans="1:25" s="1" customFormat="1" ht="15.6" customHeight="1">
      <c r="A18" s="1178"/>
      <c r="B18" s="1143"/>
      <c r="C18" s="1420"/>
      <c r="D18" s="658" t="s">
        <v>22</v>
      </c>
      <c r="E18" s="1128" t="s">
        <v>166</v>
      </c>
      <c r="F18" s="501"/>
      <c r="G18" s="658" t="s">
        <v>18</v>
      </c>
      <c r="H18" s="635" t="s">
        <v>23</v>
      </c>
      <c r="I18" s="17" t="s">
        <v>20</v>
      </c>
      <c r="J18" s="123">
        <v>782.7</v>
      </c>
      <c r="K18" s="123">
        <f>593.2+27.5</f>
        <v>620.70000000000005</v>
      </c>
      <c r="L18" s="109">
        <f>593.2+27.5</f>
        <v>620.70000000000005</v>
      </c>
      <c r="M18" s="109"/>
      <c r="N18" s="697"/>
      <c r="O18" s="227"/>
      <c r="P18" s="227"/>
      <c r="Q18" s="208"/>
      <c r="R18" s="253"/>
      <c r="S18" s="354"/>
    </row>
    <row r="19" spans="1:25" s="1" customFormat="1" ht="15.6" customHeight="1">
      <c r="A19" s="1178"/>
      <c r="B19" s="1143"/>
      <c r="C19" s="1420"/>
      <c r="D19" s="659"/>
      <c r="E19" s="1145"/>
      <c r="F19" s="581"/>
      <c r="G19" s="659"/>
      <c r="H19" s="632"/>
      <c r="I19" s="19" t="s">
        <v>24</v>
      </c>
      <c r="J19" s="93">
        <v>3.3</v>
      </c>
      <c r="K19" s="110"/>
      <c r="L19" s="110"/>
      <c r="M19" s="110"/>
      <c r="N19" s="694"/>
      <c r="O19" s="612"/>
      <c r="P19" s="612"/>
      <c r="Q19" s="652"/>
      <c r="R19" s="691"/>
      <c r="S19" s="354"/>
    </row>
    <row r="20" spans="1:25" s="1" customFormat="1" ht="15.6" customHeight="1">
      <c r="A20" s="1178"/>
      <c r="B20" s="1143"/>
      <c r="C20" s="1420"/>
      <c r="D20" s="659"/>
      <c r="E20" s="1145"/>
      <c r="F20" s="581"/>
      <c r="G20" s="659"/>
      <c r="H20" s="632"/>
      <c r="I20" s="19" t="s">
        <v>25</v>
      </c>
      <c r="J20" s="93">
        <v>0.1</v>
      </c>
      <c r="K20" s="110"/>
      <c r="L20" s="110"/>
      <c r="M20" s="110"/>
      <c r="N20" s="694"/>
      <c r="O20" s="612"/>
      <c r="P20" s="612"/>
      <c r="Q20" s="652"/>
      <c r="R20" s="691"/>
      <c r="S20" s="354"/>
    </row>
    <row r="21" spans="1:25" s="1" customFormat="1" ht="15.6" customHeight="1">
      <c r="A21" s="1178"/>
      <c r="B21" s="1143"/>
      <c r="C21" s="1420"/>
      <c r="D21" s="659"/>
      <c r="E21" s="1145"/>
      <c r="F21" s="581"/>
      <c r="G21" s="659"/>
      <c r="H21" s="632"/>
      <c r="I21" s="19" t="s">
        <v>127</v>
      </c>
      <c r="J21" s="93">
        <v>12.4</v>
      </c>
      <c r="K21" s="110"/>
      <c r="L21" s="110"/>
      <c r="M21" s="110"/>
      <c r="N21" s="626"/>
      <c r="O21" s="612"/>
      <c r="P21" s="612"/>
      <c r="Q21" s="652"/>
      <c r="R21" s="691"/>
      <c r="S21" s="354"/>
    </row>
    <row r="22" spans="1:25" s="1" customFormat="1" ht="15.95" customHeight="1">
      <c r="A22" s="1178"/>
      <c r="B22" s="1143"/>
      <c r="C22" s="1420"/>
      <c r="D22" s="679"/>
      <c r="E22" s="1145"/>
      <c r="F22" s="581"/>
      <c r="G22" s="659"/>
      <c r="H22" s="632"/>
      <c r="I22" s="16"/>
      <c r="J22" s="93"/>
      <c r="K22" s="93"/>
      <c r="L22" s="110"/>
      <c r="M22" s="110"/>
      <c r="N22" s="594" t="s">
        <v>205</v>
      </c>
      <c r="O22" s="701"/>
      <c r="P22" s="222">
        <v>3</v>
      </c>
      <c r="Q22" s="373">
        <v>2</v>
      </c>
      <c r="R22" s="363">
        <v>2</v>
      </c>
      <c r="S22" s="354"/>
    </row>
    <row r="23" spans="1:25" s="1" customFormat="1" ht="27" customHeight="1">
      <c r="A23" s="1178"/>
      <c r="B23" s="1143"/>
      <c r="C23" s="1420"/>
      <c r="D23" s="659"/>
      <c r="E23" s="633"/>
      <c r="F23" s="581"/>
      <c r="G23" s="659"/>
      <c r="H23" s="632"/>
      <c r="I23" s="19"/>
      <c r="J23" s="110"/>
      <c r="K23" s="182"/>
      <c r="L23" s="182"/>
      <c r="M23" s="182"/>
      <c r="N23" s="594" t="s">
        <v>229</v>
      </c>
      <c r="O23" s="203">
        <v>320</v>
      </c>
      <c r="P23" s="222">
        <v>320</v>
      </c>
      <c r="Q23" s="373">
        <v>320</v>
      </c>
      <c r="R23" s="363">
        <v>320</v>
      </c>
      <c r="S23" s="354"/>
      <c r="T23" s="311"/>
      <c r="U23" s="311"/>
      <c r="V23" s="311"/>
      <c r="W23" s="311"/>
      <c r="X23" s="746"/>
      <c r="Y23" s="746"/>
    </row>
    <row r="24" spans="1:25" s="1" customFormat="1" ht="18" customHeight="1">
      <c r="A24" s="1178"/>
      <c r="B24" s="1143"/>
      <c r="C24" s="1420"/>
      <c r="D24" s="679"/>
      <c r="E24" s="633"/>
      <c r="F24" s="581"/>
      <c r="G24" s="659"/>
      <c r="H24" s="632"/>
      <c r="I24" s="19"/>
      <c r="J24" s="110"/>
      <c r="K24" s="182"/>
      <c r="L24" s="110"/>
      <c r="M24" s="110"/>
      <c r="N24" s="350" t="s">
        <v>112</v>
      </c>
      <c r="O24" s="218">
        <v>21</v>
      </c>
      <c r="P24" s="218">
        <v>21</v>
      </c>
      <c r="Q24" s="369">
        <v>21</v>
      </c>
      <c r="R24" s="368">
        <v>21</v>
      </c>
      <c r="S24" s="354"/>
    </row>
    <row r="25" spans="1:25" s="1" customFormat="1" ht="16.5" customHeight="1">
      <c r="A25" s="1178"/>
      <c r="B25" s="1143"/>
      <c r="C25" s="1420"/>
      <c r="D25" s="659"/>
      <c r="E25" s="633"/>
      <c r="F25" s="581"/>
      <c r="G25" s="659"/>
      <c r="H25" s="632"/>
      <c r="I25" s="19"/>
      <c r="J25" s="110"/>
      <c r="K25" s="182"/>
      <c r="L25" s="110"/>
      <c r="M25" s="110"/>
      <c r="N25" s="503" t="s">
        <v>206</v>
      </c>
      <c r="O25" s="198"/>
      <c r="P25" s="218">
        <v>1</v>
      </c>
      <c r="Q25" s="369"/>
      <c r="R25" s="368"/>
    </row>
    <row r="26" spans="1:25" s="1" customFormat="1" ht="27.75" customHeight="1">
      <c r="A26" s="640"/>
      <c r="B26" s="642"/>
      <c r="C26" s="681"/>
      <c r="D26" s="661"/>
      <c r="E26" s="633"/>
      <c r="F26" s="506"/>
      <c r="G26" s="659"/>
      <c r="H26" s="632"/>
      <c r="I26" s="19"/>
      <c r="J26" s="115"/>
      <c r="K26" s="183"/>
      <c r="L26" s="115"/>
      <c r="M26" s="115"/>
      <c r="N26" s="332" t="s">
        <v>178</v>
      </c>
      <c r="O26" s="218"/>
      <c r="P26" s="870" t="s">
        <v>234</v>
      </c>
      <c r="Q26" s="871" t="s">
        <v>234</v>
      </c>
      <c r="R26" s="872" t="s">
        <v>234</v>
      </c>
      <c r="S26" s="354"/>
    </row>
    <row r="27" spans="1:25" s="1" customFormat="1" ht="19.5" customHeight="1">
      <c r="A27" s="23"/>
      <c r="B27" s="645"/>
      <c r="C27" s="681"/>
      <c r="D27" s="429" t="s">
        <v>26</v>
      </c>
      <c r="E27" s="1414" t="s">
        <v>177</v>
      </c>
      <c r="F27" s="488"/>
      <c r="G27" s="658" t="s">
        <v>18</v>
      </c>
      <c r="H27" s="1388" t="s">
        <v>46</v>
      </c>
      <c r="I27" s="489" t="s">
        <v>20</v>
      </c>
      <c r="J27" s="826">
        <v>70.2</v>
      </c>
      <c r="K27" s="319">
        <v>67.7</v>
      </c>
      <c r="L27" s="319">
        <v>67.7</v>
      </c>
      <c r="M27" s="319"/>
      <c r="N27" s="1411" t="s">
        <v>142</v>
      </c>
      <c r="O27" s="1377" t="s">
        <v>102</v>
      </c>
      <c r="P27" s="1386" t="s">
        <v>102</v>
      </c>
      <c r="Q27" s="1386" t="s">
        <v>102</v>
      </c>
      <c r="R27" s="1444" t="s">
        <v>102</v>
      </c>
      <c r="S27" s="354"/>
    </row>
    <row r="28" spans="1:25" s="1" customFormat="1" ht="24" customHeight="1">
      <c r="A28" s="23"/>
      <c r="B28" s="645"/>
      <c r="C28" s="681"/>
      <c r="D28" s="679"/>
      <c r="E28" s="1169"/>
      <c r="F28" s="490"/>
      <c r="G28" s="659"/>
      <c r="H28" s="1410"/>
      <c r="I28" s="371" t="s">
        <v>127</v>
      </c>
      <c r="J28" s="415">
        <v>8.1</v>
      </c>
      <c r="K28" s="320"/>
      <c r="L28" s="320"/>
      <c r="M28" s="320"/>
      <c r="N28" s="1412"/>
      <c r="O28" s="1378"/>
      <c r="P28" s="1378"/>
      <c r="Q28" s="1378"/>
      <c r="R28" s="1445"/>
      <c r="S28" s="354"/>
    </row>
    <row r="29" spans="1:25" s="1" customFormat="1" ht="39.75" customHeight="1">
      <c r="A29" s="23"/>
      <c r="B29" s="645"/>
      <c r="C29" s="681"/>
      <c r="D29" s="427"/>
      <c r="E29" s="1197"/>
      <c r="F29" s="306"/>
      <c r="G29" s="355"/>
      <c r="H29" s="448"/>
      <c r="I29" s="114" t="s">
        <v>20</v>
      </c>
      <c r="J29" s="116">
        <v>58.9</v>
      </c>
      <c r="K29" s="184">
        <v>58.9</v>
      </c>
      <c r="L29" s="184">
        <v>58.9</v>
      </c>
      <c r="M29" s="184"/>
      <c r="N29" s="496" t="s">
        <v>176</v>
      </c>
      <c r="O29" s="497" t="s">
        <v>133</v>
      </c>
      <c r="P29" s="497" t="s">
        <v>134</v>
      </c>
      <c r="Q29" s="498" t="s">
        <v>134</v>
      </c>
      <c r="R29" s="499" t="s">
        <v>134</v>
      </c>
      <c r="S29" s="354"/>
      <c r="T29" s="311"/>
      <c r="U29" s="311"/>
    </row>
    <row r="30" spans="1:25" s="1" customFormat="1" ht="38.25" customHeight="1">
      <c r="A30" s="640"/>
      <c r="B30" s="645"/>
      <c r="C30" s="685"/>
      <c r="D30" s="625" t="s">
        <v>28</v>
      </c>
      <c r="E30" s="633" t="s">
        <v>27</v>
      </c>
      <c r="F30" s="487"/>
      <c r="G30" s="644" t="s">
        <v>18</v>
      </c>
      <c r="H30" s="649" t="s">
        <v>23</v>
      </c>
      <c r="I30" s="38" t="s">
        <v>20</v>
      </c>
      <c r="J30" s="305">
        <v>15</v>
      </c>
      <c r="K30" s="184">
        <v>15</v>
      </c>
      <c r="L30" s="116">
        <v>15</v>
      </c>
      <c r="M30" s="116"/>
      <c r="N30" s="698" t="s">
        <v>185</v>
      </c>
      <c r="O30" s="197">
        <v>100</v>
      </c>
      <c r="P30" s="612">
        <v>70</v>
      </c>
      <c r="Q30" s="199">
        <v>70</v>
      </c>
      <c r="R30" s="254">
        <v>50</v>
      </c>
      <c r="S30" s="354"/>
    </row>
    <row r="31" spans="1:25" s="1" customFormat="1" ht="52.5" customHeight="1">
      <c r="A31" s="640"/>
      <c r="B31" s="645"/>
      <c r="C31" s="685"/>
      <c r="D31" s="625" t="s">
        <v>30</v>
      </c>
      <c r="E31" s="356" t="s">
        <v>174</v>
      </c>
      <c r="F31" s="91" t="s">
        <v>101</v>
      </c>
      <c r="G31" s="162" t="s">
        <v>18</v>
      </c>
      <c r="H31" s="143" t="s">
        <v>29</v>
      </c>
      <c r="I31" s="18" t="s">
        <v>20</v>
      </c>
      <c r="J31" s="117">
        <v>45</v>
      </c>
      <c r="K31" s="185">
        <v>45</v>
      </c>
      <c r="L31" s="117">
        <v>45</v>
      </c>
      <c r="M31" s="117"/>
      <c r="N31" s="156" t="s">
        <v>126</v>
      </c>
      <c r="O31" s="463" t="s">
        <v>170</v>
      </c>
      <c r="P31" s="464" t="s">
        <v>169</v>
      </c>
      <c r="Q31" s="464" t="s">
        <v>169</v>
      </c>
      <c r="R31" s="528" t="s">
        <v>169</v>
      </c>
      <c r="S31" s="354"/>
      <c r="T31" s="311"/>
    </row>
    <row r="32" spans="1:25" s="1" customFormat="1" ht="17.25" customHeight="1">
      <c r="A32" s="1178"/>
      <c r="B32" s="1143"/>
      <c r="C32" s="1443"/>
      <c r="D32" s="429" t="s">
        <v>33</v>
      </c>
      <c r="E32" s="1128" t="s">
        <v>150</v>
      </c>
      <c r="F32" s="1447"/>
      <c r="G32" s="1387" t="s">
        <v>18</v>
      </c>
      <c r="H32" s="1388" t="s">
        <v>31</v>
      </c>
      <c r="I32" s="26" t="s">
        <v>20</v>
      </c>
      <c r="J32" s="109">
        <v>148.69999999999999</v>
      </c>
      <c r="K32" s="181">
        <v>150</v>
      </c>
      <c r="L32" s="109">
        <v>150</v>
      </c>
      <c r="M32" s="109"/>
      <c r="N32" s="104" t="s">
        <v>32</v>
      </c>
      <c r="O32" s="202">
        <v>2</v>
      </c>
      <c r="P32" s="221">
        <v>2</v>
      </c>
      <c r="Q32" s="372">
        <v>2</v>
      </c>
      <c r="R32" s="362">
        <v>2</v>
      </c>
      <c r="S32" s="354"/>
    </row>
    <row r="33" spans="1:19" s="1" customFormat="1" ht="28.5" customHeight="1">
      <c r="A33" s="1178"/>
      <c r="B33" s="1143"/>
      <c r="C33" s="1443"/>
      <c r="D33" s="813"/>
      <c r="E33" s="1130"/>
      <c r="F33" s="1448"/>
      <c r="G33" s="1144"/>
      <c r="H33" s="1408"/>
      <c r="I33" s="19" t="s">
        <v>127</v>
      </c>
      <c r="J33" s="110">
        <v>7.9</v>
      </c>
      <c r="K33" s="182"/>
      <c r="L33" s="110"/>
      <c r="M33" s="110"/>
      <c r="N33" s="105" t="s">
        <v>163</v>
      </c>
      <c r="O33" s="203">
        <v>200</v>
      </c>
      <c r="P33" s="222">
        <v>200</v>
      </c>
      <c r="Q33" s="373">
        <v>200</v>
      </c>
      <c r="R33" s="363">
        <v>200</v>
      </c>
      <c r="S33" s="354"/>
    </row>
    <row r="34" spans="1:19" s="1" customFormat="1" ht="15.75" customHeight="1">
      <c r="A34" s="1178"/>
      <c r="B34" s="1143"/>
      <c r="C34" s="1443"/>
      <c r="D34" s="813"/>
      <c r="E34" s="1130"/>
      <c r="F34" s="1448"/>
      <c r="G34" s="1144"/>
      <c r="H34" s="1408"/>
      <c r="I34" s="19"/>
      <c r="J34" s="110"/>
      <c r="K34" s="182"/>
      <c r="L34" s="110"/>
      <c r="M34" s="110"/>
      <c r="N34" s="832" t="s">
        <v>132</v>
      </c>
      <c r="O34" s="203">
        <v>3</v>
      </c>
      <c r="P34" s="222">
        <v>3</v>
      </c>
      <c r="Q34" s="373">
        <v>3</v>
      </c>
      <c r="R34" s="363">
        <v>3</v>
      </c>
      <c r="S34" s="354"/>
    </row>
    <row r="35" spans="1:19" s="1" customFormat="1" ht="15" customHeight="1">
      <c r="A35" s="1178"/>
      <c r="B35" s="1143"/>
      <c r="C35" s="1443"/>
      <c r="D35" s="427"/>
      <c r="E35" s="1394"/>
      <c r="F35" s="1449"/>
      <c r="G35" s="1393"/>
      <c r="H35" s="144"/>
      <c r="I35" s="22"/>
      <c r="J35" s="116"/>
      <c r="K35" s="184"/>
      <c r="L35" s="116"/>
      <c r="M35" s="116"/>
      <c r="N35" s="833" t="s">
        <v>152</v>
      </c>
      <c r="O35" s="204">
        <v>10</v>
      </c>
      <c r="P35" s="223">
        <v>10</v>
      </c>
      <c r="Q35" s="374">
        <v>10</v>
      </c>
      <c r="R35" s="364">
        <v>10</v>
      </c>
      <c r="S35" s="354"/>
    </row>
    <row r="36" spans="1:19" s="1" customFormat="1" ht="15.75" customHeight="1">
      <c r="A36" s="640"/>
      <c r="B36" s="642"/>
      <c r="C36" s="681"/>
      <c r="D36" s="679" t="s">
        <v>36</v>
      </c>
      <c r="E36" s="1184" t="s">
        <v>194</v>
      </c>
      <c r="F36" s="71"/>
      <c r="G36" s="659" t="s">
        <v>18</v>
      </c>
      <c r="H36" s="817" t="s">
        <v>34</v>
      </c>
      <c r="I36" s="19" t="s">
        <v>20</v>
      </c>
      <c r="J36" s="110">
        <v>39</v>
      </c>
      <c r="K36" s="182">
        <v>39</v>
      </c>
      <c r="L36" s="110">
        <v>39</v>
      </c>
      <c r="M36" s="110"/>
      <c r="N36" s="779" t="s">
        <v>35</v>
      </c>
      <c r="O36" s="205">
        <v>130</v>
      </c>
      <c r="P36" s="224">
        <v>130</v>
      </c>
      <c r="Q36" s="375">
        <v>130</v>
      </c>
      <c r="R36" s="365">
        <v>130</v>
      </c>
      <c r="S36" s="354"/>
    </row>
    <row r="37" spans="1:19" s="1" customFormat="1" ht="30" customHeight="1">
      <c r="A37" s="640"/>
      <c r="B37" s="642"/>
      <c r="C37" s="681"/>
      <c r="D37" s="297"/>
      <c r="E37" s="1211"/>
      <c r="F37" s="20"/>
      <c r="G37" s="659"/>
      <c r="H37" s="72"/>
      <c r="I37" s="19"/>
      <c r="J37" s="118"/>
      <c r="K37" s="186"/>
      <c r="L37" s="118"/>
      <c r="M37" s="118"/>
      <c r="N37" s="378"/>
      <c r="O37" s="379"/>
      <c r="P37" s="225"/>
      <c r="Q37" s="376"/>
      <c r="R37" s="366"/>
      <c r="S37" s="354"/>
    </row>
    <row r="38" spans="1:19" s="1" customFormat="1" ht="27.75" customHeight="1">
      <c r="A38" s="640"/>
      <c r="B38" s="645"/>
      <c r="C38" s="685"/>
      <c r="D38" s="429" t="s">
        <v>37</v>
      </c>
      <c r="E38" s="1128" t="s">
        <v>38</v>
      </c>
      <c r="F38" s="75"/>
      <c r="G38" s="299" t="s">
        <v>18</v>
      </c>
      <c r="H38" s="1388" t="s">
        <v>39</v>
      </c>
      <c r="I38" s="26" t="s">
        <v>20</v>
      </c>
      <c r="J38" s="109">
        <v>20.3</v>
      </c>
      <c r="K38" s="181">
        <v>20.3</v>
      </c>
      <c r="L38" s="109">
        <v>20.3</v>
      </c>
      <c r="M38" s="109"/>
      <c r="N38" s="485" t="s">
        <v>40</v>
      </c>
      <c r="O38" s="200">
        <v>15</v>
      </c>
      <c r="P38" s="220">
        <v>15</v>
      </c>
      <c r="Q38" s="377">
        <v>15</v>
      </c>
      <c r="R38" s="367">
        <v>15</v>
      </c>
      <c r="S38" s="354"/>
    </row>
    <row r="39" spans="1:19" s="1" customFormat="1" ht="41.25" customHeight="1">
      <c r="A39" s="23"/>
      <c r="B39" s="645"/>
      <c r="C39" s="685"/>
      <c r="D39" s="427"/>
      <c r="E39" s="1134"/>
      <c r="F39" s="21"/>
      <c r="G39" s="662"/>
      <c r="H39" s="1415"/>
      <c r="I39" s="22"/>
      <c r="J39" s="116"/>
      <c r="K39" s="184"/>
      <c r="L39" s="116"/>
      <c r="M39" s="116"/>
      <c r="N39" s="695" t="s">
        <v>175</v>
      </c>
      <c r="O39" s="199"/>
      <c r="P39" s="219">
        <v>1</v>
      </c>
      <c r="Q39" s="25">
        <v>1</v>
      </c>
      <c r="R39" s="254">
        <v>1</v>
      </c>
      <c r="S39" s="354"/>
    </row>
    <row r="40" spans="1:19" s="1" customFormat="1" ht="25.5" customHeight="1">
      <c r="A40" s="23"/>
      <c r="B40" s="645"/>
      <c r="C40" s="685"/>
      <c r="D40" s="661" t="s">
        <v>41</v>
      </c>
      <c r="E40" s="1184" t="s">
        <v>160</v>
      </c>
      <c r="F40" s="20"/>
      <c r="G40" s="659" t="s">
        <v>18</v>
      </c>
      <c r="H40" s="1408" t="s">
        <v>42</v>
      </c>
      <c r="I40" s="161" t="s">
        <v>43</v>
      </c>
      <c r="J40" s="109">
        <v>12.1</v>
      </c>
      <c r="K40" s="181">
        <v>12.1</v>
      </c>
      <c r="L40" s="109">
        <v>12.1</v>
      </c>
      <c r="M40" s="109"/>
      <c r="N40" s="694"/>
      <c r="O40" s="482"/>
      <c r="P40" s="482"/>
      <c r="Q40" s="483"/>
      <c r="R40" s="484"/>
      <c r="S40" s="354"/>
    </row>
    <row r="41" spans="1:19" s="1" customFormat="1" ht="50.25" customHeight="1">
      <c r="A41" s="23"/>
      <c r="B41" s="642"/>
      <c r="C41" s="685"/>
      <c r="D41" s="625"/>
      <c r="E41" s="1211"/>
      <c r="F41" s="21"/>
      <c r="G41" s="662"/>
      <c r="H41" s="1409"/>
      <c r="I41" s="25" t="s">
        <v>44</v>
      </c>
      <c r="J41" s="116"/>
      <c r="K41" s="184"/>
      <c r="L41" s="116"/>
      <c r="M41" s="116"/>
      <c r="N41" s="695"/>
      <c r="O41" s="206"/>
      <c r="P41" s="226"/>
      <c r="Q41" s="380"/>
      <c r="R41" s="381"/>
      <c r="S41" s="354"/>
    </row>
    <row r="42" spans="1:19" s="1" customFormat="1" ht="17.25" customHeight="1">
      <c r="A42" s="23"/>
      <c r="B42" s="642"/>
      <c r="C42" s="681"/>
      <c r="D42" s="624" t="s">
        <v>45</v>
      </c>
      <c r="E42" s="634" t="s">
        <v>118</v>
      </c>
      <c r="F42" s="75"/>
      <c r="G42" s="658" t="s">
        <v>18</v>
      </c>
      <c r="H42" s="1388" t="s">
        <v>113</v>
      </c>
      <c r="I42" s="517" t="s">
        <v>20</v>
      </c>
      <c r="J42" s="788">
        <v>30.4</v>
      </c>
      <c r="K42" s="181">
        <v>40.700000000000003</v>
      </c>
      <c r="L42" s="109">
        <v>40.700000000000003</v>
      </c>
      <c r="M42" s="109"/>
      <c r="N42" s="732" t="s">
        <v>119</v>
      </c>
      <c r="O42" s="208">
        <v>54</v>
      </c>
      <c r="P42" s="227">
        <v>55</v>
      </c>
      <c r="Q42" s="294">
        <v>55</v>
      </c>
      <c r="R42" s="253">
        <v>55</v>
      </c>
      <c r="S42" s="354"/>
    </row>
    <row r="43" spans="1:19" s="1" customFormat="1" ht="19.5" customHeight="1">
      <c r="A43" s="23"/>
      <c r="B43" s="642"/>
      <c r="C43" s="681"/>
      <c r="D43" s="625"/>
      <c r="E43" s="502"/>
      <c r="F43" s="21"/>
      <c r="G43" s="662"/>
      <c r="H43" s="1380"/>
      <c r="I43" s="131"/>
      <c r="J43" s="116"/>
      <c r="K43" s="184"/>
      <c r="L43" s="116"/>
      <c r="M43" s="116"/>
      <c r="N43" s="103" t="s">
        <v>197</v>
      </c>
      <c r="O43" s="199"/>
      <c r="P43" s="219">
        <v>10</v>
      </c>
      <c r="Q43" s="25">
        <v>10</v>
      </c>
      <c r="R43" s="254">
        <v>10</v>
      </c>
      <c r="S43" s="354"/>
    </row>
    <row r="44" spans="1:19" s="1" customFormat="1" ht="41.25" customHeight="1">
      <c r="A44" s="23"/>
      <c r="B44" s="642"/>
      <c r="C44" s="681"/>
      <c r="D44" s="428" t="s">
        <v>47</v>
      </c>
      <c r="E44" s="356" t="s">
        <v>195</v>
      </c>
      <c r="F44" s="416"/>
      <c r="G44" s="162">
        <v>1</v>
      </c>
      <c r="H44" s="417" t="s">
        <v>34</v>
      </c>
      <c r="I44" s="131" t="s">
        <v>20</v>
      </c>
      <c r="J44" s="116">
        <v>12</v>
      </c>
      <c r="K44" s="185">
        <v>12</v>
      </c>
      <c r="L44" s="117">
        <v>12</v>
      </c>
      <c r="M44" s="117"/>
      <c r="N44" s="538" t="s">
        <v>189</v>
      </c>
      <c r="O44" s="539"/>
      <c r="P44" s="540">
        <v>1</v>
      </c>
      <c r="Q44" s="541">
        <v>1</v>
      </c>
      <c r="R44" s="542">
        <v>1</v>
      </c>
      <c r="S44" s="354"/>
    </row>
    <row r="45" spans="1:19" s="1" customFormat="1" ht="25.5" customHeight="1">
      <c r="A45" s="23"/>
      <c r="B45" s="642"/>
      <c r="C45" s="681"/>
      <c r="D45" s="624" t="s">
        <v>162</v>
      </c>
      <c r="E45" s="1128" t="s">
        <v>198</v>
      </c>
      <c r="F45" s="75"/>
      <c r="G45" s="658" t="s">
        <v>18</v>
      </c>
      <c r="H45" s="635" t="s">
        <v>29</v>
      </c>
      <c r="I45" s="517" t="s">
        <v>20</v>
      </c>
      <c r="J45" s="109">
        <v>3</v>
      </c>
      <c r="K45" s="182"/>
      <c r="L45" s="338"/>
      <c r="M45" s="338"/>
      <c r="N45" s="672" t="s">
        <v>201</v>
      </c>
      <c r="O45" s="208"/>
      <c r="P45" s="227">
        <v>1</v>
      </c>
      <c r="Q45" s="294"/>
      <c r="R45" s="253"/>
      <c r="S45" s="354"/>
    </row>
    <row r="46" spans="1:19" s="1" customFormat="1" ht="26.25" customHeight="1">
      <c r="A46" s="23"/>
      <c r="B46" s="642"/>
      <c r="C46" s="681"/>
      <c r="D46" s="625"/>
      <c r="E46" s="1394"/>
      <c r="F46" s="21"/>
      <c r="G46" s="662"/>
      <c r="H46" s="537"/>
      <c r="I46" s="131"/>
      <c r="J46" s="116"/>
      <c r="K46" s="184"/>
      <c r="L46" s="116"/>
      <c r="M46" s="116"/>
      <c r="N46" s="345"/>
      <c r="O46" s="199"/>
      <c r="P46" s="529"/>
      <c r="Q46" s="25"/>
      <c r="R46" s="254"/>
      <c r="S46" s="354"/>
    </row>
    <row r="47" spans="1:19" s="1" customFormat="1" ht="16.5" customHeight="1" thickBot="1">
      <c r="A47" s="28"/>
      <c r="B47" s="646"/>
      <c r="C47" s="434"/>
      <c r="D47" s="420"/>
      <c r="E47" s="418"/>
      <c r="F47" s="419"/>
      <c r="G47" s="420"/>
      <c r="H47" s="265"/>
      <c r="I47" s="822" t="s">
        <v>50</v>
      </c>
      <c r="J47" s="119">
        <f>SUM(J14:J46)</f>
        <v>7756.7999999999984</v>
      </c>
      <c r="K47" s="780">
        <f>SUM(K14:K46)</f>
        <v>7498.3999999999987</v>
      </c>
      <c r="L47" s="119">
        <f>SUM(L14:L46)</f>
        <v>7498.3999999999987</v>
      </c>
      <c r="M47" s="119">
        <f>SUM(M14:M46)</f>
        <v>0</v>
      </c>
      <c r="N47" s="421"/>
      <c r="O47" s="422"/>
      <c r="P47" s="423"/>
      <c r="Q47" s="424"/>
      <c r="R47" s="425"/>
      <c r="S47" s="354"/>
    </row>
    <row r="48" spans="1:19" s="1" customFormat="1" ht="18" customHeight="1">
      <c r="A48" s="1178" t="s">
        <v>13</v>
      </c>
      <c r="B48" s="1143" t="s">
        <v>13</v>
      </c>
      <c r="C48" s="1183" t="s">
        <v>22</v>
      </c>
      <c r="D48" s="84"/>
      <c r="E48" s="1184" t="s">
        <v>48</v>
      </c>
      <c r="F48" s="1146"/>
      <c r="G48" s="1147" t="s">
        <v>18</v>
      </c>
      <c r="H48" s="1379" t="s">
        <v>19</v>
      </c>
      <c r="I48" s="382" t="s">
        <v>20</v>
      </c>
      <c r="J48" s="157">
        <v>163.69999999999999</v>
      </c>
      <c r="K48" s="182">
        <v>163.69999999999999</v>
      </c>
      <c r="L48" s="110">
        <v>163.69999999999999</v>
      </c>
      <c r="M48" s="110">
        <v>163.69999999999999</v>
      </c>
      <c r="N48" s="1200" t="s">
        <v>49</v>
      </c>
      <c r="O48" s="611">
        <v>8</v>
      </c>
      <c r="P48" s="611">
        <v>8</v>
      </c>
      <c r="Q48" s="1370">
        <v>8</v>
      </c>
      <c r="R48" s="1450">
        <v>8</v>
      </c>
      <c r="S48" s="354"/>
    </row>
    <row r="49" spans="1:19" s="1" customFormat="1" ht="16.5" customHeight="1">
      <c r="A49" s="1178"/>
      <c r="B49" s="1143"/>
      <c r="C49" s="1183"/>
      <c r="D49" s="84"/>
      <c r="E49" s="1184"/>
      <c r="F49" s="1146"/>
      <c r="G49" s="1147"/>
      <c r="H49" s="1391"/>
      <c r="I49" s="38" t="s">
        <v>21</v>
      </c>
      <c r="J49" s="827"/>
      <c r="K49" s="184"/>
      <c r="L49" s="116"/>
      <c r="M49" s="116"/>
      <c r="N49" s="1174"/>
      <c r="O49" s="612"/>
      <c r="P49" s="612"/>
      <c r="Q49" s="1371"/>
      <c r="R49" s="1451"/>
      <c r="S49" s="354"/>
    </row>
    <row r="50" spans="1:19" s="1" customFormat="1" ht="19.5" customHeight="1" thickBot="1">
      <c r="A50" s="1160"/>
      <c r="B50" s="1136"/>
      <c r="C50" s="1138"/>
      <c r="D50" s="78"/>
      <c r="E50" s="1132"/>
      <c r="F50" s="1140"/>
      <c r="G50" s="1142"/>
      <c r="H50" s="1395"/>
      <c r="I50" s="673" t="s">
        <v>50</v>
      </c>
      <c r="J50" s="119">
        <f t="shared" ref="J50:L50" si="0">SUM(J48:J49)</f>
        <v>163.69999999999999</v>
      </c>
      <c r="K50" s="780">
        <f t="shared" si="0"/>
        <v>163.69999999999999</v>
      </c>
      <c r="L50" s="119">
        <f t="shared" si="0"/>
        <v>163.69999999999999</v>
      </c>
      <c r="M50" s="119">
        <f t="shared" ref="M50" si="1">SUM(M48:M49)</f>
        <v>163.69999999999999</v>
      </c>
      <c r="N50" s="1190"/>
      <c r="O50" s="613"/>
      <c r="P50" s="613"/>
      <c r="Q50" s="1372"/>
      <c r="R50" s="1452"/>
      <c r="S50" s="354"/>
    </row>
    <row r="51" spans="1:19" s="1" customFormat="1" ht="24.75" customHeight="1">
      <c r="A51" s="1159" t="s">
        <v>13</v>
      </c>
      <c r="B51" s="1135" t="s">
        <v>13</v>
      </c>
      <c r="C51" s="1137" t="s">
        <v>26</v>
      </c>
      <c r="D51" s="296"/>
      <c r="E51" s="629" t="s">
        <v>51</v>
      </c>
      <c r="F51" s="1139"/>
      <c r="G51" s="1141" t="s">
        <v>18</v>
      </c>
      <c r="H51" s="1379" t="s">
        <v>19</v>
      </c>
      <c r="I51" s="340" t="s">
        <v>20</v>
      </c>
      <c r="J51" s="157">
        <v>274.39999999999998</v>
      </c>
      <c r="K51" s="192">
        <v>275</v>
      </c>
      <c r="L51" s="157">
        <v>275</v>
      </c>
      <c r="M51" s="157">
        <v>275</v>
      </c>
      <c r="N51" s="385" t="s">
        <v>52</v>
      </c>
      <c r="O51" s="611">
        <v>31</v>
      </c>
      <c r="P51" s="611">
        <v>31</v>
      </c>
      <c r="Q51" s="651">
        <v>31</v>
      </c>
      <c r="R51" s="690">
        <v>31</v>
      </c>
      <c r="S51" s="354"/>
    </row>
    <row r="52" spans="1:19" s="1" customFormat="1" ht="15" customHeight="1">
      <c r="A52" s="1178"/>
      <c r="B52" s="1143"/>
      <c r="C52" s="1183"/>
      <c r="D52" s="84"/>
      <c r="E52" s="633"/>
      <c r="F52" s="1146"/>
      <c r="G52" s="1147"/>
      <c r="H52" s="1380"/>
      <c r="I52" s="22"/>
      <c r="J52" s="116"/>
      <c r="K52" s="184"/>
      <c r="L52" s="116"/>
      <c r="M52" s="116"/>
      <c r="N52" s="349"/>
      <c r="O52" s="612"/>
      <c r="P52" s="612"/>
      <c r="Q52" s="652"/>
      <c r="R52" s="691"/>
      <c r="S52" s="354"/>
    </row>
    <row r="53" spans="1:19" s="1" customFormat="1" ht="24.75" customHeight="1">
      <c r="A53" s="1178"/>
      <c r="B53" s="1143"/>
      <c r="C53" s="1183"/>
      <c r="D53" s="84"/>
      <c r="E53" s="633"/>
      <c r="F53" s="1146"/>
      <c r="G53" s="1147"/>
      <c r="H53" s="632" t="s">
        <v>23</v>
      </c>
      <c r="I53" s="18" t="s">
        <v>20</v>
      </c>
      <c r="J53" s="117">
        <v>57.9</v>
      </c>
      <c r="K53" s="185">
        <v>57.9</v>
      </c>
      <c r="L53" s="117">
        <v>57.9</v>
      </c>
      <c r="M53" s="117">
        <v>57.9</v>
      </c>
      <c r="N53" s="698"/>
      <c r="O53" s="612"/>
      <c r="P53" s="612"/>
      <c r="Q53" s="652"/>
      <c r="R53" s="691"/>
      <c r="S53" s="354"/>
    </row>
    <row r="54" spans="1:19" s="1" customFormat="1" ht="19.5" customHeight="1" thickBot="1">
      <c r="A54" s="1160"/>
      <c r="B54" s="1136"/>
      <c r="C54" s="1138"/>
      <c r="D54" s="78"/>
      <c r="E54" s="636"/>
      <c r="F54" s="1140"/>
      <c r="G54" s="1142"/>
      <c r="H54" s="650"/>
      <c r="I54" s="673" t="s">
        <v>50</v>
      </c>
      <c r="J54" s="119">
        <f>SUM(J51:J53)</f>
        <v>332.29999999999995</v>
      </c>
      <c r="K54" s="780">
        <f t="shared" ref="K54:L54" si="2">SUM(K51:K53)</f>
        <v>332.9</v>
      </c>
      <c r="L54" s="119">
        <f t="shared" si="2"/>
        <v>332.9</v>
      </c>
      <c r="M54" s="119">
        <f t="shared" ref="M54" si="3">SUM(M51:M53)</f>
        <v>332.9</v>
      </c>
      <c r="N54" s="106"/>
      <c r="O54" s="579"/>
      <c r="P54" s="579"/>
      <c r="Q54" s="648"/>
      <c r="R54" s="689"/>
      <c r="S54" s="354"/>
    </row>
    <row r="55" spans="1:19" s="1" customFormat="1" ht="18" customHeight="1">
      <c r="A55" s="1159" t="s">
        <v>13</v>
      </c>
      <c r="B55" s="1187" t="s">
        <v>13</v>
      </c>
      <c r="C55" s="1137" t="s">
        <v>28</v>
      </c>
      <c r="D55" s="296"/>
      <c r="E55" s="1131" t="s">
        <v>114</v>
      </c>
      <c r="F55" s="1139"/>
      <c r="G55" s="1141" t="s">
        <v>18</v>
      </c>
      <c r="H55" s="1379" t="s">
        <v>113</v>
      </c>
      <c r="I55" s="352" t="s">
        <v>20</v>
      </c>
      <c r="J55" s="157">
        <v>158.9</v>
      </c>
      <c r="K55" s="192">
        <v>158.9</v>
      </c>
      <c r="L55" s="157">
        <v>158.9</v>
      </c>
      <c r="M55" s="157">
        <v>158.9</v>
      </c>
      <c r="N55" s="1188" t="s">
        <v>115</v>
      </c>
      <c r="O55" s="611">
        <v>11</v>
      </c>
      <c r="P55" s="611">
        <v>11</v>
      </c>
      <c r="Q55" s="1374">
        <v>11</v>
      </c>
      <c r="R55" s="1367">
        <v>11</v>
      </c>
      <c r="S55" s="354"/>
    </row>
    <row r="56" spans="1:19" s="1" customFormat="1" ht="19.5" customHeight="1">
      <c r="A56" s="1178"/>
      <c r="B56" s="1181"/>
      <c r="C56" s="1183"/>
      <c r="D56" s="84"/>
      <c r="E56" s="1184"/>
      <c r="F56" s="1146"/>
      <c r="G56" s="1147"/>
      <c r="H56" s="1380"/>
      <c r="I56" s="131"/>
      <c r="J56" s="828"/>
      <c r="K56" s="184"/>
      <c r="L56" s="116"/>
      <c r="M56" s="116"/>
      <c r="N56" s="1373"/>
      <c r="O56" s="612"/>
      <c r="P56" s="612"/>
      <c r="Q56" s="1375"/>
      <c r="R56" s="1345"/>
      <c r="S56" s="354"/>
    </row>
    <row r="57" spans="1:19" s="1" customFormat="1" ht="18.75" customHeight="1">
      <c r="A57" s="1178"/>
      <c r="B57" s="1181"/>
      <c r="C57" s="1183"/>
      <c r="D57" s="84"/>
      <c r="E57" s="1184"/>
      <c r="F57" s="1146"/>
      <c r="G57" s="1147"/>
      <c r="H57" s="632" t="s">
        <v>23</v>
      </c>
      <c r="I57" s="386" t="s">
        <v>20</v>
      </c>
      <c r="J57" s="829">
        <v>4.3</v>
      </c>
      <c r="K57" s="185">
        <v>4.3</v>
      </c>
      <c r="L57" s="117">
        <v>4.3</v>
      </c>
      <c r="M57" s="117">
        <v>4.3</v>
      </c>
      <c r="N57" s="1373"/>
      <c r="O57" s="612"/>
      <c r="P57" s="612"/>
      <c r="Q57" s="1375"/>
      <c r="R57" s="1345"/>
      <c r="S57" s="354"/>
    </row>
    <row r="58" spans="1:19" s="1" customFormat="1" ht="19.5" customHeight="1" thickBot="1">
      <c r="A58" s="1160"/>
      <c r="B58" s="1182"/>
      <c r="C58" s="1138"/>
      <c r="D58" s="78"/>
      <c r="E58" s="1132"/>
      <c r="F58" s="1140"/>
      <c r="G58" s="1142"/>
      <c r="H58" s="650"/>
      <c r="I58" s="673" t="s">
        <v>50</v>
      </c>
      <c r="J58" s="353">
        <f>SUM(J55:J57)</f>
        <v>163.20000000000002</v>
      </c>
      <c r="K58" s="823">
        <f>SUM(K55:K57)</f>
        <v>163.20000000000002</v>
      </c>
      <c r="L58" s="353">
        <f t="shared" ref="L58:M58" si="4">SUM(L55:L57)</f>
        <v>163.20000000000002</v>
      </c>
      <c r="M58" s="353">
        <f t="shared" si="4"/>
        <v>163.20000000000002</v>
      </c>
      <c r="N58" s="1189"/>
      <c r="O58" s="613"/>
      <c r="P58" s="613"/>
      <c r="Q58" s="1376"/>
      <c r="R58" s="1346"/>
      <c r="S58" s="354"/>
    </row>
    <row r="59" spans="1:19" s="1" customFormat="1" ht="19.5" customHeight="1">
      <c r="A59" s="1159" t="s">
        <v>13</v>
      </c>
      <c r="B59" s="1135" t="s">
        <v>13</v>
      </c>
      <c r="C59" s="1137" t="s">
        <v>30</v>
      </c>
      <c r="D59" s="296"/>
      <c r="E59" s="1131" t="s">
        <v>53</v>
      </c>
      <c r="F59" s="1139"/>
      <c r="G59" s="1141" t="s">
        <v>18</v>
      </c>
      <c r="H59" s="628" t="s">
        <v>23</v>
      </c>
      <c r="I59" s="36" t="s">
        <v>20</v>
      </c>
      <c r="J59" s="120">
        <v>15.7</v>
      </c>
      <c r="K59" s="188">
        <v>15.7</v>
      </c>
      <c r="L59" s="120">
        <v>15.7</v>
      </c>
      <c r="M59" s="120">
        <v>15.7</v>
      </c>
      <c r="N59" s="385"/>
      <c r="O59" s="578"/>
      <c r="P59" s="578"/>
      <c r="Q59" s="647"/>
      <c r="R59" s="687"/>
      <c r="S59" s="354"/>
    </row>
    <row r="60" spans="1:19" s="1" customFormat="1" ht="15.75" customHeight="1" thickBot="1">
      <c r="A60" s="1160"/>
      <c r="B60" s="1136"/>
      <c r="C60" s="1138"/>
      <c r="D60" s="78"/>
      <c r="E60" s="1193"/>
      <c r="F60" s="1140"/>
      <c r="G60" s="1142"/>
      <c r="H60" s="146"/>
      <c r="I60" s="673" t="s">
        <v>50</v>
      </c>
      <c r="J60" s="121">
        <f t="shared" ref="J60:L60" si="5">SUM(J59:J59)</f>
        <v>15.7</v>
      </c>
      <c r="K60" s="265">
        <f t="shared" si="5"/>
        <v>15.7</v>
      </c>
      <c r="L60" s="121">
        <f t="shared" si="5"/>
        <v>15.7</v>
      </c>
      <c r="M60" s="121">
        <f t="shared" ref="M60" si="6">SUM(M59:M59)</f>
        <v>15.7</v>
      </c>
      <c r="N60" s="107"/>
      <c r="O60" s="613"/>
      <c r="P60" s="613"/>
      <c r="Q60" s="653"/>
      <c r="R60" s="692"/>
      <c r="S60" s="354"/>
    </row>
    <row r="61" spans="1:19" s="1" customFormat="1" ht="28.5" customHeight="1">
      <c r="A61" s="723" t="s">
        <v>13</v>
      </c>
      <c r="B61" s="388" t="s">
        <v>13</v>
      </c>
      <c r="C61" s="435" t="s">
        <v>33</v>
      </c>
      <c r="D61" s="296"/>
      <c r="E61" s="389" t="s">
        <v>54</v>
      </c>
      <c r="F61" s="390"/>
      <c r="G61" s="728"/>
      <c r="H61" s="391"/>
      <c r="I61" s="36" t="s">
        <v>20</v>
      </c>
      <c r="J61" s="108"/>
      <c r="K61" s="187"/>
      <c r="L61" s="179"/>
      <c r="M61" s="108"/>
      <c r="N61" s="316"/>
      <c r="O61" s="726"/>
      <c r="P61" s="726"/>
      <c r="Q61" s="383"/>
      <c r="R61" s="259"/>
      <c r="S61" s="354"/>
    </row>
    <row r="62" spans="1:19" s="1" customFormat="1" ht="15.75" customHeight="1">
      <c r="A62" s="722"/>
      <c r="B62" s="29"/>
      <c r="C62" s="436"/>
      <c r="D62" s="725" t="s">
        <v>13</v>
      </c>
      <c r="E62" s="1128" t="s">
        <v>120</v>
      </c>
      <c r="F62" s="79"/>
      <c r="G62" s="299" t="s">
        <v>18</v>
      </c>
      <c r="H62" s="1388" t="s">
        <v>19</v>
      </c>
      <c r="I62" s="26" t="s">
        <v>20</v>
      </c>
      <c r="J62" s="109">
        <v>52.8</v>
      </c>
      <c r="K62" s="181">
        <v>52.8</v>
      </c>
      <c r="L62" s="123">
        <v>52.8</v>
      </c>
      <c r="M62" s="109">
        <v>52.8</v>
      </c>
      <c r="N62" s="1153" t="s">
        <v>105</v>
      </c>
      <c r="O62" s="227">
        <v>3</v>
      </c>
      <c r="P62" s="227">
        <v>3</v>
      </c>
      <c r="Q62" s="294">
        <v>3</v>
      </c>
      <c r="R62" s="253">
        <v>3</v>
      </c>
      <c r="S62" s="354"/>
    </row>
    <row r="63" spans="1:19" s="1" customFormat="1" ht="25.5" customHeight="1">
      <c r="A63" s="722"/>
      <c r="B63" s="29"/>
      <c r="C63" s="436"/>
      <c r="D63" s="729"/>
      <c r="E63" s="1129"/>
      <c r="F63" s="298"/>
      <c r="G63" s="300"/>
      <c r="H63" s="1436"/>
      <c r="I63" s="19"/>
      <c r="J63" s="338"/>
      <c r="K63" s="337"/>
      <c r="L63" s="336"/>
      <c r="M63" s="338"/>
      <c r="N63" s="1397"/>
      <c r="O63" s="612"/>
      <c r="P63" s="612"/>
      <c r="Q63" s="730"/>
      <c r="R63" s="731"/>
      <c r="S63" s="354"/>
    </row>
    <row r="64" spans="1:19" s="1" customFormat="1" ht="26.25" customHeight="1">
      <c r="A64" s="722"/>
      <c r="B64" s="29"/>
      <c r="C64" s="436"/>
      <c r="D64" s="729"/>
      <c r="E64" s="1129"/>
      <c r="F64" s="298"/>
      <c r="G64" s="734">
        <v>5</v>
      </c>
      <c r="H64" s="721" t="s">
        <v>131</v>
      </c>
      <c r="I64" s="702" t="s">
        <v>20</v>
      </c>
      <c r="J64" s="109">
        <v>61.5</v>
      </c>
      <c r="K64" s="168">
        <v>18.8</v>
      </c>
      <c r="L64" s="123">
        <v>18.8</v>
      </c>
      <c r="M64" s="109">
        <v>18.8</v>
      </c>
      <c r="N64" s="492" t="s">
        <v>139</v>
      </c>
      <c r="O64" s="707">
        <v>1</v>
      </c>
      <c r="P64" s="707">
        <v>1</v>
      </c>
      <c r="Q64" s="708">
        <v>1</v>
      </c>
      <c r="R64" s="709">
        <v>1</v>
      </c>
      <c r="S64" s="354"/>
    </row>
    <row r="65" spans="1:19" s="1" customFormat="1" ht="39.75" customHeight="1">
      <c r="A65" s="722"/>
      <c r="B65" s="29"/>
      <c r="C65" s="436"/>
      <c r="D65" s="734"/>
      <c r="E65" s="502"/>
      <c r="F65" s="507"/>
      <c r="G65" s="735"/>
      <c r="H65" s="448"/>
      <c r="I65" s="703"/>
      <c r="J65" s="110"/>
      <c r="K65" s="167"/>
      <c r="L65" s="93"/>
      <c r="M65" s="110"/>
      <c r="N65" s="526" t="s">
        <v>193</v>
      </c>
      <c r="O65" s="704"/>
      <c r="P65" s="704">
        <v>1</v>
      </c>
      <c r="Q65" s="705"/>
      <c r="R65" s="706"/>
      <c r="S65" s="354"/>
    </row>
    <row r="66" spans="1:19" s="1" customFormat="1" ht="30" customHeight="1">
      <c r="A66" s="722"/>
      <c r="B66" s="29"/>
      <c r="C66" s="436"/>
      <c r="D66" s="733" t="s">
        <v>22</v>
      </c>
      <c r="E66" s="1128" t="s">
        <v>204</v>
      </c>
      <c r="F66" s="30"/>
      <c r="G66" s="145" t="s">
        <v>55</v>
      </c>
      <c r="H66" s="1437" t="s">
        <v>56</v>
      </c>
      <c r="I66" s="17" t="s">
        <v>20</v>
      </c>
      <c r="J66" s="109">
        <v>65</v>
      </c>
      <c r="K66" s="181">
        <v>65</v>
      </c>
      <c r="L66" s="123">
        <v>65</v>
      </c>
      <c r="M66" s="109">
        <v>65</v>
      </c>
      <c r="N66" s="158" t="s">
        <v>57</v>
      </c>
      <c r="O66" s="228">
        <v>9</v>
      </c>
      <c r="P66" s="228">
        <v>10</v>
      </c>
      <c r="Q66" s="384">
        <v>10</v>
      </c>
      <c r="R66" s="251">
        <v>10</v>
      </c>
      <c r="S66" s="354"/>
    </row>
    <row r="67" spans="1:19" s="1" customFormat="1" ht="30" customHeight="1">
      <c r="A67" s="722"/>
      <c r="B67" s="29"/>
      <c r="C67" s="426"/>
      <c r="D67" s="729"/>
      <c r="E67" s="1130"/>
      <c r="F67" s="69"/>
      <c r="G67" s="734"/>
      <c r="H67" s="1438"/>
      <c r="I67" s="98"/>
      <c r="J67" s="111"/>
      <c r="K67" s="189"/>
      <c r="L67" s="171"/>
      <c r="M67" s="111"/>
      <c r="N67" s="159" t="s">
        <v>140</v>
      </c>
      <c r="O67" s="217">
        <v>1</v>
      </c>
      <c r="P67" s="217">
        <v>1</v>
      </c>
      <c r="Q67" s="370">
        <v>1</v>
      </c>
      <c r="R67" s="276">
        <v>1</v>
      </c>
      <c r="S67" s="354"/>
    </row>
    <row r="68" spans="1:19" s="1" customFormat="1" ht="30" customHeight="1">
      <c r="A68" s="722"/>
      <c r="B68" s="29"/>
      <c r="C68" s="426"/>
      <c r="D68" s="729"/>
      <c r="E68" s="1130"/>
      <c r="F68" s="69"/>
      <c r="G68" s="734"/>
      <c r="H68" s="1439"/>
      <c r="I68" s="98"/>
      <c r="J68" s="112"/>
      <c r="K68" s="190"/>
      <c r="L68" s="172"/>
      <c r="M68" s="112"/>
      <c r="N68" s="160" t="s">
        <v>104</v>
      </c>
      <c r="O68" s="222">
        <v>10</v>
      </c>
      <c r="P68" s="222">
        <v>10</v>
      </c>
      <c r="Q68" s="373">
        <v>10</v>
      </c>
      <c r="R68" s="363">
        <v>10</v>
      </c>
      <c r="S68" s="354"/>
    </row>
    <row r="69" spans="1:19" s="1" customFormat="1" ht="30" customHeight="1">
      <c r="A69" s="722"/>
      <c r="B69" s="29"/>
      <c r="C69" s="426"/>
      <c r="D69" s="729"/>
      <c r="E69" s="1130"/>
      <c r="F69" s="69"/>
      <c r="G69" s="734"/>
      <c r="H69" s="147"/>
      <c r="I69" s="98"/>
      <c r="J69" s="112"/>
      <c r="K69" s="190"/>
      <c r="L69" s="172"/>
      <c r="M69" s="112"/>
      <c r="N69" s="160" t="s">
        <v>136</v>
      </c>
      <c r="O69" s="222">
        <v>3</v>
      </c>
      <c r="P69" s="222">
        <v>3</v>
      </c>
      <c r="Q69" s="373">
        <v>3</v>
      </c>
      <c r="R69" s="363">
        <v>3</v>
      </c>
      <c r="S69" s="354"/>
    </row>
    <row r="70" spans="1:19" s="1" customFormat="1" ht="28.5" customHeight="1">
      <c r="A70" s="722"/>
      <c r="B70" s="29"/>
      <c r="C70" s="426"/>
      <c r="D70" s="532"/>
      <c r="E70" s="1446"/>
      <c r="F70" s="70"/>
      <c r="G70" s="300"/>
      <c r="H70" s="147"/>
      <c r="I70" s="99"/>
      <c r="J70" s="113"/>
      <c r="K70" s="191"/>
      <c r="L70" s="173"/>
      <c r="M70" s="113"/>
      <c r="N70" s="27" t="s">
        <v>106</v>
      </c>
      <c r="O70" s="219">
        <v>1</v>
      </c>
      <c r="P70" s="219">
        <v>1</v>
      </c>
      <c r="Q70" s="395">
        <v>1</v>
      </c>
      <c r="R70" s="254">
        <v>1</v>
      </c>
      <c r="S70" s="354"/>
    </row>
    <row r="71" spans="1:19" s="1" customFormat="1" ht="19.5" customHeight="1">
      <c r="A71" s="722"/>
      <c r="B71" s="29"/>
      <c r="C71" s="426"/>
      <c r="D71" s="727" t="s">
        <v>26</v>
      </c>
      <c r="E71" s="1344" t="s">
        <v>100</v>
      </c>
      <c r="F71" s="69"/>
      <c r="G71" s="763">
        <v>5</v>
      </c>
      <c r="H71" s="147"/>
      <c r="I71" s="396" t="s">
        <v>20</v>
      </c>
      <c r="J71" s="397">
        <v>62.3</v>
      </c>
      <c r="K71" s="824">
        <f>19+45</f>
        <v>64</v>
      </c>
      <c r="L71" s="834">
        <f>19+45</f>
        <v>64</v>
      </c>
      <c r="M71" s="397">
        <f>19+45</f>
        <v>64</v>
      </c>
      <c r="N71" s="1432" t="s">
        <v>137</v>
      </c>
      <c r="O71" s="711">
        <v>5</v>
      </c>
      <c r="P71" s="711">
        <v>5</v>
      </c>
      <c r="Q71" s="712">
        <v>5</v>
      </c>
      <c r="R71" s="713">
        <v>5</v>
      </c>
      <c r="S71" s="354"/>
    </row>
    <row r="72" spans="1:19" s="1" customFormat="1" ht="13.5" customHeight="1">
      <c r="A72" s="722"/>
      <c r="B72" s="29"/>
      <c r="C72" s="426"/>
      <c r="D72" s="727"/>
      <c r="E72" s="1145"/>
      <c r="F72" s="69"/>
      <c r="G72" s="763"/>
      <c r="H72" s="147"/>
      <c r="I72" s="98"/>
      <c r="J72" s="111"/>
      <c r="K72" s="189"/>
      <c r="L72" s="398"/>
      <c r="M72" s="111"/>
      <c r="N72" s="1433"/>
      <c r="O72" s="714"/>
      <c r="P72" s="714"/>
      <c r="Q72" s="715"/>
      <c r="R72" s="716"/>
      <c r="S72" s="354"/>
    </row>
    <row r="73" spans="1:19" s="1" customFormat="1" ht="30" customHeight="1">
      <c r="A73" s="722"/>
      <c r="B73" s="29"/>
      <c r="C73" s="426"/>
      <c r="D73" s="727"/>
      <c r="E73" s="1145"/>
      <c r="F73" s="69"/>
      <c r="G73" s="763"/>
      <c r="H73" s="764"/>
      <c r="I73" s="99"/>
      <c r="J73" s="598"/>
      <c r="K73" s="825"/>
      <c r="L73" s="710"/>
      <c r="M73" s="535"/>
      <c r="N73" s="508" t="s">
        <v>192</v>
      </c>
      <c r="O73" s="222">
        <v>1</v>
      </c>
      <c r="P73" s="222">
        <v>1</v>
      </c>
      <c r="Q73" s="373">
        <v>1</v>
      </c>
      <c r="R73" s="363">
        <v>1</v>
      </c>
      <c r="S73" s="354"/>
    </row>
    <row r="74" spans="1:19" s="1" customFormat="1" ht="15.75" customHeight="1" thickBot="1">
      <c r="A74" s="724"/>
      <c r="B74" s="392"/>
      <c r="C74" s="437"/>
      <c r="D74" s="420"/>
      <c r="E74" s="418"/>
      <c r="F74" s="419"/>
      <c r="G74" s="420"/>
      <c r="H74" s="780"/>
      <c r="I74" s="720" t="s">
        <v>50</v>
      </c>
      <c r="J74" s="119">
        <f>SUM(J62:J73)</f>
        <v>241.60000000000002</v>
      </c>
      <c r="K74" s="420">
        <f>SUM(K62:K73)</f>
        <v>200.6</v>
      </c>
      <c r="L74" s="95">
        <f>SUM(L62:L73)</f>
        <v>200.6</v>
      </c>
      <c r="M74" s="121">
        <f>SUM(M62:M73)</f>
        <v>200.6</v>
      </c>
      <c r="N74" s="421"/>
      <c r="O74" s="422"/>
      <c r="P74" s="423"/>
      <c r="Q74" s="424"/>
      <c r="R74" s="425"/>
      <c r="S74" s="354"/>
    </row>
    <row r="75" spans="1:19" s="4" customFormat="1" ht="18.75" customHeight="1">
      <c r="A75" s="1178" t="s">
        <v>13</v>
      </c>
      <c r="B75" s="1181" t="s">
        <v>13</v>
      </c>
      <c r="C75" s="1183" t="s">
        <v>36</v>
      </c>
      <c r="D75" s="84"/>
      <c r="E75" s="1184" t="s">
        <v>58</v>
      </c>
      <c r="F75" s="1185"/>
      <c r="G75" s="1126" t="s">
        <v>18</v>
      </c>
      <c r="H75" s="1391" t="s">
        <v>161</v>
      </c>
      <c r="I75" s="387" t="s">
        <v>20</v>
      </c>
      <c r="J75" s="338">
        <f>105-51</f>
        <v>54</v>
      </c>
      <c r="K75" s="182">
        <v>3731.2</v>
      </c>
      <c r="L75" s="110">
        <v>4449.6000000000004</v>
      </c>
      <c r="M75" s="110">
        <v>4449.6000000000004</v>
      </c>
      <c r="N75" s="1157" t="s">
        <v>208</v>
      </c>
      <c r="O75" s="612">
        <v>1</v>
      </c>
      <c r="P75" s="612">
        <v>1</v>
      </c>
      <c r="Q75" s="652">
        <v>1</v>
      </c>
      <c r="R75" s="691">
        <v>1</v>
      </c>
      <c r="S75" s="31"/>
    </row>
    <row r="76" spans="1:19" s="4" customFormat="1" ht="18" customHeight="1">
      <c r="A76" s="1178"/>
      <c r="B76" s="1181"/>
      <c r="C76" s="1183"/>
      <c r="D76" s="84"/>
      <c r="E76" s="1184"/>
      <c r="F76" s="1185"/>
      <c r="G76" s="1126"/>
      <c r="H76" s="1391"/>
      <c r="I76" s="62" t="s">
        <v>127</v>
      </c>
      <c r="J76" s="128">
        <v>2904.2</v>
      </c>
      <c r="K76" s="193"/>
      <c r="L76" s="128"/>
      <c r="M76" s="128"/>
      <c r="N76" s="1157"/>
      <c r="O76" s="612"/>
      <c r="P76" s="612"/>
      <c r="Q76" s="652"/>
      <c r="R76" s="691"/>
      <c r="S76" s="31"/>
    </row>
    <row r="77" spans="1:19" s="4" customFormat="1" ht="13.5" thickBot="1">
      <c r="A77" s="1160"/>
      <c r="B77" s="1182"/>
      <c r="C77" s="1138"/>
      <c r="D77" s="78"/>
      <c r="E77" s="1132"/>
      <c r="F77" s="1186"/>
      <c r="G77" s="1127"/>
      <c r="H77" s="1395"/>
      <c r="I77" s="100" t="s">
        <v>50</v>
      </c>
      <c r="J77" s="121">
        <f t="shared" ref="J77:L77" si="7">J75+J76</f>
        <v>2958.2</v>
      </c>
      <c r="K77" s="265">
        <f t="shared" si="7"/>
        <v>3731.2</v>
      </c>
      <c r="L77" s="121">
        <f t="shared" si="7"/>
        <v>4449.6000000000004</v>
      </c>
      <c r="M77" s="121">
        <f t="shared" ref="M77" si="8">M75+M76</f>
        <v>4449.6000000000004</v>
      </c>
      <c r="N77" s="1158"/>
      <c r="O77" s="613"/>
      <c r="P77" s="613"/>
      <c r="Q77" s="653"/>
      <c r="R77" s="692"/>
      <c r="S77" s="31"/>
    </row>
    <row r="78" spans="1:19" s="4" customFormat="1" ht="21" customHeight="1">
      <c r="A78" s="1159" t="s">
        <v>13</v>
      </c>
      <c r="B78" s="1187" t="s">
        <v>13</v>
      </c>
      <c r="C78" s="1191" t="s">
        <v>37</v>
      </c>
      <c r="D78" s="84"/>
      <c r="E78" s="1131" t="s">
        <v>59</v>
      </c>
      <c r="F78" s="1185"/>
      <c r="G78" s="1194" t="s">
        <v>18</v>
      </c>
      <c r="H78" s="1430" t="s">
        <v>19</v>
      </c>
      <c r="I78" s="101" t="s">
        <v>20</v>
      </c>
      <c r="J78" s="174">
        <v>29</v>
      </c>
      <c r="K78" s="128">
        <v>29</v>
      </c>
      <c r="L78" s="128">
        <v>29</v>
      </c>
      <c r="M78" s="128">
        <v>29</v>
      </c>
      <c r="N78" s="32"/>
      <c r="O78" s="611"/>
      <c r="P78" s="611"/>
      <c r="Q78" s="651"/>
      <c r="R78" s="690"/>
      <c r="S78" s="31"/>
    </row>
    <row r="79" spans="1:19" s="4" customFormat="1" ht="18.75" customHeight="1" thickBot="1">
      <c r="A79" s="1160"/>
      <c r="B79" s="1182"/>
      <c r="C79" s="1192"/>
      <c r="D79" s="78"/>
      <c r="E79" s="1132"/>
      <c r="F79" s="1186"/>
      <c r="G79" s="1127"/>
      <c r="H79" s="1431"/>
      <c r="I79" s="97" t="s">
        <v>50</v>
      </c>
      <c r="J79" s="95">
        <f t="shared" ref="J79:L79" si="9">J78</f>
        <v>29</v>
      </c>
      <c r="K79" s="121">
        <f t="shared" si="9"/>
        <v>29</v>
      </c>
      <c r="L79" s="121">
        <f t="shared" si="9"/>
        <v>29</v>
      </c>
      <c r="M79" s="121">
        <f t="shared" ref="M79" si="10">M78</f>
        <v>29</v>
      </c>
      <c r="N79" s="129"/>
      <c r="O79" s="613"/>
      <c r="P79" s="613"/>
      <c r="Q79" s="653"/>
      <c r="R79" s="692"/>
      <c r="S79" s="31"/>
    </row>
    <row r="80" spans="1:19" s="1" customFormat="1" ht="56.25" customHeight="1">
      <c r="A80" s="33" t="s">
        <v>13</v>
      </c>
      <c r="B80" s="34" t="s">
        <v>13</v>
      </c>
      <c r="C80" s="443" t="s">
        <v>41</v>
      </c>
      <c r="D80" s="438"/>
      <c r="E80" s="696" t="s">
        <v>60</v>
      </c>
      <c r="F80" s="478"/>
      <c r="G80" s="479"/>
      <c r="H80" s="477"/>
      <c r="I80" s="90"/>
      <c r="J80" s="122"/>
      <c r="K80" s="122"/>
      <c r="L80" s="122"/>
      <c r="M80" s="122"/>
      <c r="N80" s="89"/>
      <c r="O80" s="229"/>
      <c r="P80" s="229"/>
      <c r="Q80" s="399"/>
      <c r="R80" s="402"/>
      <c r="S80" s="354"/>
    </row>
    <row r="81" spans="1:19" s="1" customFormat="1" ht="30.75" customHeight="1">
      <c r="A81" s="13"/>
      <c r="B81" s="14"/>
      <c r="C81" s="432"/>
      <c r="D81" s="533" t="s">
        <v>13</v>
      </c>
      <c r="E81" s="356" t="s">
        <v>62</v>
      </c>
      <c r="F81" s="37"/>
      <c r="G81" s="41">
        <v>1</v>
      </c>
      <c r="H81" s="150" t="s">
        <v>61</v>
      </c>
      <c r="I81" s="404" t="s">
        <v>20</v>
      </c>
      <c r="J81" s="405">
        <v>30</v>
      </c>
      <c r="K81" s="405">
        <v>21.8</v>
      </c>
      <c r="L81" s="405">
        <v>21.8</v>
      </c>
      <c r="M81" s="405">
        <v>21.8</v>
      </c>
      <c r="N81" s="674" t="s">
        <v>116</v>
      </c>
      <c r="O81" s="333">
        <v>50</v>
      </c>
      <c r="P81" s="212">
        <v>50</v>
      </c>
      <c r="Q81" s="476">
        <v>50</v>
      </c>
      <c r="R81" s="251">
        <v>50</v>
      </c>
      <c r="S81" s="354"/>
    </row>
    <row r="82" spans="1:19" s="1" customFormat="1" ht="14.25" customHeight="1">
      <c r="A82" s="13"/>
      <c r="B82" s="14"/>
      <c r="C82" s="432"/>
      <c r="D82" s="84" t="s">
        <v>22</v>
      </c>
      <c r="E82" s="1206" t="s">
        <v>63</v>
      </c>
      <c r="F82" s="37"/>
      <c r="G82" s="41"/>
      <c r="H82" s="150"/>
      <c r="I82" s="403" t="s">
        <v>24</v>
      </c>
      <c r="J82" s="93">
        <v>25</v>
      </c>
      <c r="K82" s="93">
        <v>22</v>
      </c>
      <c r="L82" s="93">
        <v>20</v>
      </c>
      <c r="M82" s="93">
        <v>20</v>
      </c>
      <c r="N82" s="1174" t="s">
        <v>144</v>
      </c>
      <c r="O82" s="527">
        <v>18</v>
      </c>
      <c r="P82" s="209">
        <v>18</v>
      </c>
      <c r="Q82" s="209">
        <v>17</v>
      </c>
      <c r="R82" s="249">
        <v>17</v>
      </c>
      <c r="S82" s="354"/>
    </row>
    <row r="83" spans="1:19" s="1" customFormat="1" ht="16.5" customHeight="1">
      <c r="A83" s="13"/>
      <c r="B83" s="14"/>
      <c r="C83" s="432"/>
      <c r="D83" s="84"/>
      <c r="E83" s="1207"/>
      <c r="F83" s="37"/>
      <c r="G83" s="41"/>
      <c r="H83" s="150"/>
      <c r="I83" s="52" t="s">
        <v>25</v>
      </c>
      <c r="J83" s="124"/>
      <c r="K83" s="124"/>
      <c r="L83" s="124"/>
      <c r="M83" s="124"/>
      <c r="N83" s="1429"/>
      <c r="O83" s="475"/>
      <c r="P83" s="207"/>
      <c r="Q83" s="207"/>
      <c r="R83" s="247"/>
      <c r="S83" s="354"/>
    </row>
    <row r="84" spans="1:19" s="1" customFormat="1" ht="28.5" customHeight="1">
      <c r="A84" s="13"/>
      <c r="B84" s="14"/>
      <c r="C84" s="432"/>
      <c r="D84" s="658" t="s">
        <v>26</v>
      </c>
      <c r="E84" s="1210" t="s">
        <v>64</v>
      </c>
      <c r="F84" s="37"/>
      <c r="G84" s="41"/>
      <c r="H84" s="151"/>
      <c r="I84" s="72" t="s">
        <v>24</v>
      </c>
      <c r="J84" s="336">
        <f>1.8+30.3</f>
        <v>32.1</v>
      </c>
      <c r="K84" s="93">
        <v>0.9</v>
      </c>
      <c r="L84" s="93">
        <v>0.9</v>
      </c>
      <c r="M84" s="93">
        <v>0.9</v>
      </c>
      <c r="N84" s="671" t="s">
        <v>145</v>
      </c>
      <c r="O84" s="856">
        <v>4</v>
      </c>
      <c r="P84" s="210">
        <v>4</v>
      </c>
      <c r="Q84" s="210">
        <v>2</v>
      </c>
      <c r="R84" s="248">
        <v>2</v>
      </c>
      <c r="S84" s="354"/>
    </row>
    <row r="85" spans="1:19" s="1" customFormat="1" ht="24.75" customHeight="1">
      <c r="A85" s="13"/>
      <c r="B85" s="14"/>
      <c r="C85" s="432"/>
      <c r="D85" s="662"/>
      <c r="E85" s="1211"/>
      <c r="F85" s="74"/>
      <c r="G85" s="140"/>
      <c r="H85" s="152"/>
      <c r="I85" s="52" t="s">
        <v>20</v>
      </c>
      <c r="J85" s="125"/>
      <c r="K85" s="125"/>
      <c r="L85" s="125"/>
      <c r="M85" s="125"/>
      <c r="N85" s="686"/>
      <c r="O85" s="230"/>
      <c r="P85" s="211"/>
      <c r="Q85" s="211"/>
      <c r="R85" s="252"/>
      <c r="S85" s="354"/>
    </row>
    <row r="86" spans="1:19" s="1" customFormat="1" ht="24" customHeight="1">
      <c r="A86" s="13"/>
      <c r="B86" s="40"/>
      <c r="C86" s="444"/>
      <c r="D86" s="624" t="s">
        <v>28</v>
      </c>
      <c r="E86" s="1128" t="s">
        <v>143</v>
      </c>
      <c r="F86" s="75"/>
      <c r="G86" s="149">
        <v>1</v>
      </c>
      <c r="H86" s="635" t="s">
        <v>65</v>
      </c>
      <c r="I86" s="77" t="s">
        <v>24</v>
      </c>
      <c r="J86" s="123">
        <v>4.5</v>
      </c>
      <c r="K86" s="123">
        <v>4.5</v>
      </c>
      <c r="L86" s="123">
        <v>4.5</v>
      </c>
      <c r="M86" s="123">
        <v>4.5</v>
      </c>
      <c r="N86" s="672" t="s">
        <v>99</v>
      </c>
      <c r="O86" s="227">
        <v>2</v>
      </c>
      <c r="P86" s="201">
        <v>2</v>
      </c>
      <c r="Q86" s="208">
        <v>2</v>
      </c>
      <c r="R86" s="253">
        <v>2</v>
      </c>
      <c r="S86" s="354"/>
    </row>
    <row r="87" spans="1:19" s="1" customFormat="1" ht="31.5" customHeight="1">
      <c r="A87" s="13"/>
      <c r="B87" s="40"/>
      <c r="C87" s="444"/>
      <c r="D87" s="625"/>
      <c r="E87" s="1394"/>
      <c r="F87" s="21"/>
      <c r="G87" s="140"/>
      <c r="H87" s="448"/>
      <c r="I87" s="52" t="s">
        <v>20</v>
      </c>
      <c r="J87" s="125"/>
      <c r="K87" s="94"/>
      <c r="L87" s="94"/>
      <c r="M87" s="94"/>
      <c r="N87" s="331"/>
      <c r="O87" s="219"/>
      <c r="P87" s="207"/>
      <c r="Q87" s="199"/>
      <c r="R87" s="254"/>
      <c r="S87" s="354"/>
    </row>
    <row r="88" spans="1:19" s="1" customFormat="1" ht="45" customHeight="1">
      <c r="A88" s="13"/>
      <c r="B88" s="14"/>
      <c r="C88" s="432"/>
      <c r="D88" s="439" t="s">
        <v>30</v>
      </c>
      <c r="E88" s="682" t="s">
        <v>66</v>
      </c>
      <c r="F88" s="163"/>
      <c r="G88" s="164">
        <v>1</v>
      </c>
      <c r="H88" s="165" t="s">
        <v>61</v>
      </c>
      <c r="I88" s="46" t="s">
        <v>20</v>
      </c>
      <c r="J88" s="178">
        <v>2.2000000000000002</v>
      </c>
      <c r="K88" s="126">
        <v>2.2000000000000002</v>
      </c>
      <c r="L88" s="126">
        <v>2.2000000000000002</v>
      </c>
      <c r="M88" s="126">
        <v>2.2000000000000002</v>
      </c>
      <c r="N88" s="304" t="s">
        <v>146</v>
      </c>
      <c r="O88" s="475">
        <v>10</v>
      </c>
      <c r="P88" s="207">
        <v>10</v>
      </c>
      <c r="Q88" s="212">
        <v>10</v>
      </c>
      <c r="R88" s="250">
        <v>10</v>
      </c>
      <c r="S88" s="354"/>
    </row>
    <row r="89" spans="1:19" s="1" customFormat="1" ht="54" customHeight="1">
      <c r="A89" s="13"/>
      <c r="B89" s="40"/>
      <c r="C89" s="444"/>
      <c r="D89" s="440" t="s">
        <v>33</v>
      </c>
      <c r="E89" s="572" t="s">
        <v>151</v>
      </c>
      <c r="F89" s="575"/>
      <c r="G89" s="41"/>
      <c r="H89" s="150"/>
      <c r="I89" s="52" t="s">
        <v>20</v>
      </c>
      <c r="J89" s="125">
        <v>7.6</v>
      </c>
      <c r="K89" s="94">
        <v>7.6</v>
      </c>
      <c r="L89" s="94">
        <v>7.6</v>
      </c>
      <c r="M89" s="94">
        <v>7.6</v>
      </c>
      <c r="N89" s="345" t="s">
        <v>149</v>
      </c>
      <c r="O89" s="476">
        <v>116</v>
      </c>
      <c r="P89" s="212">
        <v>116</v>
      </c>
      <c r="Q89" s="207">
        <v>116</v>
      </c>
      <c r="R89" s="247">
        <v>116</v>
      </c>
      <c r="S89" s="354"/>
    </row>
    <row r="90" spans="1:19" s="1" customFormat="1" ht="25.5" customHeight="1">
      <c r="A90" s="13"/>
      <c r="B90" s="14"/>
      <c r="C90" s="444"/>
      <c r="D90" s="1191" t="s">
        <v>36</v>
      </c>
      <c r="E90" s="1202" t="s">
        <v>67</v>
      </c>
      <c r="F90" s="575"/>
      <c r="G90" s="41"/>
      <c r="H90" s="150"/>
      <c r="I90" s="77" t="s">
        <v>20</v>
      </c>
      <c r="J90" s="290"/>
      <c r="K90" s="408"/>
      <c r="L90" s="284"/>
      <c r="M90" s="284"/>
      <c r="N90" s="332" t="s">
        <v>98</v>
      </c>
      <c r="O90" s="255">
        <v>1</v>
      </c>
      <c r="P90" s="257"/>
      <c r="Q90" s="257"/>
      <c r="R90" s="256"/>
      <c r="S90" s="354"/>
    </row>
    <row r="91" spans="1:19" s="1" customFormat="1" ht="19.5" customHeight="1">
      <c r="A91" s="13"/>
      <c r="B91" s="14"/>
      <c r="C91" s="444"/>
      <c r="D91" s="1441"/>
      <c r="E91" s="1203"/>
      <c r="F91" s="575"/>
      <c r="G91" s="41"/>
      <c r="H91" s="150"/>
      <c r="I91" s="52" t="s">
        <v>20</v>
      </c>
      <c r="J91" s="243">
        <v>1.5</v>
      </c>
      <c r="K91" s="351">
        <v>2</v>
      </c>
      <c r="L91" s="351">
        <v>0.8</v>
      </c>
      <c r="M91" s="351">
        <v>0.8</v>
      </c>
      <c r="N91" s="686" t="s">
        <v>68</v>
      </c>
      <c r="O91" s="230">
        <v>19</v>
      </c>
      <c r="P91" s="211">
        <v>19</v>
      </c>
      <c r="Q91" s="211">
        <v>25</v>
      </c>
      <c r="R91" s="252">
        <v>10</v>
      </c>
      <c r="S91" s="354"/>
    </row>
    <row r="92" spans="1:19" s="1" customFormat="1" ht="42" customHeight="1">
      <c r="A92" s="13"/>
      <c r="B92" s="40"/>
      <c r="C92" s="444"/>
      <c r="D92" s="441" t="s">
        <v>37</v>
      </c>
      <c r="E92" s="572" t="s">
        <v>69</v>
      </c>
      <c r="F92" s="575"/>
      <c r="G92" s="41"/>
      <c r="H92" s="150"/>
      <c r="I92" s="52" t="s">
        <v>20</v>
      </c>
      <c r="J92" s="125">
        <v>7.8</v>
      </c>
      <c r="K92" s="94">
        <v>7.8</v>
      </c>
      <c r="L92" s="94">
        <v>7.8</v>
      </c>
      <c r="M92" s="94">
        <v>7.8</v>
      </c>
      <c r="N92" s="345" t="s">
        <v>70</v>
      </c>
      <c r="O92" s="475">
        <v>110</v>
      </c>
      <c r="P92" s="207">
        <v>100</v>
      </c>
      <c r="Q92" s="207">
        <v>100</v>
      </c>
      <c r="R92" s="247">
        <v>100</v>
      </c>
      <c r="S92" s="354"/>
    </row>
    <row r="93" spans="1:19" s="1" customFormat="1" ht="30" customHeight="1">
      <c r="A93" s="13"/>
      <c r="B93" s="40"/>
      <c r="C93" s="444"/>
      <c r="D93" s="512" t="s">
        <v>41</v>
      </c>
      <c r="E93" s="668" t="s">
        <v>71</v>
      </c>
      <c r="F93" s="575"/>
      <c r="G93" s="41"/>
      <c r="H93" s="151"/>
      <c r="I93" s="77" t="s">
        <v>20</v>
      </c>
      <c r="J93" s="123">
        <v>40</v>
      </c>
      <c r="K93" s="293"/>
      <c r="L93" s="293"/>
      <c r="M93" s="293"/>
      <c r="N93" s="513" t="s">
        <v>196</v>
      </c>
      <c r="O93" s="514">
        <v>1</v>
      </c>
      <c r="P93" s="514"/>
      <c r="Q93" s="514"/>
      <c r="R93" s="251"/>
      <c r="S93" s="354"/>
    </row>
    <row r="94" spans="1:19" s="1" customFormat="1" ht="43.5" customHeight="1">
      <c r="A94" s="13"/>
      <c r="B94" s="40"/>
      <c r="C94" s="445"/>
      <c r="D94" s="442"/>
      <c r="E94" s="669"/>
      <c r="F94" s="575"/>
      <c r="G94" s="41"/>
      <c r="H94" s="151"/>
      <c r="I94" s="614"/>
      <c r="J94" s="93"/>
      <c r="K94" s="313"/>
      <c r="L94" s="313"/>
      <c r="M94" s="313"/>
      <c r="N94" s="666" t="s">
        <v>202</v>
      </c>
      <c r="O94" s="846">
        <v>1</v>
      </c>
      <c r="P94" s="209"/>
      <c r="Q94" s="209"/>
      <c r="R94" s="688"/>
      <c r="S94" s="354"/>
    </row>
    <row r="95" spans="1:19" s="1" customFormat="1" ht="15" customHeight="1">
      <c r="A95" s="13"/>
      <c r="B95" s="40"/>
      <c r="C95" s="445"/>
      <c r="D95" s="624" t="s">
        <v>45</v>
      </c>
      <c r="E95" s="1434" t="s">
        <v>72</v>
      </c>
      <c r="F95" s="575"/>
      <c r="G95" s="41"/>
      <c r="H95" s="1528" t="s">
        <v>61</v>
      </c>
      <c r="I95" s="515" t="s">
        <v>127</v>
      </c>
      <c r="J95" s="786">
        <f>48+31.6</f>
        <v>79.599999999999994</v>
      </c>
      <c r="K95" s="293"/>
      <c r="L95" s="293"/>
      <c r="M95" s="293"/>
      <c r="N95" s="1381" t="s">
        <v>211</v>
      </c>
      <c r="O95" s="717">
        <v>100</v>
      </c>
      <c r="P95" s="717"/>
      <c r="Q95" s="400"/>
      <c r="R95" s="295"/>
      <c r="S95" s="354"/>
    </row>
    <row r="96" spans="1:19" s="1" customFormat="1" ht="14.25" customHeight="1">
      <c r="A96" s="13"/>
      <c r="B96" s="40"/>
      <c r="C96" s="445"/>
      <c r="D96" s="661"/>
      <c r="E96" s="1435"/>
      <c r="F96" s="575"/>
      <c r="G96" s="41"/>
      <c r="H96" s="1506"/>
      <c r="I96" s="55" t="s">
        <v>24</v>
      </c>
      <c r="J96" s="336">
        <f>95.4-30.3</f>
        <v>65.100000000000009</v>
      </c>
      <c r="K96" s="313"/>
      <c r="L96" s="313"/>
      <c r="M96" s="313"/>
      <c r="N96" s="1382"/>
      <c r="O96" s="612"/>
      <c r="P96" s="612"/>
      <c r="Q96" s="235"/>
      <c r="R96" s="516"/>
      <c r="S96" s="354"/>
    </row>
    <row r="97" spans="1:23" s="1" customFormat="1" ht="15.75" customHeight="1">
      <c r="A97" s="13"/>
      <c r="B97" s="40"/>
      <c r="C97" s="445"/>
      <c r="D97" s="661"/>
      <c r="E97" s="1435"/>
      <c r="F97" s="575"/>
      <c r="G97" s="41"/>
      <c r="H97" s="1506"/>
      <c r="I97" s="55" t="s">
        <v>20</v>
      </c>
      <c r="J97" s="93"/>
      <c r="K97" s="313">
        <v>28</v>
      </c>
      <c r="L97" s="313">
        <v>28</v>
      </c>
      <c r="M97" s="313">
        <v>28</v>
      </c>
      <c r="N97" s="1383" t="s">
        <v>209</v>
      </c>
      <c r="O97" s="217">
        <v>100</v>
      </c>
      <c r="P97" s="217"/>
      <c r="Q97" s="523"/>
      <c r="R97" s="524"/>
      <c r="S97" s="354"/>
    </row>
    <row r="98" spans="1:23" s="1" customFormat="1" ht="12.75" customHeight="1">
      <c r="A98" s="13"/>
      <c r="B98" s="40"/>
      <c r="C98" s="445"/>
      <c r="D98" s="661"/>
      <c r="E98" s="1435"/>
      <c r="F98" s="575"/>
      <c r="G98" s="41"/>
      <c r="H98" s="1506"/>
      <c r="I98" s="55"/>
      <c r="J98" s="93"/>
      <c r="K98" s="313"/>
      <c r="L98" s="110"/>
      <c r="M98" s="110"/>
      <c r="N98" s="1384"/>
      <c r="O98" s="218"/>
      <c r="P98" s="218"/>
      <c r="Q98" s="449"/>
      <c r="R98" s="525"/>
      <c r="S98" s="354"/>
    </row>
    <row r="99" spans="1:23" s="1" customFormat="1" ht="27" customHeight="1">
      <c r="A99" s="13"/>
      <c r="B99" s="40"/>
      <c r="C99" s="445"/>
      <c r="D99" s="661"/>
      <c r="E99" s="1435"/>
      <c r="F99" s="575"/>
      <c r="G99" s="41"/>
      <c r="H99" s="1506"/>
      <c r="I99" s="835"/>
      <c r="J99" s="110"/>
      <c r="K99" s="313"/>
      <c r="L99" s="313"/>
      <c r="M99" s="313"/>
      <c r="N99" s="812" t="s">
        <v>230</v>
      </c>
      <c r="O99" s="857">
        <v>1</v>
      </c>
      <c r="P99" s="217"/>
      <c r="Q99" s="523"/>
      <c r="R99" s="524"/>
      <c r="S99" s="354"/>
    </row>
    <row r="100" spans="1:23" s="1" customFormat="1" ht="27" customHeight="1">
      <c r="A100" s="13"/>
      <c r="B100" s="40"/>
      <c r="C100" s="445"/>
      <c r="D100" s="838"/>
      <c r="E100" s="1435"/>
      <c r="F100" s="575"/>
      <c r="G100" s="41"/>
      <c r="H100" s="1506"/>
      <c r="I100" s="835"/>
      <c r="J100" s="110"/>
      <c r="K100" s="313"/>
      <c r="L100" s="313"/>
      <c r="M100" s="313"/>
      <c r="N100" s="280" t="s">
        <v>210</v>
      </c>
      <c r="O100" s="218"/>
      <c r="P100" s="860">
        <v>100</v>
      </c>
      <c r="Q100" s="449"/>
      <c r="R100" s="525"/>
      <c r="S100" s="354"/>
    </row>
    <row r="101" spans="1:23" s="1" customFormat="1" ht="27" customHeight="1">
      <c r="A101" s="13"/>
      <c r="B101" s="40"/>
      <c r="C101" s="445"/>
      <c r="D101" s="753"/>
      <c r="E101" s="1435"/>
      <c r="F101" s="575"/>
      <c r="G101" s="41"/>
      <c r="H101" s="1529"/>
      <c r="I101" s="114"/>
      <c r="J101" s="116"/>
      <c r="K101" s="94"/>
      <c r="L101" s="94"/>
      <c r="M101" s="94"/>
      <c r="N101" s="520" t="s">
        <v>224</v>
      </c>
      <c r="O101" s="521">
        <v>100</v>
      </c>
      <c r="P101" s="521"/>
      <c r="Q101" s="522"/>
      <c r="R101" s="518"/>
      <c r="S101" s="354"/>
    </row>
    <row r="102" spans="1:23" s="1" customFormat="1" ht="22.5" customHeight="1">
      <c r="A102" s="13"/>
      <c r="B102" s="40"/>
      <c r="C102" s="445"/>
      <c r="D102" s="643"/>
      <c r="E102" s="675"/>
      <c r="F102" s="575"/>
      <c r="G102" s="576"/>
      <c r="H102" s="1506" t="s">
        <v>23</v>
      </c>
      <c r="I102" s="858" t="s">
        <v>127</v>
      </c>
      <c r="J102" s="859">
        <v>209.1</v>
      </c>
      <c r="K102" s="110"/>
      <c r="L102" s="110"/>
      <c r="M102" s="110"/>
      <c r="N102" s="1304" t="s">
        <v>207</v>
      </c>
      <c r="O102" s="227">
        <v>100</v>
      </c>
      <c r="P102" s="227"/>
      <c r="Q102" s="400"/>
      <c r="R102" s="295"/>
      <c r="S102" s="354"/>
    </row>
    <row r="103" spans="1:23" s="1" customFormat="1" ht="19.5" customHeight="1">
      <c r="A103" s="13"/>
      <c r="B103" s="40"/>
      <c r="C103" s="445"/>
      <c r="D103" s="643"/>
      <c r="E103" s="675"/>
      <c r="F103" s="575"/>
      <c r="G103" s="576"/>
      <c r="H103" s="1506"/>
      <c r="I103" s="835" t="s">
        <v>25</v>
      </c>
      <c r="J103" s="110">
        <v>43</v>
      </c>
      <c r="K103" s="110"/>
      <c r="L103" s="110"/>
      <c r="M103" s="110"/>
      <c r="N103" s="1413"/>
      <c r="O103" s="218"/>
      <c r="P103" s="218"/>
      <c r="Q103" s="449"/>
      <c r="R103" s="480"/>
      <c r="S103" s="354"/>
    </row>
    <row r="104" spans="1:23" s="1" customFormat="1" ht="29.25" customHeight="1">
      <c r="A104" s="13"/>
      <c r="B104" s="40"/>
      <c r="C104" s="445"/>
      <c r="D104" s="532"/>
      <c r="E104" s="677"/>
      <c r="F104" s="37"/>
      <c r="G104" s="511"/>
      <c r="H104" s="1507"/>
      <c r="I104" s="329"/>
      <c r="J104" s="116"/>
      <c r="K104" s="116"/>
      <c r="L104" s="116"/>
      <c r="M104" s="116"/>
      <c r="N104" s="27" t="s">
        <v>182</v>
      </c>
      <c r="O104" s="219">
        <v>100</v>
      </c>
      <c r="P104" s="219"/>
      <c r="Q104" s="401"/>
      <c r="R104" s="258"/>
      <c r="S104" s="354"/>
    </row>
    <row r="105" spans="1:23" s="1" customFormat="1" ht="15.75" customHeight="1">
      <c r="A105" s="13"/>
      <c r="B105" s="14"/>
      <c r="C105" s="444"/>
      <c r="D105" s="1440" t="s">
        <v>47</v>
      </c>
      <c r="E105" s="1513" t="s">
        <v>188</v>
      </c>
      <c r="F105" s="575"/>
      <c r="G105" s="41"/>
      <c r="H105" s="1514" t="s">
        <v>61</v>
      </c>
      <c r="I105" s="26" t="s">
        <v>20</v>
      </c>
      <c r="J105" s="284"/>
      <c r="K105" s="408"/>
      <c r="L105" s="284"/>
      <c r="M105" s="284"/>
      <c r="N105" s="755" t="s">
        <v>157</v>
      </c>
      <c r="O105" s="409">
        <v>1</v>
      </c>
      <c r="P105" s="409"/>
      <c r="Q105" s="409"/>
      <c r="R105" s="410"/>
      <c r="S105" s="354"/>
    </row>
    <row r="106" spans="1:23" s="1" customFormat="1" ht="26.25" customHeight="1">
      <c r="A106" s="13"/>
      <c r="B106" s="14"/>
      <c r="C106" s="444"/>
      <c r="D106" s="1441"/>
      <c r="E106" s="1513"/>
      <c r="F106" s="575"/>
      <c r="G106" s="41"/>
      <c r="H106" s="1515"/>
      <c r="I106" s="22" t="s">
        <v>127</v>
      </c>
      <c r="J106" s="288">
        <v>87.2</v>
      </c>
      <c r="K106" s="351"/>
      <c r="L106" s="351"/>
      <c r="M106" s="351"/>
      <c r="N106" s="754"/>
      <c r="O106" s="406"/>
      <c r="P106" s="406"/>
      <c r="Q106" s="406"/>
      <c r="R106" s="407"/>
      <c r="S106" s="354"/>
    </row>
    <row r="107" spans="1:23" s="1" customFormat="1" ht="15.75" customHeight="1" thickBot="1">
      <c r="A107" s="641"/>
      <c r="B107" s="392"/>
      <c r="C107" s="437"/>
      <c r="D107" s="420"/>
      <c r="E107" s="418"/>
      <c r="F107" s="419"/>
      <c r="G107" s="420"/>
      <c r="H107" s="265"/>
      <c r="I107" s="673" t="s">
        <v>50</v>
      </c>
      <c r="J107" s="861">
        <f>SUM(J81:J106)</f>
        <v>634.70000000000005</v>
      </c>
      <c r="K107" s="95">
        <f>SUM(K81:K106)</f>
        <v>96.8</v>
      </c>
      <c r="L107" s="95">
        <f>SUM(L81:L106)</f>
        <v>93.6</v>
      </c>
      <c r="M107" s="95">
        <f>SUM(M81:M106)</f>
        <v>93.6</v>
      </c>
      <c r="N107" s="421"/>
      <c r="O107" s="422"/>
      <c r="P107" s="423"/>
      <c r="Q107" s="424"/>
      <c r="R107" s="425"/>
      <c r="S107" s="354"/>
      <c r="W107" s="1" t="s">
        <v>223</v>
      </c>
    </row>
    <row r="108" spans="1:23" s="1" customFormat="1" ht="44.25" customHeight="1">
      <c r="A108" s="1159" t="s">
        <v>13</v>
      </c>
      <c r="B108" s="1187" t="s">
        <v>13</v>
      </c>
      <c r="C108" s="1137" t="s">
        <v>45</v>
      </c>
      <c r="D108" s="1524"/>
      <c r="E108" s="1297" t="s">
        <v>73</v>
      </c>
      <c r="F108" s="1139"/>
      <c r="G108" s="1214">
        <v>1</v>
      </c>
      <c r="H108" s="1379" t="s">
        <v>111</v>
      </c>
      <c r="I108" s="42" t="s">
        <v>20</v>
      </c>
      <c r="J108" s="180">
        <v>9</v>
      </c>
      <c r="K108" s="132">
        <v>9</v>
      </c>
      <c r="L108" s="132">
        <v>9</v>
      </c>
      <c r="M108" s="132">
        <v>9</v>
      </c>
      <c r="N108" s="51" t="s">
        <v>74</v>
      </c>
      <c r="O108" s="611">
        <v>4</v>
      </c>
      <c r="P108" s="683">
        <v>4</v>
      </c>
      <c r="Q108" s="683">
        <v>4</v>
      </c>
      <c r="R108" s="690">
        <v>4</v>
      </c>
      <c r="S108" s="354"/>
    </row>
    <row r="109" spans="1:23" s="1" customFormat="1" ht="19.5" customHeight="1" thickBot="1">
      <c r="A109" s="1160"/>
      <c r="B109" s="1182"/>
      <c r="C109" s="1138"/>
      <c r="D109" s="1525"/>
      <c r="E109" s="1298"/>
      <c r="F109" s="1140"/>
      <c r="G109" s="1215"/>
      <c r="H109" s="1395"/>
      <c r="I109" s="44" t="s">
        <v>50</v>
      </c>
      <c r="J109" s="95">
        <f t="shared" ref="J109:L109" si="11">SUM(J108)</f>
        <v>9</v>
      </c>
      <c r="K109" s="121">
        <f t="shared" si="11"/>
        <v>9</v>
      </c>
      <c r="L109" s="121">
        <f t="shared" si="11"/>
        <v>9</v>
      </c>
      <c r="M109" s="121">
        <f t="shared" ref="M109" si="12">SUM(M108)</f>
        <v>9</v>
      </c>
      <c r="N109" s="129"/>
      <c r="O109" s="613"/>
      <c r="P109" s="684"/>
      <c r="Q109" s="684"/>
      <c r="R109" s="692"/>
      <c r="S109" s="354"/>
    </row>
    <row r="110" spans="1:23" s="45" customFormat="1" ht="23.25" customHeight="1">
      <c r="A110" s="1159" t="s">
        <v>13</v>
      </c>
      <c r="B110" s="1187" t="s">
        <v>13</v>
      </c>
      <c r="C110" s="1216" t="s">
        <v>47</v>
      </c>
      <c r="D110" s="1421"/>
      <c r="E110" s="699" t="s">
        <v>186</v>
      </c>
      <c r="F110" s="841"/>
      <c r="G110" s="658">
        <v>5</v>
      </c>
      <c r="H110" s="635" t="s">
        <v>131</v>
      </c>
      <c r="I110" s="77" t="s">
        <v>21</v>
      </c>
      <c r="J110" s="786">
        <v>5.2</v>
      </c>
      <c r="K110" s="109">
        <v>4.8</v>
      </c>
      <c r="L110" s="109">
        <v>4.8</v>
      </c>
      <c r="M110" s="109">
        <v>4.8</v>
      </c>
      <c r="N110" s="1200" t="s">
        <v>107</v>
      </c>
      <c r="O110" s="612">
        <v>1</v>
      </c>
      <c r="P110" s="197">
        <v>1</v>
      </c>
      <c r="Q110" s="611">
        <v>1</v>
      </c>
      <c r="R110" s="691">
        <v>1</v>
      </c>
      <c r="S110" s="619"/>
    </row>
    <row r="111" spans="1:23" s="45" customFormat="1" ht="13.5" customHeight="1">
      <c r="A111" s="1178"/>
      <c r="B111" s="1181"/>
      <c r="C111" s="1183"/>
      <c r="D111" s="1422"/>
      <c r="E111" s="591"/>
      <c r="F111" s="862"/>
      <c r="G111" s="845"/>
      <c r="H111" s="851"/>
      <c r="I111" s="72"/>
      <c r="J111" s="336"/>
      <c r="K111" s="110"/>
      <c r="L111" s="110"/>
      <c r="M111" s="110"/>
      <c r="N111" s="1175"/>
      <c r="O111" s="612"/>
      <c r="P111" s="847"/>
      <c r="Q111" s="612"/>
      <c r="R111" s="850"/>
      <c r="S111" s="619"/>
    </row>
    <row r="112" spans="1:23" s="45" customFormat="1" ht="18.75" customHeight="1" thickBot="1">
      <c r="A112" s="1160"/>
      <c r="B112" s="1182"/>
      <c r="C112" s="1217"/>
      <c r="D112" s="1423"/>
      <c r="E112" s="301"/>
      <c r="F112" s="630"/>
      <c r="G112" s="326"/>
      <c r="H112" s="638"/>
      <c r="I112" s="44" t="s">
        <v>50</v>
      </c>
      <c r="J112" s="121">
        <f>SUM(J110:J110)</f>
        <v>5.2</v>
      </c>
      <c r="K112" s="121">
        <f>SUM(K110:K110)</f>
        <v>4.8</v>
      </c>
      <c r="L112" s="121">
        <f>SUM(L110:L110)</f>
        <v>4.8</v>
      </c>
      <c r="M112" s="121">
        <f>SUM(M110:M110)</f>
        <v>4.8</v>
      </c>
      <c r="N112" s="627"/>
      <c r="O112" s="613"/>
      <c r="P112" s="848"/>
      <c r="Q112" s="613"/>
      <c r="R112" s="692"/>
      <c r="S112" s="619"/>
    </row>
    <row r="113" spans="1:19" s="1" customFormat="1" ht="15" customHeight="1" thickBot="1">
      <c r="A113" s="641" t="s">
        <v>13</v>
      </c>
      <c r="B113" s="646" t="s">
        <v>13</v>
      </c>
      <c r="C113" s="1325" t="s">
        <v>75</v>
      </c>
      <c r="D113" s="1326"/>
      <c r="E113" s="1326"/>
      <c r="F113" s="1326"/>
      <c r="G113" s="1326"/>
      <c r="H113" s="1326"/>
      <c r="I113" s="1340"/>
      <c r="J113" s="127">
        <f>J112+J109+J107+J79+J77+J74+J60+J58+J54+J50+J47</f>
        <v>12309.399999999998</v>
      </c>
      <c r="K113" s="127">
        <f>K112+K109+K107+K79+K77+K74+K60+K58+K54+K50+K47</f>
        <v>12245.299999999997</v>
      </c>
      <c r="L113" s="127">
        <f>L112+L109+L107+L79+L77+L74+L60+L58+L54+L50+L47</f>
        <v>12960.499999999998</v>
      </c>
      <c r="M113" s="127">
        <f>M112+M109+M107+M79+M77+M74+M60+M58+M54+M50+M47</f>
        <v>5462.0999999999995</v>
      </c>
      <c r="N113" s="47"/>
      <c r="O113" s="213"/>
      <c r="P113" s="335"/>
      <c r="Q113" s="335"/>
      <c r="R113" s="48"/>
      <c r="S113" s="354"/>
    </row>
    <row r="114" spans="1:19" s="1" customFormat="1" ht="17.25" customHeight="1" thickBot="1">
      <c r="A114" s="49" t="s">
        <v>13</v>
      </c>
      <c r="B114" s="50" t="s">
        <v>22</v>
      </c>
      <c r="C114" s="1299" t="s">
        <v>76</v>
      </c>
      <c r="D114" s="1300"/>
      <c r="E114" s="1300"/>
      <c r="F114" s="1300"/>
      <c r="G114" s="1300"/>
      <c r="H114" s="1300"/>
      <c r="I114" s="1300"/>
      <c r="J114" s="1300"/>
      <c r="K114" s="1300"/>
      <c r="L114" s="1300"/>
      <c r="M114" s="1300"/>
      <c r="N114" s="1300"/>
      <c r="O114" s="1300"/>
      <c r="P114" s="1300"/>
      <c r="Q114" s="1300"/>
      <c r="R114" s="1301"/>
      <c r="S114" s="354"/>
    </row>
    <row r="115" spans="1:19" s="1" customFormat="1" ht="15.75" customHeight="1">
      <c r="A115" s="836" t="s">
        <v>13</v>
      </c>
      <c r="B115" s="837" t="s">
        <v>22</v>
      </c>
      <c r="C115" s="845" t="s">
        <v>13</v>
      </c>
      <c r="D115" s="853"/>
      <c r="E115" s="1210" t="s">
        <v>117</v>
      </c>
      <c r="F115" s="1342" t="s">
        <v>124</v>
      </c>
      <c r="G115" s="855"/>
      <c r="H115" s="1388" t="s">
        <v>77</v>
      </c>
      <c r="I115" s="411" t="s">
        <v>20</v>
      </c>
      <c r="J115" s="109">
        <f>473.7+13.3</f>
        <v>487</v>
      </c>
      <c r="K115" s="495">
        <v>465</v>
      </c>
      <c r="L115" s="495">
        <v>465</v>
      </c>
      <c r="M115" s="495">
        <v>465</v>
      </c>
      <c r="N115" s="282" t="s">
        <v>109</v>
      </c>
      <c r="O115" s="292">
        <v>439</v>
      </c>
      <c r="P115" s="292">
        <v>439</v>
      </c>
      <c r="Q115" s="292">
        <v>439</v>
      </c>
      <c r="R115" s="277">
        <v>439</v>
      </c>
      <c r="S115" s="354"/>
    </row>
    <row r="116" spans="1:19" s="1" customFormat="1" ht="26.25" customHeight="1">
      <c r="A116" s="640"/>
      <c r="B116" s="645"/>
      <c r="C116" s="845"/>
      <c r="D116" s="845"/>
      <c r="E116" s="1341"/>
      <c r="F116" s="1343"/>
      <c r="G116" s="845"/>
      <c r="H116" s="1389"/>
      <c r="I116" s="130" t="s">
        <v>127</v>
      </c>
      <c r="J116" s="110">
        <v>9</v>
      </c>
      <c r="K116" s="182"/>
      <c r="L116" s="110"/>
      <c r="M116" s="110"/>
      <c r="N116" s="693" t="s">
        <v>179</v>
      </c>
      <c r="O116" s="278">
        <v>439</v>
      </c>
      <c r="P116" s="278">
        <v>439</v>
      </c>
      <c r="Q116" s="278">
        <v>439</v>
      </c>
      <c r="R116" s="279">
        <v>439</v>
      </c>
      <c r="S116" s="354"/>
    </row>
    <row r="117" spans="1:19" s="1" customFormat="1" ht="17.25" customHeight="1">
      <c r="A117" s="640"/>
      <c r="B117" s="645"/>
      <c r="C117" s="845"/>
      <c r="D117" s="845"/>
      <c r="E117" s="839"/>
      <c r="F117" s="1343"/>
      <c r="G117" s="845"/>
      <c r="H117" s="1389"/>
      <c r="I117" s="130"/>
      <c r="J117" s="110"/>
      <c r="K117" s="182"/>
      <c r="L117" s="110"/>
      <c r="M117" s="110"/>
      <c r="N117" s="160" t="s">
        <v>110</v>
      </c>
      <c r="O117" s="261">
        <v>5</v>
      </c>
      <c r="P117" s="261">
        <v>5</v>
      </c>
      <c r="Q117" s="261">
        <v>10</v>
      </c>
      <c r="R117" s="260">
        <v>70</v>
      </c>
      <c r="S117" s="354"/>
    </row>
    <row r="118" spans="1:19" s="1" customFormat="1" ht="17.25" customHeight="1">
      <c r="A118" s="640"/>
      <c r="B118" s="645"/>
      <c r="C118" s="845"/>
      <c r="D118" s="845"/>
      <c r="E118" s="839"/>
      <c r="F118" s="1343"/>
      <c r="G118" s="845"/>
      <c r="H118" s="1389"/>
      <c r="I118" s="130"/>
      <c r="J118" s="110"/>
      <c r="K118" s="182"/>
      <c r="L118" s="110"/>
      <c r="M118" s="110"/>
      <c r="N118" s="160" t="s">
        <v>108</v>
      </c>
      <c r="O118" s="261">
        <v>0</v>
      </c>
      <c r="P118" s="261">
        <v>15</v>
      </c>
      <c r="Q118" s="261">
        <v>0</v>
      </c>
      <c r="R118" s="260">
        <v>15</v>
      </c>
      <c r="S118" s="354"/>
    </row>
    <row r="119" spans="1:19" s="1" customFormat="1" ht="17.25" customHeight="1">
      <c r="A119" s="640"/>
      <c r="B119" s="645"/>
      <c r="C119" s="845"/>
      <c r="D119" s="845"/>
      <c r="E119" s="852"/>
      <c r="F119" s="1343"/>
      <c r="G119" s="845"/>
      <c r="H119" s="153"/>
      <c r="I119" s="130"/>
      <c r="J119" s="110"/>
      <c r="K119" s="182"/>
      <c r="L119" s="110"/>
      <c r="M119" s="110"/>
      <c r="N119" s="280" t="s">
        <v>147</v>
      </c>
      <c r="O119" s="281">
        <v>3</v>
      </c>
      <c r="P119" s="281">
        <v>3</v>
      </c>
      <c r="Q119" s="281">
        <v>3</v>
      </c>
      <c r="R119" s="260">
        <v>4</v>
      </c>
      <c r="S119" s="354"/>
    </row>
    <row r="120" spans="1:19" s="1" customFormat="1" ht="18.75" customHeight="1">
      <c r="A120" s="750"/>
      <c r="B120" s="751"/>
      <c r="C120" s="845"/>
      <c r="D120" s="845"/>
      <c r="E120" s="852"/>
      <c r="F120" s="1343"/>
      <c r="G120" s="845"/>
      <c r="H120" s="153"/>
      <c r="I120" s="130"/>
      <c r="J120" s="110"/>
      <c r="K120" s="182"/>
      <c r="L120" s="110"/>
      <c r="M120" s="110"/>
      <c r="N120" s="160" t="s">
        <v>148</v>
      </c>
      <c r="O120" s="261">
        <v>14</v>
      </c>
      <c r="P120" s="261">
        <v>14</v>
      </c>
      <c r="Q120" s="261">
        <v>14</v>
      </c>
      <c r="R120" s="260">
        <v>14</v>
      </c>
      <c r="S120" s="354"/>
    </row>
    <row r="121" spans="1:19" s="1" customFormat="1" ht="16.5" customHeight="1">
      <c r="A121" s="640"/>
      <c r="B121" s="645"/>
      <c r="C121" s="845"/>
      <c r="D121" s="845"/>
      <c r="E121" s="852"/>
      <c r="F121" s="1343"/>
      <c r="G121" s="845"/>
      <c r="H121" s="153"/>
      <c r="I121" s="131"/>
      <c r="J121" s="116"/>
      <c r="K121" s="184"/>
      <c r="L121" s="116"/>
      <c r="M121" s="116"/>
      <c r="N121" s="849" t="s">
        <v>225</v>
      </c>
      <c r="O121" s="603">
        <v>1</v>
      </c>
      <c r="P121" s="603"/>
      <c r="Q121" s="603"/>
      <c r="R121" s="347"/>
      <c r="S121" s="354"/>
    </row>
    <row r="122" spans="1:19" s="45" customFormat="1" ht="15.75" customHeight="1" thickBot="1">
      <c r="A122" s="836"/>
      <c r="B122" s="837"/>
      <c r="C122" s="845"/>
      <c r="D122" s="840"/>
      <c r="E122" s="301"/>
      <c r="F122" s="842"/>
      <c r="G122" s="326"/>
      <c r="H122" s="854"/>
      <c r="I122" s="44" t="s">
        <v>50</v>
      </c>
      <c r="J122" s="121">
        <f>SUM(J115:J121)</f>
        <v>496</v>
      </c>
      <c r="K122" s="121">
        <f t="shared" ref="K122:M122" si="13">SUM(K115:K121)</f>
        <v>465</v>
      </c>
      <c r="L122" s="121">
        <f t="shared" si="13"/>
        <v>465</v>
      </c>
      <c r="M122" s="121">
        <f t="shared" si="13"/>
        <v>465</v>
      </c>
      <c r="N122" s="843"/>
      <c r="O122" s="613"/>
      <c r="P122" s="848"/>
      <c r="Q122" s="613"/>
      <c r="R122" s="844"/>
      <c r="S122" s="619"/>
    </row>
    <row r="123" spans="1:19" s="1" customFormat="1" ht="13.5" thickBot="1">
      <c r="A123" s="49" t="s">
        <v>13</v>
      </c>
      <c r="B123" s="53" t="s">
        <v>22</v>
      </c>
      <c r="C123" s="1334" t="s">
        <v>75</v>
      </c>
      <c r="D123" s="1335"/>
      <c r="E123" s="1335"/>
      <c r="F123" s="1335"/>
      <c r="G123" s="1335"/>
      <c r="H123" s="1326"/>
      <c r="I123" s="1326"/>
      <c r="J123" s="133">
        <f>J122</f>
        <v>496</v>
      </c>
      <c r="K123" s="133">
        <f t="shared" ref="K123:M123" si="14">K122</f>
        <v>465</v>
      </c>
      <c r="L123" s="133">
        <f t="shared" si="14"/>
        <v>465</v>
      </c>
      <c r="M123" s="133">
        <f t="shared" si="14"/>
        <v>465</v>
      </c>
      <c r="N123" s="412"/>
      <c r="O123" s="413"/>
      <c r="P123" s="413"/>
      <c r="Q123" s="413"/>
      <c r="R123" s="237"/>
      <c r="S123" s="354"/>
    </row>
    <row r="124" spans="1:19" s="1" customFormat="1" ht="17.25" customHeight="1" thickBot="1">
      <c r="A124" s="49" t="s">
        <v>13</v>
      </c>
      <c r="B124" s="50" t="s">
        <v>26</v>
      </c>
      <c r="C124" s="1299" t="s">
        <v>164</v>
      </c>
      <c r="D124" s="1300"/>
      <c r="E124" s="1300"/>
      <c r="F124" s="1300"/>
      <c r="G124" s="1300"/>
      <c r="H124" s="1300"/>
      <c r="I124" s="1300"/>
      <c r="J124" s="1300"/>
      <c r="K124" s="1300"/>
      <c r="L124" s="1300"/>
      <c r="M124" s="1300"/>
      <c r="N124" s="1300"/>
      <c r="O124" s="1300"/>
      <c r="P124" s="1300"/>
      <c r="Q124" s="1300"/>
      <c r="R124" s="1301"/>
      <c r="S124" s="354"/>
    </row>
    <row r="125" spans="1:19" s="1" customFormat="1" ht="27" customHeight="1">
      <c r="A125" s="663" t="s">
        <v>13</v>
      </c>
      <c r="B125" s="655" t="s">
        <v>26</v>
      </c>
      <c r="C125" s="665" t="s">
        <v>13</v>
      </c>
      <c r="D125" s="322"/>
      <c r="E125" s="57" t="s">
        <v>213</v>
      </c>
      <c r="F125" s="455"/>
      <c r="G125" s="322"/>
      <c r="H125" s="323"/>
      <c r="I125" s="323"/>
      <c r="J125" s="231"/>
      <c r="K125" s="141"/>
      <c r="L125" s="231"/>
      <c r="M125" s="231"/>
      <c r="N125" s="467"/>
      <c r="O125" s="233"/>
      <c r="P125" s="240"/>
      <c r="Q125" s="240"/>
      <c r="R125" s="236"/>
      <c r="S125" s="354"/>
    </row>
    <row r="126" spans="1:19" s="1" customFormat="1" ht="21.75" customHeight="1">
      <c r="A126" s="1178"/>
      <c r="B126" s="1181"/>
      <c r="C126" s="1495"/>
      <c r="D126" s="661" t="s">
        <v>13</v>
      </c>
      <c r="E126" s="1496" t="s">
        <v>191</v>
      </c>
      <c r="F126" s="1230"/>
      <c r="G126" s="1416" t="s">
        <v>18</v>
      </c>
      <c r="H126" s="1388" t="s">
        <v>29</v>
      </c>
      <c r="I126" s="72" t="s">
        <v>20</v>
      </c>
      <c r="J126" s="93">
        <v>90</v>
      </c>
      <c r="K126" s="338"/>
      <c r="L126" s="93"/>
      <c r="M126" s="93"/>
      <c r="N126" s="1153" t="s">
        <v>190</v>
      </c>
      <c r="O126" s="227"/>
      <c r="P126" s="227">
        <v>1</v>
      </c>
      <c r="Q126" s="462"/>
      <c r="R126" s="253"/>
      <c r="S126" s="354"/>
    </row>
    <row r="127" spans="1:19" s="1" customFormat="1" ht="11.25" customHeight="1">
      <c r="A127" s="1178"/>
      <c r="B127" s="1181"/>
      <c r="C127" s="1495"/>
      <c r="D127" s="625"/>
      <c r="E127" s="1496"/>
      <c r="F127" s="1230"/>
      <c r="G127" s="1232"/>
      <c r="H127" s="1408"/>
      <c r="I127" s="52"/>
      <c r="J127" s="460"/>
      <c r="K127" s="461"/>
      <c r="L127" s="125"/>
      <c r="M127" s="125"/>
      <c r="N127" s="1397"/>
      <c r="O127" s="219"/>
      <c r="P127" s="219"/>
      <c r="Q127" s="199"/>
      <c r="R127" s="254"/>
      <c r="S127" s="354"/>
    </row>
    <row r="128" spans="1:19" s="4" customFormat="1" ht="18.75" customHeight="1">
      <c r="A128" s="1246"/>
      <c r="B128" s="1248"/>
      <c r="C128" s="1511"/>
      <c r="D128" s="679" t="s">
        <v>22</v>
      </c>
      <c r="E128" s="1233" t="s">
        <v>165</v>
      </c>
      <c r="F128" s="1527" t="s">
        <v>180</v>
      </c>
      <c r="G128" s="500"/>
      <c r="H128" s="631"/>
      <c r="I128" s="55" t="s">
        <v>20</v>
      </c>
      <c r="J128" s="232">
        <v>12.3</v>
      </c>
      <c r="K128" s="110">
        <v>29</v>
      </c>
      <c r="L128" s="93">
        <v>29.9</v>
      </c>
      <c r="M128" s="93"/>
      <c r="N128" s="465" t="s">
        <v>171</v>
      </c>
      <c r="O128" s="466"/>
      <c r="P128" s="370"/>
      <c r="Q128" s="505">
        <v>1</v>
      </c>
      <c r="R128" s="253"/>
      <c r="S128" s="31"/>
    </row>
    <row r="129" spans="1:20" s="4" customFormat="1" ht="16.5" customHeight="1">
      <c r="A129" s="1246"/>
      <c r="B129" s="1248"/>
      <c r="C129" s="1511"/>
      <c r="D129" s="679"/>
      <c r="E129" s="1526"/>
      <c r="F129" s="1435"/>
      <c r="G129" s="660"/>
      <c r="H129" s="458"/>
      <c r="I129" s="55" t="s">
        <v>167</v>
      </c>
      <c r="J129" s="93">
        <f>70</f>
        <v>70</v>
      </c>
      <c r="K129" s="110">
        <f>165</f>
        <v>165</v>
      </c>
      <c r="L129" s="110">
        <f>168.4</f>
        <v>168.4</v>
      </c>
      <c r="M129" s="93"/>
      <c r="N129" s="471" t="s">
        <v>172</v>
      </c>
      <c r="O129" s="472"/>
      <c r="P129" s="473">
        <v>100</v>
      </c>
      <c r="Q129" s="864">
        <v>166</v>
      </c>
      <c r="R129" s="474"/>
      <c r="S129" s="31"/>
    </row>
    <row r="130" spans="1:20" s="4" customFormat="1" ht="27" customHeight="1">
      <c r="A130" s="1246"/>
      <c r="B130" s="1248"/>
      <c r="C130" s="1511"/>
      <c r="D130" s="679"/>
      <c r="E130" s="1526"/>
      <c r="F130" s="1435"/>
      <c r="G130" s="660"/>
      <c r="H130" s="458"/>
      <c r="I130" s="55"/>
      <c r="J130" s="93"/>
      <c r="K130" s="110"/>
      <c r="L130" s="110"/>
      <c r="M130" s="93"/>
      <c r="N130" s="471" t="s">
        <v>173</v>
      </c>
      <c r="O130" s="472"/>
      <c r="P130" s="473"/>
      <c r="Q130" s="864">
        <v>20</v>
      </c>
      <c r="R130" s="474"/>
      <c r="S130" s="31"/>
      <c r="T130" s="863"/>
    </row>
    <row r="131" spans="1:20" s="4" customFormat="1" ht="16.5" customHeight="1">
      <c r="A131" s="1246"/>
      <c r="B131" s="1248"/>
      <c r="C131" s="1511"/>
      <c r="D131" s="427"/>
      <c r="E131" s="670"/>
      <c r="F131" s="676"/>
      <c r="G131" s="660"/>
      <c r="H131" s="459"/>
      <c r="I131" s="481"/>
      <c r="J131" s="169"/>
      <c r="K131" s="116"/>
      <c r="L131" s="125"/>
      <c r="M131" s="125"/>
      <c r="N131" s="468" t="s">
        <v>168</v>
      </c>
      <c r="O131" s="469"/>
      <c r="P131" s="469"/>
      <c r="Q131" s="865">
        <v>1</v>
      </c>
      <c r="R131" s="470"/>
      <c r="S131" s="31"/>
    </row>
    <row r="132" spans="1:20" s="4" customFormat="1" ht="28.5" customHeight="1">
      <c r="A132" s="1246"/>
      <c r="B132" s="1248"/>
      <c r="C132" s="1511"/>
      <c r="D132" s="679" t="s">
        <v>26</v>
      </c>
      <c r="E132" s="582" t="s">
        <v>228</v>
      </c>
      <c r="F132" s="456"/>
      <c r="G132" s="457"/>
      <c r="H132" s="631" t="s">
        <v>181</v>
      </c>
      <c r="I132" s="55" t="s">
        <v>20</v>
      </c>
      <c r="J132" s="232">
        <v>5</v>
      </c>
      <c r="K132" s="110">
        <v>30</v>
      </c>
      <c r="L132" s="93">
        <v>20</v>
      </c>
      <c r="M132" s="93"/>
      <c r="N132" s="492" t="s">
        <v>214</v>
      </c>
      <c r="O132" s="493">
        <v>1</v>
      </c>
      <c r="P132" s="220"/>
      <c r="Q132" s="377"/>
      <c r="R132" s="367"/>
      <c r="S132" s="31"/>
    </row>
    <row r="133" spans="1:20" s="4" customFormat="1" ht="16.5" customHeight="1">
      <c r="A133" s="1246"/>
      <c r="B133" s="1248"/>
      <c r="C133" s="1511"/>
      <c r="D133" s="427"/>
      <c r="E133" s="670"/>
      <c r="F133" s="676"/>
      <c r="G133" s="427"/>
      <c r="H133" s="459"/>
      <c r="I133" s="55"/>
      <c r="J133" s="167"/>
      <c r="K133" s="110"/>
      <c r="L133" s="93"/>
      <c r="M133" s="93"/>
      <c r="N133" s="468" t="s">
        <v>184</v>
      </c>
      <c r="O133" s="469"/>
      <c r="P133" s="469"/>
      <c r="Q133" s="469">
        <v>1</v>
      </c>
      <c r="R133" s="470"/>
      <c r="S133" s="31"/>
    </row>
    <row r="134" spans="1:20" s="45" customFormat="1" ht="17.25" customHeight="1" thickBot="1">
      <c r="A134" s="1247"/>
      <c r="B134" s="1249"/>
      <c r="C134" s="1512"/>
      <c r="D134" s="348"/>
      <c r="E134" s="451"/>
      <c r="F134" s="452"/>
      <c r="G134" s="453"/>
      <c r="H134" s="454"/>
      <c r="I134" s="44" t="s">
        <v>50</v>
      </c>
      <c r="J134" s="95">
        <f>SUM(J126:J133)</f>
        <v>177.3</v>
      </c>
      <c r="K134" s="121">
        <f>SUM(K126:K133)</f>
        <v>224</v>
      </c>
      <c r="L134" s="121">
        <f>SUM(L126:L133)</f>
        <v>218.3</v>
      </c>
      <c r="M134" s="121">
        <f>SUM(M126:M133)</f>
        <v>0</v>
      </c>
      <c r="N134" s="421"/>
      <c r="O134" s="422"/>
      <c r="P134" s="423"/>
      <c r="Q134" s="424"/>
      <c r="R134" s="425"/>
      <c r="S134" s="619"/>
    </row>
    <row r="135" spans="1:20" s="1" customFormat="1" ht="13.5" thickBot="1">
      <c r="A135" s="641" t="s">
        <v>13</v>
      </c>
      <c r="B135" s="656" t="s">
        <v>26</v>
      </c>
      <c r="C135" s="1325" t="s">
        <v>75</v>
      </c>
      <c r="D135" s="1326"/>
      <c r="E135" s="1326"/>
      <c r="F135" s="1326"/>
      <c r="G135" s="1326"/>
      <c r="H135" s="1326"/>
      <c r="I135" s="1326"/>
      <c r="J135" s="450">
        <f t="shared" ref="J135:L135" si="15">J134</f>
        <v>177.3</v>
      </c>
      <c r="K135" s="450">
        <f t="shared" si="15"/>
        <v>224</v>
      </c>
      <c r="L135" s="450">
        <f t="shared" si="15"/>
        <v>218.3</v>
      </c>
      <c r="M135" s="450">
        <f t="shared" ref="M135" si="16">M134</f>
        <v>0</v>
      </c>
      <c r="N135" s="47"/>
      <c r="O135" s="213"/>
      <c r="P135" s="213"/>
      <c r="Q135" s="213"/>
      <c r="R135" s="48"/>
      <c r="S135" s="354"/>
    </row>
    <row r="136" spans="1:20" s="1" customFormat="1" ht="16.5" customHeight="1" thickBot="1">
      <c r="A136" s="49" t="s">
        <v>13</v>
      </c>
      <c r="B136" s="315" t="s">
        <v>28</v>
      </c>
      <c r="C136" s="1299" t="s">
        <v>78</v>
      </c>
      <c r="D136" s="1300"/>
      <c r="E136" s="1300"/>
      <c r="F136" s="1300"/>
      <c r="G136" s="1300"/>
      <c r="H136" s="1300"/>
      <c r="I136" s="1300"/>
      <c r="J136" s="1327"/>
      <c r="K136" s="1327"/>
      <c r="L136" s="1327"/>
      <c r="M136" s="1327"/>
      <c r="N136" s="1300"/>
      <c r="O136" s="1300"/>
      <c r="P136" s="1300"/>
      <c r="Q136" s="1300"/>
      <c r="R136" s="1301"/>
      <c r="S136" s="354"/>
    </row>
    <row r="137" spans="1:20" s="1" customFormat="1" ht="39.75" customHeight="1">
      <c r="A137" s="639" t="s">
        <v>13</v>
      </c>
      <c r="B137" s="654" t="s">
        <v>28</v>
      </c>
      <c r="C137" s="447" t="s">
        <v>13</v>
      </c>
      <c r="D137" s="664"/>
      <c r="E137" s="57" t="s">
        <v>79</v>
      </c>
      <c r="F137" s="573"/>
      <c r="G137" s="154" t="s">
        <v>18</v>
      </c>
      <c r="H137" s="637" t="s">
        <v>80</v>
      </c>
      <c r="I137" s="820"/>
      <c r="J137" s="244"/>
      <c r="K137" s="262"/>
      <c r="L137" s="244"/>
      <c r="M137" s="262"/>
      <c r="N137" s="58"/>
      <c r="O137" s="233"/>
      <c r="P137" s="240"/>
      <c r="Q137" s="240"/>
      <c r="R137" s="236"/>
      <c r="S137" s="354"/>
    </row>
    <row r="138" spans="1:20" s="1" customFormat="1" ht="17.25" customHeight="1">
      <c r="A138" s="640"/>
      <c r="B138" s="645"/>
      <c r="C138" s="685"/>
      <c r="D138" s="661" t="s">
        <v>13</v>
      </c>
      <c r="E138" s="1210" t="s">
        <v>226</v>
      </c>
      <c r="F138" s="80"/>
      <c r="G138" s="610"/>
      <c r="H138" s="632"/>
      <c r="I138" s="17" t="s">
        <v>127</v>
      </c>
      <c r="J138" s="284">
        <f>96.9-3.5-2</f>
        <v>91.4</v>
      </c>
      <c r="K138" s="284"/>
      <c r="L138" s="285"/>
      <c r="M138" s="284"/>
      <c r="N138" s="509" t="s">
        <v>154</v>
      </c>
      <c r="O138" s="510">
        <v>1000</v>
      </c>
      <c r="P138" s="510"/>
      <c r="Q138" s="510"/>
      <c r="R138" s="359"/>
      <c r="S138" s="354"/>
    </row>
    <row r="139" spans="1:20" s="1" customFormat="1" ht="16.5" customHeight="1">
      <c r="A139" s="750"/>
      <c r="B139" s="751"/>
      <c r="C139" s="757"/>
      <c r="D139" s="753"/>
      <c r="E139" s="1341"/>
      <c r="F139" s="80"/>
      <c r="G139" s="610"/>
      <c r="H139" s="749"/>
      <c r="I139" s="22"/>
      <c r="J139" s="288"/>
      <c r="K139" s="288"/>
      <c r="L139" s="289"/>
      <c r="M139" s="288"/>
      <c r="N139" s="866" t="s">
        <v>153</v>
      </c>
      <c r="O139" s="760" t="s">
        <v>227</v>
      </c>
      <c r="P139" s="342"/>
      <c r="Q139" s="342"/>
      <c r="R139" s="343"/>
      <c r="S139" s="354"/>
    </row>
    <row r="140" spans="1:20" s="1" customFormat="1" ht="32.25" customHeight="1">
      <c r="A140" s="640"/>
      <c r="B140" s="645"/>
      <c r="C140" s="685"/>
      <c r="D140" s="624" t="s">
        <v>22</v>
      </c>
      <c r="E140" s="736" t="s">
        <v>135</v>
      </c>
      <c r="F140" s="80"/>
      <c r="G140" s="610"/>
      <c r="H140" s="632"/>
      <c r="I140" s="19" t="s">
        <v>20</v>
      </c>
      <c r="J140" s="286">
        <v>20</v>
      </c>
      <c r="K140" s="286">
        <v>30</v>
      </c>
      <c r="L140" s="287"/>
      <c r="M140" s="286"/>
      <c r="N140" s="270" t="s">
        <v>215</v>
      </c>
      <c r="O140" s="742">
        <v>40</v>
      </c>
      <c r="P140" s="743">
        <v>100</v>
      </c>
      <c r="Q140" s="742"/>
      <c r="R140" s="744"/>
      <c r="S140" s="354"/>
    </row>
    <row r="141" spans="1:20" s="1" customFormat="1" ht="18.75" customHeight="1">
      <c r="A141" s="640"/>
      <c r="B141" s="645"/>
      <c r="C141" s="685"/>
      <c r="D141" s="624" t="s">
        <v>26</v>
      </c>
      <c r="E141" s="1333" t="s">
        <v>155</v>
      </c>
      <c r="F141" s="80"/>
      <c r="G141" s="610"/>
      <c r="H141" s="632"/>
      <c r="I141" s="77" t="s">
        <v>20</v>
      </c>
      <c r="J141" s="285">
        <v>45</v>
      </c>
      <c r="K141" s="284">
        <v>50</v>
      </c>
      <c r="L141" s="285"/>
      <c r="M141" s="284"/>
      <c r="N141" s="1396" t="s">
        <v>217</v>
      </c>
      <c r="O141" s="346">
        <v>50</v>
      </c>
      <c r="P141" s="328">
        <v>100</v>
      </c>
      <c r="Q141" s="346"/>
      <c r="R141" s="347"/>
      <c r="S141" s="354"/>
    </row>
    <row r="142" spans="1:20" s="1" customFormat="1" ht="24.75" customHeight="1">
      <c r="A142" s="640"/>
      <c r="B142" s="645"/>
      <c r="C142" s="685"/>
      <c r="D142" s="625"/>
      <c r="E142" s="1492"/>
      <c r="F142" s="80"/>
      <c r="G142" s="610"/>
      <c r="H142" s="632"/>
      <c r="I142" s="52" t="s">
        <v>127</v>
      </c>
      <c r="J142" s="289">
        <v>8.4</v>
      </c>
      <c r="K142" s="288"/>
      <c r="L142" s="289"/>
      <c r="M142" s="288"/>
      <c r="N142" s="1397"/>
      <c r="O142" s="491"/>
      <c r="P142" s="328"/>
      <c r="Q142" s="346"/>
      <c r="R142" s="347"/>
      <c r="S142" s="354"/>
    </row>
    <row r="143" spans="1:20" s="1" customFormat="1" ht="26.25" customHeight="1">
      <c r="A143" s="640"/>
      <c r="B143" s="645"/>
      <c r="C143" s="685"/>
      <c r="D143" s="624" t="s">
        <v>28</v>
      </c>
      <c r="E143" s="1434" t="s">
        <v>183</v>
      </c>
      <c r="F143" s="80"/>
      <c r="G143" s="610"/>
      <c r="H143" s="632"/>
      <c r="I143" s="77" t="s">
        <v>127</v>
      </c>
      <c r="J143" s="285">
        <v>162.30000000000001</v>
      </c>
      <c r="K143" s="284"/>
      <c r="L143" s="285"/>
      <c r="M143" s="284"/>
      <c r="N143" s="272" t="s">
        <v>218</v>
      </c>
      <c r="O143" s="321">
        <v>100</v>
      </c>
      <c r="P143" s="358"/>
      <c r="Q143" s="321"/>
      <c r="R143" s="361"/>
      <c r="S143" s="354"/>
    </row>
    <row r="144" spans="1:20" s="1" customFormat="1" ht="16.5" customHeight="1">
      <c r="A144" s="640"/>
      <c r="B144" s="645"/>
      <c r="C144" s="685"/>
      <c r="D144" s="745"/>
      <c r="E144" s="1493"/>
      <c r="F144" s="80"/>
      <c r="G144" s="610"/>
      <c r="H144" s="632"/>
      <c r="I144" s="72"/>
      <c r="J144" s="287"/>
      <c r="K144" s="286"/>
      <c r="L144" s="287"/>
      <c r="M144" s="286"/>
      <c r="N144" s="270" t="s">
        <v>219</v>
      </c>
      <c r="O144" s="346">
        <v>33</v>
      </c>
      <c r="P144" s="328"/>
      <c r="Q144" s="346"/>
      <c r="R144" s="347"/>
      <c r="S144" s="354"/>
    </row>
    <row r="145" spans="1:20" s="1" customFormat="1" ht="12.75" customHeight="1">
      <c r="A145" s="640"/>
      <c r="B145" s="645"/>
      <c r="C145" s="685"/>
      <c r="D145" s="661" t="s">
        <v>30</v>
      </c>
      <c r="E145" s="1434" t="s">
        <v>141</v>
      </c>
      <c r="F145" s="80"/>
      <c r="G145" s="610"/>
      <c r="H145" s="632"/>
      <c r="I145" s="77" t="s">
        <v>127</v>
      </c>
      <c r="J145" s="285">
        <v>103.6</v>
      </c>
      <c r="K145" s="284"/>
      <c r="L145" s="285"/>
      <c r="M145" s="284"/>
      <c r="N145" s="1396" t="s">
        <v>222</v>
      </c>
      <c r="O145" s="321">
        <v>100</v>
      </c>
      <c r="P145" s="358"/>
      <c r="Q145" s="321"/>
      <c r="R145" s="361"/>
      <c r="S145" s="354"/>
    </row>
    <row r="146" spans="1:20" s="1" customFormat="1" ht="15.75" customHeight="1">
      <c r="A146" s="640"/>
      <c r="B146" s="645"/>
      <c r="C146" s="685"/>
      <c r="D146" s="625"/>
      <c r="E146" s="1197"/>
      <c r="F146" s="80"/>
      <c r="G146" s="610"/>
      <c r="H146" s="632"/>
      <c r="I146" s="52"/>
      <c r="J146" s="289"/>
      <c r="K146" s="288"/>
      <c r="L146" s="289"/>
      <c r="M146" s="288"/>
      <c r="N146" s="1509"/>
      <c r="O146" s="271"/>
      <c r="P146" s="329"/>
      <c r="Q146" s="271"/>
      <c r="R146" s="360"/>
      <c r="S146" s="354"/>
    </row>
    <row r="147" spans="1:20" s="1" customFormat="1" ht="29.25" customHeight="1">
      <c r="A147" s="640"/>
      <c r="B147" s="645"/>
      <c r="C147" s="685"/>
      <c r="D147" s="661" t="s">
        <v>33</v>
      </c>
      <c r="E147" s="667" t="s">
        <v>199</v>
      </c>
      <c r="F147" s="80"/>
      <c r="G147" s="610"/>
      <c r="H147" s="632"/>
      <c r="I147" s="821" t="s">
        <v>127</v>
      </c>
      <c r="J147" s="718">
        <f>3.5+2</f>
        <v>5.5</v>
      </c>
      <c r="K147" s="291"/>
      <c r="L147" s="718"/>
      <c r="M147" s="291"/>
      <c r="N147" s="719" t="s">
        <v>221</v>
      </c>
      <c r="O147" s="283"/>
      <c r="P147" s="357"/>
      <c r="Q147" s="283"/>
      <c r="R147" s="277"/>
      <c r="S147" s="354"/>
      <c r="T147" s="311"/>
    </row>
    <row r="148" spans="1:20" s="45" customFormat="1" ht="15" customHeight="1" thickBot="1">
      <c r="A148" s="641"/>
      <c r="B148" s="646"/>
      <c r="C148" s="446"/>
      <c r="D148" s="420"/>
      <c r="E148" s="418"/>
      <c r="F148" s="419"/>
      <c r="G148" s="420"/>
      <c r="H148" s="265"/>
      <c r="I148" s="44" t="s">
        <v>50</v>
      </c>
      <c r="J148" s="265">
        <f>SUM(J138:J147)</f>
        <v>436.20000000000005</v>
      </c>
      <c r="K148" s="121">
        <f>SUM(K138:K147)</f>
        <v>80</v>
      </c>
      <c r="L148" s="95">
        <f>SUM(L138:L147)</f>
        <v>0</v>
      </c>
      <c r="M148" s="121">
        <f>SUM(M138:M147)</f>
        <v>0</v>
      </c>
      <c r="N148" s="421"/>
      <c r="O148" s="422"/>
      <c r="P148" s="423"/>
      <c r="Q148" s="424"/>
      <c r="R148" s="425"/>
      <c r="S148" s="619"/>
    </row>
    <row r="149" spans="1:20" s="4" customFormat="1" ht="15" customHeight="1">
      <c r="A149" s="1519" t="s">
        <v>13</v>
      </c>
      <c r="B149" s="1518" t="s">
        <v>28</v>
      </c>
      <c r="C149" s="1500" t="s">
        <v>22</v>
      </c>
      <c r="D149" s="678"/>
      <c r="E149" s="1503" t="s">
        <v>138</v>
      </c>
      <c r="F149" s="1399"/>
      <c r="G149" s="1402" t="s">
        <v>55</v>
      </c>
      <c r="H149" s="1405" t="s">
        <v>131</v>
      </c>
      <c r="I149" s="55" t="s">
        <v>20</v>
      </c>
      <c r="J149" s="266"/>
      <c r="K149" s="157"/>
      <c r="L149" s="266"/>
      <c r="M149" s="157"/>
      <c r="N149" s="263"/>
      <c r="O149" s="234"/>
      <c r="P149" s="241"/>
      <c r="Q149" s="241"/>
      <c r="R149" s="238"/>
      <c r="S149" s="31"/>
    </row>
    <row r="150" spans="1:20" s="4" customFormat="1" ht="10.5" customHeight="1">
      <c r="A150" s="1246"/>
      <c r="B150" s="1248"/>
      <c r="C150" s="1501"/>
      <c r="D150" s="679"/>
      <c r="E150" s="1504"/>
      <c r="F150" s="1400"/>
      <c r="G150" s="1403"/>
      <c r="H150" s="1406"/>
      <c r="I150" s="55"/>
      <c r="J150" s="167"/>
      <c r="K150" s="110"/>
      <c r="L150" s="167"/>
      <c r="M150" s="110"/>
      <c r="N150" s="1510"/>
      <c r="O150" s="235"/>
      <c r="P150" s="242"/>
      <c r="Q150" s="242"/>
      <c r="R150" s="239"/>
      <c r="S150" s="31"/>
    </row>
    <row r="151" spans="1:20" s="1" customFormat="1" ht="21" customHeight="1" thickBot="1">
      <c r="A151" s="1247"/>
      <c r="B151" s="1249"/>
      <c r="C151" s="1502"/>
      <c r="D151" s="680"/>
      <c r="E151" s="1505"/>
      <c r="F151" s="1401"/>
      <c r="G151" s="1404"/>
      <c r="H151" s="1407"/>
      <c r="I151" s="56" t="s">
        <v>50</v>
      </c>
      <c r="J151" s="267">
        <f t="shared" ref="J151:L151" si="17">J150+J149</f>
        <v>0</v>
      </c>
      <c r="K151" s="121">
        <f t="shared" si="17"/>
        <v>0</v>
      </c>
      <c r="L151" s="420">
        <f t="shared" si="17"/>
        <v>0</v>
      </c>
      <c r="M151" s="121">
        <f t="shared" ref="M151" si="18">M150+M149</f>
        <v>0</v>
      </c>
      <c r="N151" s="1156"/>
      <c r="O151" s="684"/>
      <c r="P151" s="613"/>
      <c r="Q151" s="613"/>
      <c r="R151" s="577"/>
      <c r="S151" s="354"/>
    </row>
    <row r="152" spans="1:20" s="1" customFormat="1" ht="13.5" thickBot="1">
      <c r="A152" s="49" t="s">
        <v>13</v>
      </c>
      <c r="B152" s="53" t="s">
        <v>28</v>
      </c>
      <c r="C152" s="1334" t="s">
        <v>75</v>
      </c>
      <c r="D152" s="1335"/>
      <c r="E152" s="1335"/>
      <c r="F152" s="1335"/>
      <c r="G152" s="1335"/>
      <c r="H152" s="1335"/>
      <c r="I152" s="1336"/>
      <c r="J152" s="268">
        <f t="shared" ref="J152:L152" si="19">J148+J151</f>
        <v>436.20000000000005</v>
      </c>
      <c r="K152" s="133">
        <f t="shared" si="19"/>
        <v>80</v>
      </c>
      <c r="L152" s="133">
        <f t="shared" si="19"/>
        <v>0</v>
      </c>
      <c r="M152" s="867">
        <f t="shared" ref="M152" si="20">M148+M151</f>
        <v>0</v>
      </c>
      <c r="N152" s="1385"/>
      <c r="O152" s="1337"/>
      <c r="P152" s="1337"/>
      <c r="Q152" s="1337"/>
      <c r="R152" s="1338"/>
      <c r="S152" s="354"/>
    </row>
    <row r="153" spans="1:20" s="4" customFormat="1" ht="13.5" thickBot="1">
      <c r="A153" s="49" t="s">
        <v>13</v>
      </c>
      <c r="B153" s="1330" t="s">
        <v>81</v>
      </c>
      <c r="C153" s="1331"/>
      <c r="D153" s="1331"/>
      <c r="E153" s="1331"/>
      <c r="F153" s="1331"/>
      <c r="G153" s="1331"/>
      <c r="H153" s="1331"/>
      <c r="I153" s="1332"/>
      <c r="J153" s="96">
        <f>SUM(J152,J123,J113,J135,)</f>
        <v>13418.899999999998</v>
      </c>
      <c r="K153" s="96">
        <f>SUM(K152,K123,K113,K135,)</f>
        <v>13014.299999999997</v>
      </c>
      <c r="L153" s="781">
        <f>SUM(L152,L123,L113,L135,)</f>
        <v>13643.799999999997</v>
      </c>
      <c r="M153" s="795">
        <f>SUM(M152,M123,M113,M135,)</f>
        <v>5927.0999999999995</v>
      </c>
      <c r="N153" s="1309"/>
      <c r="O153" s="1310"/>
      <c r="P153" s="1310"/>
      <c r="Q153" s="1310"/>
      <c r="R153" s="1311"/>
      <c r="S153" s="31"/>
    </row>
    <row r="154" spans="1:20" s="4" customFormat="1" ht="13.5" thickBot="1">
      <c r="A154" s="59" t="s">
        <v>26</v>
      </c>
      <c r="B154" s="1243" t="s">
        <v>82</v>
      </c>
      <c r="C154" s="1244"/>
      <c r="D154" s="1244"/>
      <c r="E154" s="1244"/>
      <c r="F154" s="1244"/>
      <c r="G154" s="1244"/>
      <c r="H154" s="1244"/>
      <c r="I154" s="1245"/>
      <c r="J154" s="245">
        <f t="shared" ref="J154:L154" si="21">J153</f>
        <v>13418.899999999998</v>
      </c>
      <c r="K154" s="269">
        <f t="shared" si="21"/>
        <v>13014.299999999997</v>
      </c>
      <c r="L154" s="269">
        <f t="shared" si="21"/>
        <v>13643.799999999997</v>
      </c>
      <c r="M154" s="245">
        <f t="shared" ref="M154" si="22">M153</f>
        <v>5927.0999999999995</v>
      </c>
      <c r="N154" s="1273"/>
      <c r="O154" s="1274"/>
      <c r="P154" s="1274"/>
      <c r="Q154" s="1274"/>
      <c r="R154" s="1275"/>
      <c r="S154" s="31"/>
    </row>
    <row r="155" spans="1:20" s="324" customFormat="1" ht="17.25" customHeight="1">
      <c r="A155" s="1516" t="s">
        <v>235</v>
      </c>
      <c r="B155" s="1517"/>
      <c r="C155" s="1517"/>
      <c r="D155" s="1517"/>
      <c r="E155" s="1517"/>
      <c r="F155" s="1517"/>
      <c r="G155" s="1517"/>
      <c r="H155" s="1517"/>
      <c r="I155" s="1517"/>
      <c r="J155" s="1517"/>
      <c r="K155" s="1517"/>
      <c r="L155" s="1517"/>
      <c r="M155" s="1517"/>
      <c r="N155" s="1517"/>
      <c r="O155" s="1517"/>
      <c r="P155" s="414"/>
      <c r="Q155" s="414"/>
      <c r="R155" s="414"/>
      <c r="S155" s="617"/>
    </row>
    <row r="156" spans="1:20" s="31" customFormat="1" ht="12.75">
      <c r="A156" s="155"/>
      <c r="B156" s="60"/>
      <c r="C156" s="60"/>
      <c r="D156" s="60"/>
      <c r="E156" s="60"/>
      <c r="F156" s="60"/>
      <c r="G156" s="60"/>
      <c r="H156" s="60"/>
      <c r="I156" s="60"/>
      <c r="J156" s="264"/>
      <c r="K156" s="264"/>
      <c r="L156" s="264"/>
      <c r="M156" s="264"/>
      <c r="N156" s="155"/>
      <c r="O156" s="155"/>
      <c r="P156" s="155"/>
      <c r="Q156" s="155"/>
      <c r="R156" s="155"/>
    </row>
    <row r="157" spans="1:20" s="4" customFormat="1" ht="18.75" customHeight="1">
      <c r="A157" s="43"/>
      <c r="B157" s="60"/>
      <c r="C157" s="1236" t="s">
        <v>83</v>
      </c>
      <c r="D157" s="1236"/>
      <c r="E157" s="1236"/>
      <c r="F157" s="1236"/>
      <c r="G157" s="1236"/>
      <c r="H157" s="1236"/>
      <c r="I157" s="1236"/>
      <c r="J157" s="318"/>
      <c r="K157" s="318"/>
      <c r="L157" s="318"/>
      <c r="M157" s="814"/>
      <c r="N157" s="54"/>
      <c r="O157" s="24"/>
      <c r="P157" s="24"/>
      <c r="Q157" s="24"/>
      <c r="R157" s="24"/>
      <c r="S157" s="31"/>
    </row>
    <row r="158" spans="1:20" s="4" customFormat="1" ht="12" customHeight="1" thickBot="1">
      <c r="A158" s="43"/>
      <c r="B158" s="39"/>
      <c r="C158" s="39"/>
      <c r="D158" s="39"/>
      <c r="E158" s="39"/>
      <c r="F158" s="61"/>
      <c r="G158" s="62"/>
      <c r="H158" s="39"/>
      <c r="I158" s="54"/>
      <c r="J158" s="54"/>
      <c r="K158" s="54"/>
      <c r="L158" s="54"/>
      <c r="M158" s="54"/>
      <c r="N158" s="54"/>
      <c r="O158" s="24"/>
      <c r="P158" s="24"/>
      <c r="Q158" s="24"/>
      <c r="R158" s="24"/>
      <c r="S158" s="31"/>
    </row>
    <row r="159" spans="1:20" s="4" customFormat="1" ht="77.25" customHeight="1" thickBot="1">
      <c r="A159" s="63"/>
      <c r="B159" s="63"/>
      <c r="C159" s="1520" t="s">
        <v>84</v>
      </c>
      <c r="D159" s="1521"/>
      <c r="E159" s="1521"/>
      <c r="F159" s="1521"/>
      <c r="G159" s="1521"/>
      <c r="H159" s="1521"/>
      <c r="I159" s="1522"/>
      <c r="J159" s="815" t="s">
        <v>200</v>
      </c>
      <c r="K159" s="875" t="s">
        <v>236</v>
      </c>
      <c r="L159" s="600" t="s">
        <v>158</v>
      </c>
      <c r="M159" s="600" t="s">
        <v>231</v>
      </c>
      <c r="N159" s="43"/>
      <c r="O159" s="62"/>
      <c r="P159" s="62"/>
      <c r="Q159" s="62"/>
      <c r="R159" s="62"/>
      <c r="S159" s="31"/>
    </row>
    <row r="160" spans="1:20" s="4" customFormat="1" ht="12.75">
      <c r="A160" s="63"/>
      <c r="B160" s="63"/>
      <c r="C160" s="1237" t="s">
        <v>85</v>
      </c>
      <c r="D160" s="1523"/>
      <c r="E160" s="1238"/>
      <c r="F160" s="1238"/>
      <c r="G160" s="1238"/>
      <c r="H160" s="1239"/>
      <c r="I160" s="1239"/>
      <c r="J160" s="588">
        <f>J161+J168+J169+J170+J171</f>
        <v>13348.799999999997</v>
      </c>
      <c r="K160" s="135">
        <f>K161+K168+K169+K170+K171</f>
        <v>12849.299999999997</v>
      </c>
      <c r="L160" s="135">
        <f>L161+L168+L169+L170+L171</f>
        <v>13475.399999999998</v>
      </c>
      <c r="M160" s="135">
        <f>M161+M168+M169+M170+M171</f>
        <v>5927.1000000000013</v>
      </c>
      <c r="N160" s="155"/>
      <c r="O160" s="155"/>
      <c r="P160" s="155"/>
      <c r="Q160" s="155"/>
      <c r="R160" s="155"/>
      <c r="S160" s="31"/>
    </row>
    <row r="161" spans="1:19" s="4" customFormat="1" ht="12.75" customHeight="1">
      <c r="A161" s="63"/>
      <c r="B161" s="63"/>
      <c r="C161" s="1240" t="s">
        <v>86</v>
      </c>
      <c r="D161" s="1241"/>
      <c r="E161" s="1241"/>
      <c r="F161" s="1241"/>
      <c r="G161" s="1241"/>
      <c r="H161" s="1241"/>
      <c r="I161" s="1242"/>
      <c r="J161" s="819">
        <f>SUM(J162:J167)</f>
        <v>9591.1999999999971</v>
      </c>
      <c r="K161" s="136">
        <f>SUM(K162:K167)</f>
        <v>12849.299999999997</v>
      </c>
      <c r="L161" s="136">
        <f>SUM(L162:L167)</f>
        <v>13475.399999999998</v>
      </c>
      <c r="M161" s="136">
        <f>SUM(M162:M167)</f>
        <v>5927.1000000000013</v>
      </c>
      <c r="N161" s="155"/>
      <c r="O161" s="155"/>
      <c r="P161" s="155"/>
      <c r="Q161" s="155"/>
      <c r="R161" s="155"/>
      <c r="S161" s="31"/>
    </row>
    <row r="162" spans="1:19" s="4" customFormat="1" ht="12.75" customHeight="1">
      <c r="A162" s="63"/>
      <c r="B162" s="63"/>
      <c r="C162" s="1218" t="s">
        <v>87</v>
      </c>
      <c r="D162" s="1497"/>
      <c r="E162" s="1219"/>
      <c r="F162" s="1219"/>
      <c r="G162" s="1219"/>
      <c r="H162" s="1220"/>
      <c r="I162" s="1220"/>
      <c r="J162" s="816">
        <f>SUMIF(I14:I153,"SB",J14:J153)</f>
        <v>8789.4999999999964</v>
      </c>
      <c r="K162" s="137">
        <f>SUMIF(I13:I154,"SB",K13:K154)</f>
        <v>12180.099999999997</v>
      </c>
      <c r="L162" s="137">
        <f>SUMIF(I13:I154,"SB",L13:L154)</f>
        <v>12808.199999999997</v>
      </c>
      <c r="M162" s="137">
        <f>SUMIF(I13:I154,"SB",M13:M154)</f>
        <v>5896.9000000000015</v>
      </c>
      <c r="N162" s="43"/>
      <c r="O162" s="62"/>
      <c r="P162" s="62"/>
      <c r="Q162" s="62"/>
      <c r="R162" s="62"/>
      <c r="S162" s="31"/>
    </row>
    <row r="163" spans="1:19" s="4" customFormat="1" ht="12.75" customHeight="1">
      <c r="A163" s="63"/>
      <c r="B163" s="63"/>
      <c r="C163" s="1221" t="s">
        <v>88</v>
      </c>
      <c r="D163" s="1222"/>
      <c r="E163" s="1222"/>
      <c r="F163" s="1222"/>
      <c r="G163" s="1222"/>
      <c r="H163" s="1222"/>
      <c r="I163" s="1223"/>
      <c r="J163" s="816">
        <f>SUMIF(I13:I154,"SB(VR)",J13:J154)</f>
        <v>18.100000000000001</v>
      </c>
      <c r="K163" s="137">
        <f>SUMIF(I13:I154,"SB(VR)",K13:K154)</f>
        <v>18.100000000000001</v>
      </c>
      <c r="L163" s="137">
        <f>SUMIF(I13:I154,"SB(VR)",L13:L154)</f>
        <v>18.100000000000001</v>
      </c>
      <c r="M163" s="137">
        <f>SUMIF(I13:I154,"SB(VR)",M13:M154)</f>
        <v>0</v>
      </c>
      <c r="N163" s="43"/>
      <c r="O163" s="62"/>
      <c r="P163" s="62"/>
      <c r="Q163" s="62"/>
      <c r="R163" s="62"/>
      <c r="S163" s="31"/>
    </row>
    <row r="164" spans="1:19" s="4" customFormat="1" ht="12.75" customHeight="1">
      <c r="A164" s="63"/>
      <c r="B164" s="63"/>
      <c r="C164" s="1224" t="s">
        <v>89</v>
      </c>
      <c r="D164" s="1225"/>
      <c r="E164" s="1225"/>
      <c r="F164" s="1225"/>
      <c r="G164" s="1225"/>
      <c r="H164" s="1225"/>
      <c r="I164" s="1226"/>
      <c r="J164" s="816">
        <f>SUMIF(I13:I154,"SB(VB)",J13:J154)</f>
        <v>653.6</v>
      </c>
      <c r="K164" s="137">
        <f>SUMIF(I12:I154,"SB(VB)",K12:K154)</f>
        <v>623.69999999999993</v>
      </c>
      <c r="L164" s="137">
        <f>SUMIF(I12:I154,"SB(VB)",L12:L154)</f>
        <v>623.69999999999993</v>
      </c>
      <c r="M164" s="137">
        <f>SUMIF(I12:I154,"SB(VB)",M12:M154)</f>
        <v>4.8</v>
      </c>
      <c r="N164" s="43"/>
      <c r="O164" s="62"/>
      <c r="P164" s="62"/>
      <c r="Q164" s="62"/>
      <c r="R164" s="62"/>
      <c r="S164" s="31"/>
    </row>
    <row r="165" spans="1:19" s="4" customFormat="1" ht="12.75" customHeight="1">
      <c r="A165" s="63"/>
      <c r="B165" s="63"/>
      <c r="C165" s="1224" t="s">
        <v>90</v>
      </c>
      <c r="D165" s="1225"/>
      <c r="E165" s="1225"/>
      <c r="F165" s="1225"/>
      <c r="G165" s="1225"/>
      <c r="H165" s="1225"/>
      <c r="I165" s="1226"/>
      <c r="J165" s="816">
        <f>SUMIF(I13:I154,"SB(P)",J13:J154)</f>
        <v>0</v>
      </c>
      <c r="K165" s="137">
        <f>SUMIF(I12:I154,"SB(P)",K12:K154)</f>
        <v>0</v>
      </c>
      <c r="L165" s="137">
        <f>SUMIF(I12:I154,"SB(P)",L12:L154)</f>
        <v>0</v>
      </c>
      <c r="M165" s="137">
        <f>SUMIF(I12:I154,"SB(P)",M12:M154)</f>
        <v>0</v>
      </c>
      <c r="N165" s="54"/>
      <c r="O165" s="24"/>
      <c r="P165" s="24"/>
      <c r="Q165" s="24"/>
      <c r="R165" s="24"/>
      <c r="S165" s="31"/>
    </row>
    <row r="166" spans="1:19" s="1" customFormat="1" ht="12.75" customHeight="1">
      <c r="A166" s="63"/>
      <c r="B166" s="63"/>
      <c r="C166" s="1262" t="s">
        <v>91</v>
      </c>
      <c r="D166" s="1508"/>
      <c r="E166" s="1263"/>
      <c r="F166" s="1263"/>
      <c r="G166" s="1263"/>
      <c r="H166" s="1264"/>
      <c r="I166" s="1264"/>
      <c r="J166" s="816">
        <f>SUMIF(I13:I154,"SB(SP)",J13:J154)</f>
        <v>130</v>
      </c>
      <c r="K166" s="137">
        <f>SUMIF(I13:I154,"SB(SP)",K13:K154)</f>
        <v>27.4</v>
      </c>
      <c r="L166" s="137">
        <f>SUMIF(I13:I154,"SB(SP)",L13:L154)</f>
        <v>25.4</v>
      </c>
      <c r="M166" s="137">
        <f>SUMIF(I13:I154,"SB(SP)",M13:M154)</f>
        <v>25.4</v>
      </c>
      <c r="N166" s="63"/>
      <c r="O166" s="64"/>
      <c r="P166" s="64"/>
      <c r="Q166" s="64"/>
      <c r="R166" s="64"/>
      <c r="S166" s="354"/>
    </row>
    <row r="167" spans="1:19" s="1" customFormat="1" ht="12.75" customHeight="1">
      <c r="A167" s="63"/>
      <c r="B167" s="63"/>
      <c r="C167" s="1259" t="s">
        <v>156</v>
      </c>
      <c r="D167" s="1265"/>
      <c r="E167" s="1265"/>
      <c r="F167" s="1265"/>
      <c r="G167" s="1265"/>
      <c r="H167" s="1265"/>
      <c r="I167" s="1265"/>
      <c r="J167" s="816">
        <f>SUMIF(I14:I147,"SB(ES)",J14:J147)</f>
        <v>0</v>
      </c>
      <c r="K167" s="82">
        <f>SUMIF(I5:I147,"SB(ES)",K5:K147)</f>
        <v>0</v>
      </c>
      <c r="L167" s="82">
        <f>SUMIF(I5:I147,"SB(ES)",L5:L147)</f>
        <v>0</v>
      </c>
      <c r="M167" s="82">
        <f>SUMIF(I5:I147,"SB(ES)",M5:M147)</f>
        <v>0</v>
      </c>
      <c r="N167" s="63"/>
      <c r="O167" s="64"/>
      <c r="P167" s="64"/>
      <c r="Q167" s="64"/>
      <c r="R167" s="64"/>
      <c r="S167" s="354"/>
    </row>
    <row r="168" spans="1:19" s="1" customFormat="1" ht="12.75" customHeight="1">
      <c r="A168" s="63"/>
      <c r="B168" s="63"/>
      <c r="C168" s="1253" t="s">
        <v>92</v>
      </c>
      <c r="D168" s="1494"/>
      <c r="E168" s="1254"/>
      <c r="F168" s="1254"/>
      <c r="G168" s="1254"/>
      <c r="H168" s="1255"/>
      <c r="I168" s="1255"/>
      <c r="J168" s="818">
        <f>SUMIF(I10:I157,"SB(L)",J10:J157)</f>
        <v>3688.7</v>
      </c>
      <c r="K168" s="81">
        <f>SUMIF(I17:I157,"SB(L)",K17:K157)</f>
        <v>0</v>
      </c>
      <c r="L168" s="81">
        <f>SUMIF(I17:I157,"SB(L)",L17:L157)</f>
        <v>0</v>
      </c>
      <c r="M168" s="81">
        <f>SUMIF(I17:I152,"SB(L)",M17:M152)</f>
        <v>0</v>
      </c>
      <c r="N168" s="63"/>
      <c r="O168" s="64"/>
      <c r="P168" s="64"/>
      <c r="Q168" s="64"/>
      <c r="R168" s="64"/>
      <c r="S168" s="354"/>
    </row>
    <row r="169" spans="1:19" s="1" customFormat="1" ht="12.75" customHeight="1">
      <c r="A169" s="63"/>
      <c r="B169" s="63"/>
      <c r="C169" s="1253" t="s">
        <v>93</v>
      </c>
      <c r="D169" s="1494"/>
      <c r="E169" s="1254"/>
      <c r="F169" s="1254"/>
      <c r="G169" s="1254"/>
      <c r="H169" s="1255"/>
      <c r="I169" s="1255"/>
      <c r="J169" s="818">
        <f>SUMIF(I69:I154,"SB(SPL)",J69:J154)</f>
        <v>43</v>
      </c>
      <c r="K169" s="81">
        <f>SUMIF(I14:I154,"SB(SPL)",K14:K154)</f>
        <v>0</v>
      </c>
      <c r="L169" s="81">
        <f>SUMIF(I14:I154,"SB(SPL)",L14:L154)</f>
        <v>0</v>
      </c>
      <c r="M169" s="81">
        <f>SUMIF(I14:I154,"SB(SPL)",M14:M154)</f>
        <v>0</v>
      </c>
      <c r="N169" s="63"/>
      <c r="O169" s="64"/>
      <c r="P169" s="64"/>
      <c r="Q169" s="64"/>
      <c r="R169" s="64"/>
      <c r="S169" s="354"/>
    </row>
    <row r="170" spans="1:19" s="1" customFormat="1" ht="12.75" customHeight="1">
      <c r="A170" s="63"/>
      <c r="B170" s="63"/>
      <c r="C170" s="1253" t="s">
        <v>94</v>
      </c>
      <c r="D170" s="1494"/>
      <c r="E170" s="1254"/>
      <c r="F170" s="1254"/>
      <c r="G170" s="1254"/>
      <c r="H170" s="1255"/>
      <c r="I170" s="1255"/>
      <c r="J170" s="818">
        <f>SUMIF(I13:I154,"SB(VRL)",J13:J154)</f>
        <v>25.9</v>
      </c>
      <c r="K170" s="81">
        <f>SUMIF(I14:I154,"SB(VRL)",K14:K154)</f>
        <v>0</v>
      </c>
      <c r="L170" s="81">
        <f>SUMIF(I14:I154,"SB(VRL)",L14:L154)</f>
        <v>0</v>
      </c>
      <c r="M170" s="81">
        <f>SUMIF(I14:I154,"SB(VRL)",M14:M154)</f>
        <v>0</v>
      </c>
      <c r="N170" s="63"/>
      <c r="O170" s="64"/>
      <c r="P170" s="64"/>
      <c r="Q170" s="64"/>
      <c r="R170" s="64"/>
      <c r="S170" s="354"/>
    </row>
    <row r="171" spans="1:19" s="1" customFormat="1" ht="13.5" customHeight="1">
      <c r="A171" s="63"/>
      <c r="B171" s="63"/>
      <c r="C171" s="1253" t="s">
        <v>103</v>
      </c>
      <c r="D171" s="1494"/>
      <c r="E171" s="1254"/>
      <c r="F171" s="1254"/>
      <c r="G171" s="1254"/>
      <c r="H171" s="1255"/>
      <c r="I171" s="1255"/>
      <c r="J171" s="818">
        <f>SUMIF(I13:I154,"SB(ŽPL)",J13:J154)</f>
        <v>0</v>
      </c>
      <c r="K171" s="81">
        <f>SUMIF(I15:I154,"SB(ŽPL)",K15:K154)</f>
        <v>0</v>
      </c>
      <c r="L171" s="81">
        <f>SUMIF(I15:I154,"SB(ŽPL)",L15:L154)</f>
        <v>0</v>
      </c>
      <c r="M171" s="81">
        <f>SUMIF(I15:I154,"SB(ŽPL)",M15:M154)</f>
        <v>0</v>
      </c>
      <c r="N171" s="63"/>
      <c r="O171" s="64"/>
      <c r="P171" s="64"/>
      <c r="Q171" s="64"/>
      <c r="R171" s="64"/>
      <c r="S171" s="354"/>
    </row>
    <row r="172" spans="1:19" s="1" customFormat="1" ht="12.75" customHeight="1">
      <c r="A172" s="339"/>
      <c r="B172" s="339"/>
      <c r="C172" s="1256" t="s">
        <v>95</v>
      </c>
      <c r="D172" s="1498"/>
      <c r="E172" s="1257"/>
      <c r="F172" s="1257"/>
      <c r="G172" s="1257"/>
      <c r="H172" s="1499"/>
      <c r="I172" s="1258"/>
      <c r="J172" s="589">
        <f ca="1">J174+J173</f>
        <v>70</v>
      </c>
      <c r="K172" s="83">
        <f>K174+K173</f>
        <v>165</v>
      </c>
      <c r="L172" s="83">
        <f>L174+L173</f>
        <v>168.4</v>
      </c>
      <c r="M172" s="83">
        <f>M174+M173</f>
        <v>0</v>
      </c>
      <c r="N172" s="63"/>
      <c r="O172" s="64"/>
      <c r="P172" s="64"/>
      <c r="Q172" s="64"/>
      <c r="R172" s="64"/>
      <c r="S172" s="354"/>
    </row>
    <row r="173" spans="1:19" s="54" customFormat="1">
      <c r="A173" s="530"/>
      <c r="B173" s="531"/>
      <c r="C173" s="1259" t="s">
        <v>187</v>
      </c>
      <c r="D173" s="1260"/>
      <c r="E173" s="1260"/>
      <c r="F173" s="1260"/>
      <c r="G173" s="1260"/>
      <c r="H173" s="1260"/>
      <c r="I173" s="1261"/>
      <c r="J173" s="816">
        <f>SUMIF(I14:I153,"ES",J14:J153)</f>
        <v>70</v>
      </c>
      <c r="K173" s="137">
        <f>SUMIF(I60:I155,"ES",K60:K155)</f>
        <v>165</v>
      </c>
      <c r="L173" s="137">
        <f>SUMIF(I60:I155,"ES",L60:L155)</f>
        <v>168.4</v>
      </c>
      <c r="M173" s="137">
        <f>SUMIF(I60:I153,"ES",M60:M153)</f>
        <v>0</v>
      </c>
      <c r="N173" s="339"/>
      <c r="O173" s="339"/>
      <c r="P173" s="63"/>
      <c r="Q173" s="63"/>
      <c r="R173" s="63"/>
      <c r="S173" s="43"/>
    </row>
    <row r="174" spans="1:19" s="1" customFormat="1" ht="16.5" customHeight="1">
      <c r="A174" s="339"/>
      <c r="B174" s="339"/>
      <c r="C174" s="1218" t="s">
        <v>96</v>
      </c>
      <c r="D174" s="1497"/>
      <c r="E174" s="1219"/>
      <c r="F174" s="1219"/>
      <c r="G174" s="1219"/>
      <c r="H174" s="1220"/>
      <c r="I174" s="1220"/>
      <c r="J174" s="816">
        <f ca="1">SUMIF(I13:I154,"LRVB",J33:J154)</f>
        <v>0</v>
      </c>
      <c r="K174" s="137">
        <f>SUMIF(I13:I154,"LRVB",K13:K154)</f>
        <v>0</v>
      </c>
      <c r="L174" s="137">
        <f>SUMIF(I13:I154,"LRVB",L13:L154)</f>
        <v>0</v>
      </c>
      <c r="M174" s="137">
        <f>SUMIF(I13:I154,"LRVB",M13:M154)</f>
        <v>0</v>
      </c>
      <c r="N174" s="63"/>
      <c r="O174" s="64"/>
      <c r="P174" s="64"/>
      <c r="Q174" s="64"/>
      <c r="R174" s="64"/>
      <c r="S174" s="354"/>
    </row>
    <row r="175" spans="1:19" s="1" customFormat="1" ht="13.5" customHeight="1" thickBot="1">
      <c r="A175" s="339"/>
      <c r="B175" s="339"/>
      <c r="C175" s="1250" t="s">
        <v>97</v>
      </c>
      <c r="D175" s="1251"/>
      <c r="E175" s="1251"/>
      <c r="F175" s="1251"/>
      <c r="G175" s="1251"/>
      <c r="H175" s="1251"/>
      <c r="I175" s="1252"/>
      <c r="J175" s="590">
        <f ca="1">J172+J160</f>
        <v>13418.799999999997</v>
      </c>
      <c r="K175" s="138">
        <f>K172+K160</f>
        <v>13014.299999999997</v>
      </c>
      <c r="L175" s="138">
        <f>L172+L160</f>
        <v>13643.799999999997</v>
      </c>
      <c r="M175" s="138">
        <f>M172+M160</f>
        <v>5927.1000000000013</v>
      </c>
      <c r="N175" s="86"/>
      <c r="O175" s="64"/>
      <c r="P175" s="64"/>
      <c r="Q175" s="64"/>
      <c r="R175" s="64"/>
      <c r="S175" s="354"/>
    </row>
    <row r="176" spans="1:19" s="66" customFormat="1" ht="11.25">
      <c r="A176" s="65"/>
      <c r="B176" s="65"/>
      <c r="C176" s="65"/>
      <c r="D176" s="65"/>
      <c r="E176" s="65"/>
      <c r="F176" s="65"/>
      <c r="G176" s="65"/>
      <c r="H176" s="65"/>
      <c r="I176" s="65"/>
      <c r="J176" s="73"/>
      <c r="K176" s="73"/>
      <c r="L176" s="73"/>
      <c r="M176" s="73"/>
      <c r="N176" s="92"/>
      <c r="O176" s="65"/>
      <c r="P176" s="65"/>
      <c r="Q176" s="65"/>
      <c r="R176" s="65"/>
      <c r="S176" s="620"/>
    </row>
    <row r="177" spans="1:19" s="66" customFormat="1" ht="12.75">
      <c r="A177" s="65"/>
      <c r="B177" s="65"/>
      <c r="C177" s="65"/>
      <c r="D177" s="65"/>
      <c r="E177" s="63"/>
      <c r="F177" s="67"/>
      <c r="G177" s="68"/>
      <c r="H177" s="65"/>
      <c r="I177" s="65"/>
      <c r="J177" s="92"/>
      <c r="K177" s="92"/>
      <c r="L177" s="92"/>
      <c r="M177" s="92"/>
      <c r="N177" s="92"/>
      <c r="O177" s="68"/>
      <c r="P177" s="68"/>
      <c r="Q177" s="68"/>
      <c r="R177" s="68"/>
      <c r="S177" s="620"/>
    </row>
    <row r="178" spans="1:19" s="66" customFormat="1" ht="12.75">
      <c r="A178" s="65"/>
      <c r="B178" s="65"/>
      <c r="C178" s="65"/>
      <c r="D178" s="65"/>
      <c r="E178" s="63"/>
      <c r="F178" s="67"/>
      <c r="G178" s="68"/>
      <c r="H178" s="65"/>
      <c r="I178" s="65"/>
      <c r="J178" s="65"/>
      <c r="K178" s="65"/>
      <c r="L178" s="65"/>
      <c r="M178" s="65"/>
      <c r="N178" s="65"/>
      <c r="O178" s="68"/>
      <c r="P178" s="68"/>
      <c r="Q178" s="68"/>
      <c r="R178" s="68"/>
      <c r="S178" s="620"/>
    </row>
    <row r="179" spans="1:19">
      <c r="J179" s="88"/>
      <c r="K179" s="88"/>
      <c r="L179" s="88"/>
      <c r="M179" s="88"/>
    </row>
    <row r="180" spans="1:19">
      <c r="J180" s="88"/>
      <c r="K180" s="88"/>
      <c r="L180" s="88"/>
      <c r="M180" s="88"/>
    </row>
    <row r="181" spans="1:19">
      <c r="J181" s="166"/>
      <c r="K181" s="166"/>
      <c r="L181" s="166"/>
      <c r="M181" s="166"/>
    </row>
  </sheetData>
  <mergeCells count="198">
    <mergeCell ref="B149:B151"/>
    <mergeCell ref="A149:A151"/>
    <mergeCell ref="A108:A109"/>
    <mergeCell ref="B108:B109"/>
    <mergeCell ref="A110:A112"/>
    <mergeCell ref="A128:A134"/>
    <mergeCell ref="C159:I159"/>
    <mergeCell ref="C160:I160"/>
    <mergeCell ref="E82:E83"/>
    <mergeCell ref="E84:E85"/>
    <mergeCell ref="E86:E87"/>
    <mergeCell ref="E145:E146"/>
    <mergeCell ref="C108:C109"/>
    <mergeCell ref="D108:D109"/>
    <mergeCell ref="E108:E109"/>
    <mergeCell ref="F108:F109"/>
    <mergeCell ref="G108:G109"/>
    <mergeCell ref="H108:H109"/>
    <mergeCell ref="E128:E130"/>
    <mergeCell ref="F128:F130"/>
    <mergeCell ref="E90:E91"/>
    <mergeCell ref="H95:H101"/>
    <mergeCell ref="D90:D91"/>
    <mergeCell ref="C163:I163"/>
    <mergeCell ref="C149:C151"/>
    <mergeCell ref="E149:E151"/>
    <mergeCell ref="C167:I167"/>
    <mergeCell ref="C165:I165"/>
    <mergeCell ref="N154:R154"/>
    <mergeCell ref="C136:R136"/>
    <mergeCell ref="H102:H104"/>
    <mergeCell ref="C166:I166"/>
    <mergeCell ref="N145:N146"/>
    <mergeCell ref="C135:I135"/>
    <mergeCell ref="H126:H127"/>
    <mergeCell ref="C123:I123"/>
    <mergeCell ref="N150:N151"/>
    <mergeCell ref="C113:I113"/>
    <mergeCell ref="C114:R114"/>
    <mergeCell ref="C128:C134"/>
    <mergeCell ref="F115:F121"/>
    <mergeCell ref="E105:E106"/>
    <mergeCell ref="H105:H106"/>
    <mergeCell ref="A155:O155"/>
    <mergeCell ref="N126:N127"/>
    <mergeCell ref="A126:A127"/>
    <mergeCell ref="C157:I157"/>
    <mergeCell ref="C175:I175"/>
    <mergeCell ref="C164:I164"/>
    <mergeCell ref="E141:E142"/>
    <mergeCell ref="E143:E144"/>
    <mergeCell ref="C168:I168"/>
    <mergeCell ref="B153:I153"/>
    <mergeCell ref="C124:R124"/>
    <mergeCell ref="C169:I169"/>
    <mergeCell ref="B126:B127"/>
    <mergeCell ref="C126:C127"/>
    <mergeCell ref="E126:E127"/>
    <mergeCell ref="F126:F127"/>
    <mergeCell ref="C173:I173"/>
    <mergeCell ref="C174:I174"/>
    <mergeCell ref="C170:I170"/>
    <mergeCell ref="C171:I171"/>
    <mergeCell ref="E138:E139"/>
    <mergeCell ref="N153:R153"/>
    <mergeCell ref="B154:I154"/>
    <mergeCell ref="C172:I172"/>
    <mergeCell ref="C152:I152"/>
    <mergeCell ref="C161:I161"/>
    <mergeCell ref="C162:I162"/>
    <mergeCell ref="B128:B134"/>
    <mergeCell ref="N1:R1"/>
    <mergeCell ref="A4:R4"/>
    <mergeCell ref="N5:R5"/>
    <mergeCell ref="A6:A8"/>
    <mergeCell ref="B6:B8"/>
    <mergeCell ref="C6:C8"/>
    <mergeCell ref="D6:D8"/>
    <mergeCell ref="E6:E8"/>
    <mergeCell ref="F6:F8"/>
    <mergeCell ref="N6:R6"/>
    <mergeCell ref="N7:N8"/>
    <mergeCell ref="I6:I8"/>
    <mergeCell ref="L6:L8"/>
    <mergeCell ref="K6:K8"/>
    <mergeCell ref="E3:N3"/>
    <mergeCell ref="O7:R7"/>
    <mergeCell ref="H6:H8"/>
    <mergeCell ref="G6:G8"/>
    <mergeCell ref="J6:J8"/>
    <mergeCell ref="M6:M8"/>
    <mergeCell ref="A9:R9"/>
    <mergeCell ref="B75:B77"/>
    <mergeCell ref="C75:C77"/>
    <mergeCell ref="E75:E77"/>
    <mergeCell ref="F75:F77"/>
    <mergeCell ref="G75:G77"/>
    <mergeCell ref="H75:H77"/>
    <mergeCell ref="E2:N2"/>
    <mergeCell ref="A32:A35"/>
    <mergeCell ref="B32:B35"/>
    <mergeCell ref="C32:C35"/>
    <mergeCell ref="R27:R28"/>
    <mergeCell ref="R55:R58"/>
    <mergeCell ref="E62:E64"/>
    <mergeCell ref="E66:E70"/>
    <mergeCell ref="F32:F35"/>
    <mergeCell ref="R48:R50"/>
    <mergeCell ref="N75:N77"/>
    <mergeCell ref="E55:E58"/>
    <mergeCell ref="F55:F58"/>
    <mergeCell ref="A75:A77"/>
    <mergeCell ref="E18:E22"/>
    <mergeCell ref="A18:A25"/>
    <mergeCell ref="B18:B25"/>
    <mergeCell ref="C18:C25"/>
    <mergeCell ref="B110:B112"/>
    <mergeCell ref="C110:C112"/>
    <mergeCell ref="D110:D112"/>
    <mergeCell ref="A10:R10"/>
    <mergeCell ref="B11:R11"/>
    <mergeCell ref="C12:R12"/>
    <mergeCell ref="A78:A79"/>
    <mergeCell ref="B78:B79"/>
    <mergeCell ref="N82:N83"/>
    <mergeCell ref="G55:G58"/>
    <mergeCell ref="F78:F79"/>
    <mergeCell ref="G78:G79"/>
    <mergeCell ref="E71:E73"/>
    <mergeCell ref="B51:B54"/>
    <mergeCell ref="C51:C54"/>
    <mergeCell ref="H78:H79"/>
    <mergeCell ref="E78:E79"/>
    <mergeCell ref="N62:N63"/>
    <mergeCell ref="N71:N72"/>
    <mergeCell ref="E95:E101"/>
    <mergeCell ref="H62:H63"/>
    <mergeCell ref="H66:H68"/>
    <mergeCell ref="D105:D106"/>
    <mergeCell ref="C78:C79"/>
    <mergeCell ref="B55:B58"/>
    <mergeCell ref="C55:C58"/>
    <mergeCell ref="N141:N142"/>
    <mergeCell ref="N14:N15"/>
    <mergeCell ref="N110:N111"/>
    <mergeCell ref="F149:F151"/>
    <mergeCell ref="G149:G151"/>
    <mergeCell ref="H149:H151"/>
    <mergeCell ref="H40:H41"/>
    <mergeCell ref="E36:E37"/>
    <mergeCell ref="E32:E35"/>
    <mergeCell ref="H27:H28"/>
    <mergeCell ref="N27:N28"/>
    <mergeCell ref="E48:E50"/>
    <mergeCell ref="N102:N103"/>
    <mergeCell ref="H32:H34"/>
    <mergeCell ref="E40:E41"/>
    <mergeCell ref="E27:E29"/>
    <mergeCell ref="E38:E39"/>
    <mergeCell ref="H38:H39"/>
    <mergeCell ref="G126:G127"/>
    <mergeCell ref="E14:E15"/>
    <mergeCell ref="F14:F15"/>
    <mergeCell ref="G14:G15"/>
    <mergeCell ref="G51:G54"/>
    <mergeCell ref="H51:H52"/>
    <mergeCell ref="H115:H118"/>
    <mergeCell ref="E115:E116"/>
    <mergeCell ref="H14:H17"/>
    <mergeCell ref="G32:G35"/>
    <mergeCell ref="F51:F54"/>
    <mergeCell ref="G59:G60"/>
    <mergeCell ref="H42:H43"/>
    <mergeCell ref="E45:E46"/>
    <mergeCell ref="G48:G50"/>
    <mergeCell ref="H48:H50"/>
    <mergeCell ref="F48:F50"/>
    <mergeCell ref="O27:O28"/>
    <mergeCell ref="N48:N50"/>
    <mergeCell ref="H55:H56"/>
    <mergeCell ref="N95:N96"/>
    <mergeCell ref="E59:E60"/>
    <mergeCell ref="F59:F60"/>
    <mergeCell ref="N97:N98"/>
    <mergeCell ref="N152:R152"/>
    <mergeCell ref="P27:P28"/>
    <mergeCell ref="Q27:Q28"/>
    <mergeCell ref="A59:A60"/>
    <mergeCell ref="B59:B60"/>
    <mergeCell ref="C59:C60"/>
    <mergeCell ref="Q48:Q50"/>
    <mergeCell ref="N55:N58"/>
    <mergeCell ref="A48:A50"/>
    <mergeCell ref="B48:B50"/>
    <mergeCell ref="C48:C50"/>
    <mergeCell ref="Q55:Q58"/>
    <mergeCell ref="A55:A58"/>
    <mergeCell ref="A51:A54"/>
  </mergeCells>
  <printOptions horizontalCentered="1"/>
  <pageMargins left="0.19685039370078741" right="0.19685039370078741" top="0.74803149606299213" bottom="0" header="0" footer="0"/>
  <pageSetup paperSize="9" scale="74" orientation="landscape" r:id="rId1"/>
  <rowBreaks count="6" manualBreakCount="6">
    <brk id="31" max="22" man="1"/>
    <brk id="47" max="22" man="1"/>
    <brk id="70" max="22" man="1"/>
    <brk id="89" max="22" man="1"/>
    <brk id="107" max="22" man="1"/>
    <brk id="148"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Ataskaita</vt:lpstr>
      <vt:lpstr>Priemonių suvestinė</vt:lpstr>
      <vt:lpstr>aiškinamoji lentelė </vt:lpstr>
      <vt:lpstr>'aiškinamoji lentelė '!Print_Area</vt:lpstr>
      <vt:lpstr>Ataskaita!Print_Area</vt:lpstr>
      <vt:lpstr>'Priemonių suvestinė'!Print_Area</vt:lpstr>
      <vt:lpstr>'aiškinamoji lentelė '!Print_Titles</vt:lpstr>
      <vt:lpstr>'Priemonių suvestinė'!Print_Titles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2019-02-27T06:18:39Z</cp:lastPrinted>
  <dcterms:created xsi:type="dcterms:W3CDTF">2015-10-15T13:35:41Z</dcterms:created>
  <dcterms:modified xsi:type="dcterms:W3CDTF">2019-03-06T07:44:18Z</dcterms:modified>
</cp:coreProperties>
</file>