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30" yWindow="3285" windowWidth="15480" windowHeight="8100"/>
  </bookViews>
  <sheets>
    <sheet name="Ataskaita" sheetId="18" r:id="rId1"/>
    <sheet name="Priemonių suvestinė" sheetId="14" r:id="rId2"/>
  </sheets>
  <definedNames>
    <definedName name="_xlnm.Print_Area" localSheetId="1">'Priemonių suvestinė'!$A$1:$O$228</definedName>
    <definedName name="_xlnm.Print_Titles" localSheetId="1">'Priemonių suvestinė'!$4:$6</definedName>
  </definedNames>
  <calcPr calcId="162913" fullPrecision="0"/>
</workbook>
</file>

<file path=xl/calcChain.xml><?xml version="1.0" encoding="utf-8"?>
<calcChain xmlns="http://schemas.openxmlformats.org/spreadsheetml/2006/main">
  <c r="J123" i="14" l="1"/>
  <c r="J185" i="14" l="1"/>
  <c r="J150" i="14"/>
  <c r="J59" i="14"/>
  <c r="H59" i="14"/>
  <c r="J218" i="14" l="1"/>
  <c r="J217" i="14"/>
  <c r="H216" i="14"/>
  <c r="I216" i="14"/>
  <c r="J216" i="14"/>
  <c r="J215" i="14"/>
  <c r="J213" i="14"/>
  <c r="J214" i="14"/>
  <c r="J212" i="14"/>
  <c r="M111" i="14" l="1"/>
  <c r="J104" i="14"/>
  <c r="H214" i="14" l="1"/>
  <c r="H225" i="14"/>
  <c r="H224" i="14"/>
  <c r="H223" i="14"/>
  <c r="H222" i="14"/>
  <c r="H220" i="14"/>
  <c r="H219" i="14"/>
  <c r="H218" i="14"/>
  <c r="H217" i="14"/>
  <c r="H215" i="14"/>
  <c r="H123" i="14"/>
  <c r="H199" i="14" l="1"/>
  <c r="H195" i="14"/>
  <c r="H190" i="14"/>
  <c r="H185" i="14"/>
  <c r="H168" i="14"/>
  <c r="H169" i="14" s="1"/>
  <c r="H127" i="14"/>
  <c r="H150" i="14" s="1"/>
  <c r="H126" i="14"/>
  <c r="H120" i="14"/>
  <c r="H104" i="14"/>
  <c r="H61" i="14"/>
  <c r="H213" i="14" s="1"/>
  <c r="H60" i="14"/>
  <c r="H200" i="14" l="1"/>
  <c r="H73" i="14"/>
  <c r="H151" i="14" s="1"/>
  <c r="H212" i="14"/>
  <c r="H211" i="14" s="1"/>
  <c r="H210" i="14" s="1"/>
  <c r="H191" i="14"/>
  <c r="H221" i="14"/>
  <c r="I127" i="14"/>
  <c r="I150" i="14" s="1"/>
  <c r="I171" i="14"/>
  <c r="I107" i="14"/>
  <c r="I105" i="14"/>
  <c r="I74" i="14"/>
  <c r="I104" i="14" s="1"/>
  <c r="H201" i="14" l="1"/>
  <c r="H202" i="14" s="1"/>
  <c r="H226" i="14"/>
  <c r="I212" i="14" l="1"/>
  <c r="I61" i="14"/>
  <c r="I60" i="14"/>
  <c r="I15" i="14" l="1"/>
  <c r="I217" i="14" l="1"/>
  <c r="I120" i="14" l="1"/>
  <c r="I73" i="14" l="1"/>
  <c r="J73" i="14"/>
  <c r="I59" i="14"/>
  <c r="I126" i="14" l="1"/>
  <c r="J126" i="14"/>
  <c r="I190" i="14" l="1"/>
  <c r="J190" i="14"/>
  <c r="I168" i="14" l="1"/>
  <c r="I169" i="14" s="1"/>
  <c r="J168" i="14"/>
  <c r="J169" i="14" s="1"/>
  <c r="J120" i="14"/>
  <c r="J225" i="14" l="1"/>
  <c r="I225" i="14"/>
  <c r="J224" i="14"/>
  <c r="I224" i="14"/>
  <c r="J223" i="14"/>
  <c r="I223" i="14"/>
  <c r="J222" i="14"/>
  <c r="I222" i="14"/>
  <c r="J220" i="14"/>
  <c r="I220" i="14"/>
  <c r="J219" i="14"/>
  <c r="I219" i="14"/>
  <c r="I218" i="14"/>
  <c r="I215" i="14"/>
  <c r="I214" i="14"/>
  <c r="I213" i="14"/>
  <c r="J199" i="14"/>
  <c r="I199" i="14"/>
  <c r="J195" i="14"/>
  <c r="I195" i="14"/>
  <c r="I123" i="14"/>
  <c r="J191" i="14" l="1"/>
  <c r="I185" i="14"/>
  <c r="I191" i="14" s="1"/>
  <c r="J221" i="14"/>
  <c r="I200" i="14"/>
  <c r="J200" i="14"/>
  <c r="I221" i="14"/>
  <c r="I151" i="14" l="1"/>
  <c r="I201" i="14" s="1"/>
  <c r="I202" i="14" s="1"/>
  <c r="I211" i="14"/>
  <c r="I210" i="14" s="1"/>
  <c r="I226" i="14" s="1"/>
  <c r="J151" i="14" l="1"/>
  <c r="J201" i="14" s="1"/>
  <c r="J202" i="14" s="1"/>
  <c r="J211" i="14"/>
  <c r="J210" i="14" s="1"/>
  <c r="J226" i="14" s="1"/>
</calcChain>
</file>

<file path=xl/comments1.xml><?xml version="1.0" encoding="utf-8"?>
<comments xmlns="http://schemas.openxmlformats.org/spreadsheetml/2006/main">
  <authors>
    <author>Audra Cepiene</author>
    <author>Saulina Paulauskiene</author>
  </authors>
  <commentList>
    <comment ref="E1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19" authorId="0" shapeId="0">
      <text>
        <r>
          <rPr>
            <sz val="9"/>
            <color indexed="81"/>
            <rFont val="Tahoma"/>
            <family val="2"/>
            <charset val="186"/>
          </rPr>
          <t xml:space="preserve">Eksploatuojami 4 fontanai: "Taravos Anikė"; "Laivelis" Meridiano skvere; Debreceno aikštės fontanas; Pempininkų aikštės fontanas
</t>
        </r>
      </text>
    </comment>
    <comment ref="K33" authorId="1" shapeId="0">
      <text>
        <r>
          <rPr>
            <sz val="9"/>
            <color indexed="81"/>
            <rFont val="Tahoma"/>
            <family val="2"/>
            <charset val="186"/>
          </rPr>
          <t>Iš viso mieste yra 1,5 tūkst. vnt. šiukšliadėžių</t>
        </r>
      </text>
    </comment>
    <comment ref="K34" authorId="0" shapeId="0">
      <text>
        <r>
          <rPr>
            <sz val="9"/>
            <color indexed="81"/>
            <rFont val="Tahoma"/>
            <family val="2"/>
            <charset val="186"/>
          </rPr>
          <t>Iš viso mieste yra 1,1 tūkst. vnt. suoliukų</t>
        </r>
      </text>
    </comment>
    <comment ref="E40"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2" authorId="0" shapeId="0">
      <text>
        <r>
          <rPr>
            <sz val="9"/>
            <color indexed="81"/>
            <rFont val="Tahoma"/>
            <family val="2"/>
            <charset val="186"/>
          </rPr>
          <t>Visuomenininkai</t>
        </r>
      </text>
    </comment>
    <comment ref="E54"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6"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M64" authorId="0" shapeId="0">
      <text>
        <r>
          <rPr>
            <sz val="9"/>
            <color indexed="81"/>
            <rFont val="Tahoma"/>
            <family val="2"/>
            <charset val="186"/>
          </rPr>
          <t>pašalinta 284 medžiai ir 65 medžiai pagenėti, pašalinta 692 vnt kelmų ir iškirsta 4970 m2 krūmų.</t>
        </r>
      </text>
    </comment>
    <comment ref="K70" authorId="0" shapeId="0">
      <text>
        <r>
          <rPr>
            <sz val="9"/>
            <color indexed="81"/>
            <rFont val="Tahoma"/>
            <family val="2"/>
            <charset val="186"/>
          </rPr>
          <t xml:space="preserve">Pagal priemonių planą Klaipėdos miesto gyvūnų gerovės ir apsaugos 2016–2018 metų programai įgyvendinti. </t>
        </r>
      </text>
    </comment>
    <comment ref="M72" authorId="0" shapeId="0">
      <text>
        <r>
          <rPr>
            <sz val="9"/>
            <color indexed="81"/>
            <rFont val="Tahoma"/>
            <family val="2"/>
            <charset val="186"/>
          </rPr>
          <t xml:space="preserve">2018 m. nugriauti avarinės būklės bešeimininkiai statiniai: Karlskronos g. 70, Turgaus a. 7, Jaunystės g. 22G, Pievų Tako g. ties namais Nr.11-31, Gintaro g. 1, Jūros g. 14,16, kiemo rūsys  l/d "Čiauškutė", Pušyno g. 8, 10, Šilutės pl. 47, Gegužės g. 10, l/d „Versmė“ pavėsinės, l/d „Boružėlė“ elektros stulpai, informacinis ženklas ties Taikos pr. 24, tvora Karklų g.10/ Medžiotojų g., avarinės būklės sandėliukai Liepų g. 41, 39, lauko tualetai  Minijos g. 115, Minijos g. 117, Rimkų g. 4, sandėlis Rimkų g. 4. </t>
        </r>
      </text>
    </comment>
    <comment ref="E7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87" authorId="0" shapeId="0">
      <text>
        <r>
          <rPr>
            <sz val="9"/>
            <color indexed="81"/>
            <rFont val="Tahoma"/>
            <family val="2"/>
            <charset val="186"/>
          </rPr>
          <t>Prekybos verslui paplūdimiuose sąlygų sudarymas</t>
        </r>
      </text>
    </comment>
    <comment ref="K88"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D91"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1"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100" authorId="0" shapeId="0">
      <text>
        <r>
          <rPr>
            <sz val="9"/>
            <color indexed="81"/>
            <rFont val="Tahoma"/>
            <family val="2"/>
            <charset val="186"/>
          </rPr>
          <t>Viešieji tualetai: Stovyklų g. 4 –21,79 m2; Kopų g. 1A (I Melnragė) – 87,25 m2;</t>
        </r>
      </text>
    </comment>
    <comment ref="E10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K124" authorId="0" shapeId="0">
      <text>
        <r>
          <rPr>
            <sz val="9"/>
            <color indexed="81"/>
            <rFont val="Tahoma"/>
            <family val="2"/>
            <charset val="186"/>
          </rPr>
          <t>Teatro aikštė 2000-čiui vartotojų, Kruizinių laivų terminale 3000-čiui vartotojų</t>
        </r>
      </text>
    </comment>
    <comment ref="E13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5"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3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1"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4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73"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181" authorId="0" shapeId="0">
      <text>
        <r>
          <rPr>
            <sz val="9"/>
            <color indexed="81"/>
            <rFont val="Tahoma"/>
            <family val="2"/>
            <charset val="186"/>
          </rPr>
          <t>Šiame pastate yra 103 butai, iš kurių 97 butai priklauso Savivaldybei.</t>
        </r>
      </text>
    </comment>
    <comment ref="M181" authorId="0" shapeId="0">
      <text>
        <r>
          <rPr>
            <sz val="9"/>
            <color indexed="81"/>
            <rFont val="Tahoma"/>
            <family val="2"/>
            <charset val="186"/>
          </rPr>
          <t>Pagal Valstybės paramos daugiabučiams namams atnaujinti (modernizuoti) teikimo ir daugiabučių namų atnaujinimo (modernizavimo) projektų įgyvendinimo priežiūros taisyklių (aktuali redakcija nuo 2018-01-17) 2 punktą, valstybės parama teikiama 100 procentų apmokant arba kompensuojant daugiabučio namo atnaujinimo (modernizavimo) projekto parengimą. Dėl to savivaldybės lėšų projektavimo išlaidoms apmokėti neprireiks</t>
        </r>
      </text>
    </comment>
    <comment ref="H212" authorId="0" shapeId="0">
      <text>
        <r>
          <rPr>
            <b/>
            <sz val="9"/>
            <color indexed="81"/>
            <rFont val="Tahoma"/>
            <family val="2"/>
            <charset val="186"/>
          </rPr>
          <t xml:space="preserve">11234,5
</t>
        </r>
        <r>
          <rPr>
            <sz val="9"/>
            <color indexed="81"/>
            <rFont val="Tahoma"/>
            <family val="2"/>
            <charset val="186"/>
          </rPr>
          <t xml:space="preserve">
</t>
        </r>
      </text>
    </comment>
    <comment ref="I212" authorId="0" shapeId="0">
      <text>
        <r>
          <rPr>
            <b/>
            <sz val="9"/>
            <color indexed="81"/>
            <rFont val="Tahoma"/>
            <family val="2"/>
            <charset val="186"/>
          </rPr>
          <t xml:space="preserve">10976,1
</t>
        </r>
        <r>
          <rPr>
            <sz val="9"/>
            <color indexed="81"/>
            <rFont val="Tahoma"/>
            <family val="2"/>
            <charset val="186"/>
          </rPr>
          <t xml:space="preserve">
</t>
        </r>
      </text>
    </comment>
    <comment ref="H226" authorId="0" shapeId="0">
      <text>
        <r>
          <rPr>
            <b/>
            <sz val="9"/>
            <color indexed="81"/>
            <rFont val="Tahoma"/>
            <family val="2"/>
            <charset val="186"/>
          </rPr>
          <t xml:space="preserve">13539,3
</t>
        </r>
        <r>
          <rPr>
            <sz val="9"/>
            <color indexed="81"/>
            <rFont val="Tahoma"/>
            <family val="2"/>
            <charset val="186"/>
          </rPr>
          <t xml:space="preserve">
</t>
        </r>
      </text>
    </comment>
    <comment ref="I226" authorId="0" shapeId="0">
      <text>
        <r>
          <rPr>
            <b/>
            <sz val="9"/>
            <color indexed="81"/>
            <rFont val="Tahoma"/>
            <family val="2"/>
            <charset val="186"/>
          </rPr>
          <t xml:space="preserve">13434,7
</t>
        </r>
        <r>
          <rPr>
            <sz val="9"/>
            <color indexed="81"/>
            <rFont val="Tahoma"/>
            <family val="2"/>
            <charset val="186"/>
          </rPr>
          <t xml:space="preserve">
</t>
        </r>
      </text>
    </comment>
  </commentList>
</comments>
</file>

<file path=xl/sharedStrings.xml><?xml version="1.0" encoding="utf-8"?>
<sst xmlns="http://schemas.openxmlformats.org/spreadsheetml/2006/main" count="545" uniqueCount="357">
  <si>
    <t>Uždavinio kodas</t>
  </si>
  <si>
    <t>Priemonės kodas</t>
  </si>
  <si>
    <t>Priemonės požymis</t>
  </si>
  <si>
    <t>Asignavimų valdytojo kodas</t>
  </si>
  <si>
    <t>Finansavimo šaltinis</t>
  </si>
  <si>
    <t>01</t>
  </si>
  <si>
    <t>Iš viso:</t>
  </si>
  <si>
    <t>02</t>
  </si>
  <si>
    <t>Iš viso uždaviniui:</t>
  </si>
  <si>
    <t>Iš viso tikslui:</t>
  </si>
  <si>
    <t>Finansavimo šaltiniai</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</si>
  <si>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</si>
  <si>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</si>
  <si>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</si>
  <si>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</si>
  <si>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</si>
  <si>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</si>
  <si>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</si>
  <si>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</si>
  <si>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</si>
  <si>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</si>
  <si>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</si>
  <si>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</si>
  <si>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</si>
  <si>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</si>
  <si>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</si>
  <si>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</si>
  <si>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</si>
  <si>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</si>
  <si>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</si>
  <si>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</si>
  <si>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</si>
  <si>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</si>
  <si>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</si>
  <si>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</si>
  <si>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</si>
  <si>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</si>
  <si>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</si>
  <si>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</si>
  <si>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</si>
  <si>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</si>
  <si>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</si>
  <si>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</si>
  <si>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</si>
  <si>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</si>
  <si>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</si>
  <si>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</si>
  <si>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</si>
  <si>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</si>
  <si>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</si>
  <si>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</si>
  <si>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</si>
  <si>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</si>
  <si>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</si>
  <si>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</si>
  <si>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</si>
  <si>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</si>
  <si>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</si>
  <si>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</si>
  <si>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</si>
  <si>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</si>
  <si>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</si>
  <si>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</si>
  <si>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</si>
  <si>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</si>
  <si>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</si>
  <si>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</si>
  <si>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</si>
  <si>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</si>
  <si>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</si>
  <si>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Laidojimo paslaugų teikimas ir kapinių priežiūros organizavimas:</t>
  </si>
  <si>
    <t>P2.4.2.5</t>
  </si>
  <si>
    <t>Įsigyta suoliukų, vnt.</t>
  </si>
  <si>
    <t>Prižiūrima gertuvių Poilsio parke, vnt.</t>
  </si>
  <si>
    <t xml:space="preserve">Palaidota mirusiųjų, skaičius </t>
  </si>
  <si>
    <t>BĮ „Klaipėdos paplūdimiai“ veiklos organizavimas</t>
  </si>
  <si>
    <t>SB(SPL)</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</si>
  <si>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</si>
  <si>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</si>
  <si>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</si>
  <si>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</si>
  <si>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</si>
  <si>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</si>
  <si>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</si>
  <si>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</si>
  <si>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</si>
  <si>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</si>
  <si>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Pakabinta papuošimo elementų, vnt.</t>
  </si>
  <si>
    <t xml:space="preserve">Daugiabučių gyvenamųjų namų kvartalų priežiūros vykdymas: </t>
  </si>
  <si>
    <t>Daugiabučių namų kiemų infrastruktūros gerinimo programos įgyvendinimas:</t>
  </si>
  <si>
    <t>Įrengta elektros įvadų (žemyninės dalies paplūdimiuose), vnt.</t>
  </si>
  <si>
    <t>Gatvių ir viešųjų erdvių apšvietimo organizavimo funkcijos įgyvendinimas</t>
  </si>
  <si>
    <t>Atstatyta vandens kolonėlių Joniškės ir Lėbartų kapinėse, vnt.</t>
  </si>
  <si>
    <t>I, P2.4.2.4</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</si>
  <si>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</si>
  <si>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gėlinių, vnt. </t>
  </si>
  <si>
    <t xml:space="preserve">Prižiūrima kapinių  (įskaitant senąsias kapinaites), vnt. </t>
  </si>
  <si>
    <t>Biudžetinių įstaigų kiemų apšvietimo tinklų plėtra ir įrengimas</t>
  </si>
  <si>
    <t>Klaipėdos miesto paplūdimių sutvarkymo priemonių 2016–2019 metų plano įgyvendinimas</t>
  </si>
  <si>
    <r>
      <t>Gėlynų atnaujinimas ir įrengimas</t>
    </r>
    <r>
      <rPr>
        <i/>
        <sz val="10"/>
        <rFont val="Times New Roman"/>
        <family val="1"/>
        <charset val="186"/>
      </rPr>
      <t xml:space="preserve"> </t>
    </r>
  </si>
  <si>
    <t>P2.3.2.5</t>
  </si>
  <si>
    <t>Vingio mikrorajono aikštės atnaujinimas</t>
  </si>
  <si>
    <t>Parengtas projektas, vnt.</t>
  </si>
  <si>
    <t>Pėsčiųjų tako tarp Gedminų g. ir Taikos pr. (nuo Nr. 109) atnaujinimas (Debreceno mikrorajonas)</t>
  </si>
  <si>
    <t>500</t>
  </si>
  <si>
    <t>1020</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</si>
  <si>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</si>
  <si>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</si>
  <si>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</si>
  <si>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Prižiūrima konteinerinių tualetų, vnt.</t>
  </si>
  <si>
    <t>Nuolatinių darbuotojų skaičius</t>
  </si>
  <si>
    <t>Sezoninių darbuotojų skaičius</t>
  </si>
  <si>
    <t>Eksploatuojama kamerų, vnt.</t>
  </si>
  <si>
    <t xml:space="preserve">Mirusiųjų palaikų laikinas laikymas (saugojimas), skaičius </t>
  </si>
  <si>
    <t xml:space="preserve">47,4 ha Medelyno gyvenamojo rajono infrastruktūros išvystymas. I etapas
</t>
  </si>
  <si>
    <t>Skvero Bokštų gatvėje sutvarkymas</t>
  </si>
  <si>
    <t>90</t>
  </si>
  <si>
    <t>Aikštės prie Santuokų rūmų atnaujinimas</t>
  </si>
  <si>
    <t>Parengtas aprašas, vnt.</t>
  </si>
  <si>
    <t>6+6</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</si>
  <si>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</si>
  <si>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</si>
  <si>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</si>
  <si>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</si>
  <si>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</si>
  <si>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</si>
  <si>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Įrengta lauko namelių gyvūnams ir ženklų „Kačių šėrimo vieta“, vnt.</t>
  </si>
  <si>
    <t>Prižiūrima stacionarių tualetų, vnt.</t>
  </si>
  <si>
    <t>Želdinių tvarkymas;</t>
  </si>
  <si>
    <t xml:space="preserve">Daugiabučių namų savininkų bendrijų (DNSB) pirmininkų mokymų organizavimas </t>
  </si>
  <si>
    <t>Įsigyta šviečiančių kalėdinių elementų, vnt.</t>
  </si>
  <si>
    <t>Įsigyta šviesos elementų (LED girliandų), vnt.</t>
  </si>
  <si>
    <t xml:space="preserve">Paimta, sugauta gyvūnų, vnt. </t>
  </si>
  <si>
    <t>Atlikta beglobių kačių sterilizacijų, vnt.</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</si>
  <si>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</si>
  <si>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</si>
  <si>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</si>
  <si>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</si>
  <si>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</si>
  <si>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Įrengtas apšvietimas Liudviko Stulpino progimnazijos teritorijoje. Užbaigtumas, proc.</t>
  </si>
  <si>
    <t>Parengtas apšvietimo įrengimo Smiltynėje pagrindiniame take techninis projektas ir atlikta darbų. Užbaigrumas, proc.</t>
  </si>
  <si>
    <t>Įgyvendintas projektas, vnt.</t>
  </si>
  <si>
    <t xml:space="preserve">Įrengtas viešasis tualetas Vingio g. (galutinėje autobusų sustojimo vietoje), vnt. </t>
  </si>
  <si>
    <t>Teritorijos šalia pastato Taikos pr. 76 sutvarkymas ir privažiuojamųjų kelių rekonstravimas pritaikant neįgaliesiems</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</si>
  <si>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</si>
  <si>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</si>
  <si>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</si>
  <si>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</si>
  <si>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Organizuota mokymų, vnt.</t>
  </si>
  <si>
    <t>SB(ŽPL)</t>
  </si>
  <si>
    <t>Automobilių stovėjimo aikštelių projektavimas ir įrengimas;</t>
  </si>
  <si>
    <t>Įrengta apšvietimo infrastruktūros kiemuose, tūkst. m.</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</si>
  <si>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</si>
  <si>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</si>
  <si>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</si>
  <si>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</si>
  <si>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</si>
  <si>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</si>
  <si>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Sutvarkyta švietimo įstaigų želdinių, vnt.</t>
  </si>
  <si>
    <t>Viešųjų erdvių (šviesoforų, fontanų, tualetų ir kt.) apšvietimo tinklų ir įrangos eksploatacija</t>
  </si>
  <si>
    <t>10</t>
  </si>
  <si>
    <t>25/ 307</t>
  </si>
  <si>
    <t xml:space="preserve">Eksploatuojama informacinė miesto sistema: </t>
  </si>
  <si>
    <t>Įrengta gatvių pavadinimų lentelių ir gatvių krypties nuorodų, vnt.</t>
  </si>
  <si>
    <t>Įsigyta inventoriaus:</t>
  </si>
  <si>
    <t>70</t>
  </si>
  <si>
    <t>86</t>
  </si>
  <si>
    <t>Įsigyta vazonų medžiams, vnt</t>
  </si>
  <si>
    <t>16</t>
  </si>
  <si>
    <t>Įsigyta šaknų apsaugų medžiams, vnt</t>
  </si>
  <si>
    <t>112</t>
  </si>
  <si>
    <t>Atlikta inventoriaus remonto darbų:</t>
  </si>
  <si>
    <t>50</t>
  </si>
  <si>
    <t>Papuošta kalėdinė eglė Atgimimo aikštėje, kartai per metus</t>
  </si>
  <si>
    <t>Įrengta ir atnaujinta šunų vedžiojimo aikštelių ir ekskrementų surinkimo dėžių, vnt.</t>
  </si>
  <si>
    <t>Suteikta asistento paslauga neįgaliesiems, vnt.</t>
  </si>
  <si>
    <t xml:space="preserve">Prevencinio projekto „Būk pilietiškas, būk saugus“ įgyvendinimas kartu su Klaipėdos apskrities vyriausiuoju policijos komisariatu </t>
  </si>
  <si>
    <t>Įrengta apžvalgos aikštelė, vnt.</t>
  </si>
  <si>
    <t>Įrengta buitinių nuotekų valymo sistema</t>
  </si>
  <si>
    <t>Įrengta lietaus nuotekų sistema Joniškės kapinėse (parengtas techninis projekas 2018 m.). Užbaigtumas, proc.</t>
  </si>
  <si>
    <t xml:space="preserve">Suremontuota Joniškės kapinių tvora, m </t>
  </si>
  <si>
    <t>Atlikta kompleksinių lietaus nuotekų sistemos valymo darbų (hidrodinaminis praplovimas ir šulinių valymas). Užbaigtumas, proc.</t>
  </si>
  <si>
    <t>Atlikta kapinių skaitmeninimo (inventorizavimas Joniškės, Lėbartų kapinės) sistemos priežiūros darbų. Užbaigtumas, proc.</t>
  </si>
  <si>
    <t>Įrengta vaikų žaidimų aikštelių viešose erdvėse, vnt.</t>
  </si>
  <si>
    <t>Prižiūrima vaikų žaidimų aikštelių viešose erdvėse, vnt.</t>
  </si>
  <si>
    <t>Pašalinta netinkamų naudoti įrenginių, vnt.</t>
  </si>
  <si>
    <t>11</t>
  </si>
  <si>
    <t>Retransliuojamo vaizdo stebėjimo kamerų viešose vietose  įsigijimas ir eksploatacija</t>
  </si>
  <si>
    <t>12</t>
  </si>
  <si>
    <t>Atliktas pastato, esančio Kopų g. 1 (Melnragė), kapitalinis remontas, proc.</t>
  </si>
  <si>
    <t>Suremontuotas viešasis tualetas Lėbartų kapinėse (parengtas techninis projekas 2018 m.). Užbaigtumas, proc.</t>
  </si>
  <si>
    <t>Įgyvendintas priemonių 2016–2019 metų planas. Užbaigtumas, proc.</t>
  </si>
  <si>
    <t>LRVB</t>
  </si>
  <si>
    <t>Parengtas investicijų  projektas, vnt.</t>
  </si>
  <si>
    <t>2+14</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</si>
  <si>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</si>
  <si>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r>
      <t xml:space="preserve">Pėsčiųjų tako sutvarkymas palei Taikos pr. nuo Sausio 15-osios iki Kauno g., paverčiant viešąja erdve, pritaikyta gyventojams bei smulkiajam ir vidutiniam verslui </t>
    </r>
    <r>
      <rPr>
        <sz val="10"/>
        <color rgb="FFFF0000"/>
        <rFont val="Times New Roman"/>
        <family val="1"/>
        <charset val="186"/>
      </rPr>
      <t xml:space="preserve"> </t>
    </r>
  </si>
  <si>
    <r>
      <rPr>
        <b/>
        <sz val="10"/>
        <rFont val="Times New Roman"/>
        <family val="1"/>
        <charset val="186"/>
      </rPr>
      <t>Smiltynės paplūdimiuose</t>
    </r>
    <r>
      <rPr>
        <sz val="10"/>
        <rFont val="Times New Roman"/>
        <family val="1"/>
        <charset val="186"/>
      </rPr>
      <t xml:space="preserve"> įrengta konteinerinių tualetų buvusių stacionarių tualetų vietose, vnt.</t>
    </r>
  </si>
  <si>
    <t xml:space="preserve">Danės upės krantinių rekonstrukcija ir prieigų (Danės skveras su fontanais) sutvarkymas  </t>
  </si>
  <si>
    <t>Rekonstruota, nutiesta lietaus nuotekų tinklų, m</t>
  </si>
  <si>
    <t>Klaipėdos miesto paviršinių nuotekų tinklų įrengimas, remontas ir rekonstrukcija</t>
  </si>
  <si>
    <t>Teritorijos Pempininkų tako gale (ties Debreceno g.18) sutvarkymas</t>
  </si>
  <si>
    <t>1196</t>
  </si>
  <si>
    <t xml:space="preserve">Vaikų žaidimo aikštelių įrengimo ir atnaujinimo 2018–2020 m. programos įgyvendinimas </t>
  </si>
  <si>
    <t>Įrengta vaikų žaidimų aikštelių (Pempininkų ir Debreceno aikščių prieigose 2018 m.), vnt.</t>
  </si>
  <si>
    <r>
      <t xml:space="preserve">Parengtas tvarkybos projektas ir kapitališkai suremontuota atraminių apsauginių įėjimo į </t>
    </r>
    <r>
      <rPr>
        <b/>
        <sz val="10"/>
        <rFont val="Times New Roman"/>
        <family val="1"/>
        <charset val="186"/>
      </rPr>
      <t xml:space="preserve">Smiltynės paplūdimį </t>
    </r>
    <r>
      <rPr>
        <sz val="10"/>
        <rFont val="Times New Roman"/>
        <family val="1"/>
        <charset val="186"/>
      </rPr>
      <t>sienų. Užbaigtumas, proc.</t>
    </r>
  </si>
  <si>
    <r>
      <t xml:space="preserve">Parengtas tvarkybos projektas ir kapitališkai suremontuota atraminių apsauginių įėjimo į </t>
    </r>
    <r>
      <rPr>
        <b/>
        <sz val="10"/>
        <rFont val="Times New Roman"/>
        <family val="1"/>
        <charset val="186"/>
      </rPr>
      <t>Girulių paplūdimį</t>
    </r>
    <r>
      <rPr>
        <sz val="10"/>
        <rFont val="Times New Roman"/>
        <family val="1"/>
        <charset val="186"/>
      </rPr>
      <t xml:space="preserve"> sienų. Užbaigtumas, proc.</t>
    </r>
  </si>
  <si>
    <t>Įsigyta ir prižiūrėta paplūdimių inventoriaus (mobilių gelbėjimo stočių,  gelbėjimosi ratų komplektų  ir stovų, paplūdimių stendų, išmanusis parko (paplūdimio) suolelis, bevielis vandens temperatūrą matuojantis plūduras, vaizdo perdavimo sistema, mobilus pagalbos iškvietimo modulis ir kt.), vnt.</t>
  </si>
  <si>
    <t>Įsigyta kalėdinių papuošimų elementų  ir eglė:</t>
  </si>
  <si>
    <t>Savivaldybei priskirtų valyti ir prižiūrėti teritorijų plotas, kv. km</t>
  </si>
  <si>
    <t>Atlikta vandens maudyklų tyrimų (Smiltynėje, Giruliuose ir Antrojoje Melnragėje) vnt.</t>
  </si>
  <si>
    <t>Suorganizuota aplinkosauginių renginių paplūdimiuose, vnt.</t>
  </si>
  <si>
    <r>
      <t xml:space="preserve">Įrengta nuovaža </t>
    </r>
    <r>
      <rPr>
        <b/>
        <sz val="10"/>
        <rFont val="Times New Roman"/>
        <family val="1"/>
        <charset val="186"/>
      </rPr>
      <t>Antrosios Melnragės paplūdimyje</t>
    </r>
    <r>
      <rPr>
        <sz val="10"/>
        <rFont val="Times New Roman"/>
        <family val="1"/>
        <charset val="186"/>
      </rPr>
      <t xml:space="preserve"> neįgaliesiems prie jūros. Užbaigtumas,  proc.</t>
    </r>
  </si>
  <si>
    <r>
      <t>Įrengti dviračių stovai prie įėjimo į</t>
    </r>
    <r>
      <rPr>
        <b/>
        <sz val="10"/>
        <rFont val="Times New Roman"/>
        <family val="1"/>
        <charset val="186"/>
      </rPr>
      <t xml:space="preserve"> Melnragės paplūdim</t>
    </r>
    <r>
      <rPr>
        <sz val="10"/>
        <rFont val="Times New Roman"/>
        <family val="1"/>
        <charset val="186"/>
      </rPr>
      <t>į, vnt.</t>
    </r>
  </si>
  <si>
    <t>Antrosios Melnragės gelbėjimo stotyje esančios kavinės nuoma</t>
  </si>
  <si>
    <r>
      <t>Įrengta interneto prieigų su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</si>
  <si>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įrengimas ir belaidžio ryšio (</t>
    </r>
    <r>
      <rPr>
        <i/>
        <sz val="10"/>
        <rFont val="Times New Roman"/>
        <family val="1"/>
        <charset val="186"/>
      </rPr>
      <t>Wi-Fi</t>
    </r>
    <r>
      <rPr>
        <sz val="10"/>
        <rFont val="Times New Roman"/>
        <family val="1"/>
        <charset val="186"/>
      </rPr>
      <t>) paslaugos teikimas</t>
    </r>
  </si>
  <si>
    <t xml:space="preserve">Parengta žemėlapio programa, skirta 2014–2020 m. integruotų investicijų programos projektų viešinimui, vnt.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</si>
  <si>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</si>
  <si>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</si>
  <si>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</si>
  <si>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Suremontuota takų Joniškės kapinėse (5400 m²), Lėbartų kapinėse (2000 m²). Užbaigtumas, proc.</t>
  </si>
  <si>
    <t>Suremontuota Lėbartų kapinių Gėlininkų aikštė prie administracijos pastato, m²</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</si>
  <si>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</si>
  <si>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</si>
  <si>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 xml:space="preserve">Prižiūrima tūrinių gėlinių, kitų gėlinių skaičius, vnt. </t>
  </si>
  <si>
    <t>Tvarkoma gėlynų ploto, tūkst. kv.m</t>
  </si>
  <si>
    <t xml:space="preserve">Turgaus aikštės su prieigomis sutvarkymas, pritaikant verslo, bendruomenės poreikiams </t>
  </si>
  <si>
    <t xml:space="preserve">Atlikta aikštės (8066 m²) sutvarkymo darbų. Užbaigtumas, proc. </t>
  </si>
  <si>
    <t>Vykdyta statybos techninė priežiūra ir administravimas, vnt.</t>
  </si>
  <si>
    <t>Pasirašyta sutartis dėl dalyvavimo Mėlynosios vėliavos programoje I Smiltynės ir Antrosios Melnragės paplūdimiuose, vnt.</t>
  </si>
  <si>
    <t>Viešųjų tualetų paslaugų teikimas Melnragės paplūdimyje ir Klaipėdos poilsio parke</t>
  </si>
  <si>
    <t>Įrengta ir atnaujinta automobilių stovėjimo vietų, vnt.</t>
  </si>
  <si>
    <t>Sutvarkyta želdinių, vnt.</t>
  </si>
  <si>
    <t>Atlikta nepriklausoma vertinimo ekspertizė dėl Klaipėdos miesto atskirų teritorijų ir gatvių užtvindymo priežastingumo nustatymo, vnt.</t>
  </si>
  <si>
    <t>Viešųjų erdvių, kurių būklė iš esmės pagerinta, skaičius</t>
  </si>
  <si>
    <t>Miesto paplūdimių, turinčių Mėlynosios vėliavos statusą, skaičius</t>
  </si>
  <si>
    <t>Suvartota elektros energijos miesto gatvių apšvietimui vidutiniškai per metus, KWh vienam šviestuvui</t>
  </si>
  <si>
    <t>Apleistų ir nenaudojamų pastatų skaičius mieste, vnt.</t>
  </si>
  <si>
    <t>Asignavimai (Eur)</t>
  </si>
  <si>
    <t>Vertinimo kriterijaus</t>
  </si>
  <si>
    <t>Informacija apie pasiektus rezultatus, duomenys apie programai skirtų asignavimų panaudojimo tikslingumą</t>
  </si>
  <si>
    <t>Priežastys, dėl kurių planuotos rodiklių reikšmės nepasiektos</t>
  </si>
  <si>
    <t>2018 m. asignavimų patvirtintas planas*</t>
  </si>
  <si>
    <t>2018 m. panaudotos lėšos (kasinės išlaidos)</t>
  </si>
  <si>
    <t>pavadinimas</t>
  </si>
  <si>
    <t>planuotos reikšmės</t>
  </si>
  <si>
    <t>faktinės reikšmės</t>
  </si>
  <si>
    <t xml:space="preserve">STRATEGINIO VEIKLOS PLANO VYKDYMO ATASKAITA </t>
  </si>
  <si>
    <t>MIESTO INFRASTRUKTŪROS OBJEKTŲ PRIEŽIŪROS IR MODERNIZAVIMO PROGRAMA (NR. 07)</t>
  </si>
  <si>
    <t xml:space="preserve">INFRASTRUKTŪROS OBJEKTŲ PRIEŽIŪROS IR MODERNIZAVIMO </t>
  </si>
  <si>
    <t>PROGRAMOS (NR. 07) ĮVYKDYMO ATASKAITA</t>
  </si>
  <si>
    <r>
      <t xml:space="preserve">Asignavimų valdytojai: </t>
    </r>
    <r>
      <rPr>
        <sz val="12"/>
        <rFont val="Times New Roman"/>
        <family val="1"/>
        <charset val="186"/>
      </rPr>
      <t>Investicijų ir ekonomikos departamentas (5), Miesto ūkio departamentas (6), Savivaldybės administracija (1).</t>
    </r>
  </si>
  <si>
    <r>
      <rPr>
        <b/>
        <sz val="12"/>
        <rFont val="Times New Roman"/>
        <family val="1"/>
        <charset val="186"/>
      </rPr>
      <t xml:space="preserve">Programą vykdė: </t>
    </r>
    <r>
      <rPr>
        <sz val="12"/>
        <rFont val="Times New Roman"/>
        <family val="1"/>
        <charset val="186"/>
      </rPr>
      <t>Miesto ūkio departamentas (Miesto tvarkymo skyrius, BĮ „Klaipėdos paplūdimiai“, Transporto skyrius, Socialinės infrastruktūros priežiūros skyrius), Investicijų ir ekonomikos departamentas (Statybos ir infrastruktūros plėtros skyrius, Projektų skyrius), Viešosios tvarkos skyrius.</t>
    </r>
  </si>
  <si>
    <t>faktiškai įvykdyta</t>
  </si>
  <si>
    <t>–</t>
  </si>
  <si>
    <t>(pagal planą arba geriau);</t>
  </si>
  <si>
    <t>iš dalies įvykdyta</t>
  </si>
  <si>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</si>
  <si>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</si>
  <si>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</si>
  <si>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</si>
  <si>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2018 M. KLAIPĖDOS MIESTO SAVIVALDYBĖS </t>
  </si>
  <si>
    <t>2018 m. SVP programos Nr. 07 įvykdymas</t>
  </si>
  <si>
    <t>Prižiūrėta autonominių belaidžio (Wi-Fi) ryšio stotelių, vnt.</t>
  </si>
  <si>
    <t>2018 m. asignavimų patikslintas planas**</t>
  </si>
  <si>
    <t>SB(ES)</t>
  </si>
  <si>
    <t>26/316</t>
  </si>
  <si>
    <t>Atlikta fontano „Laivelis“ skvere prie burlaivio „Meridianas“ atnaujinimo darbų. Užbaigtumas, proc.</t>
  </si>
  <si>
    <t xml:space="preserve">Atliktas spaudyminės ir pasiurbimo sistemos techninis darbo projektas. Fontano atnaujinimas bus vykdomas 2019 m. </t>
  </si>
  <si>
    <t>133</t>
  </si>
  <si>
    <t>32</t>
  </si>
  <si>
    <t>0</t>
  </si>
  <si>
    <t>203</t>
  </si>
  <si>
    <t>Sumontavimas numatytas 2019 m.</t>
  </si>
  <si>
    <t>Skulptūros pagrindo ar granito plokščių darbai turi būti atliekami esant tinkamoms oro sąlygoms. Darbai bus baigti 2019 m.</t>
  </si>
  <si>
    <t xml:space="preserve">Parengti projektai ir atliktos projektų ekspertizės. Žaidimų aikštelės bus įrengtos 2019 m.  </t>
  </si>
  <si>
    <t>1120</t>
  </si>
  <si>
    <t>914</t>
  </si>
  <si>
    <t>215</t>
  </si>
  <si>
    <t>30+30</t>
  </si>
  <si>
    <t>Parengtas apšvietimo įrengimo praėjimo take nuo dviračių tako iki Debreceno g. 52 namo techninis projektas ir 2019 m. atlikta darbų. Užbaigtumas, proc.</t>
  </si>
  <si>
    <t>Parengtas apšvietimo įrengimo Aukštosios g. ruože nuo Daržų g. iki Turgaus a. techninis projektas ir 2019 m. atlikta darbų. Užbaigtumas, proc.</t>
  </si>
  <si>
    <t>Įrengtas apšvietimas Baltijos pr. ir Taikos pr. požeminėse perėjose. Užbaigtumas, proc.</t>
  </si>
  <si>
    <t xml:space="preserve">Atlikta pėsčiųjų tako (35290 m²) sutvarkymo darbų. Užbaigtumas, proc. </t>
  </si>
  <si>
    <t>0,8</t>
  </si>
  <si>
    <t xml:space="preserve">Rangos darbų pirkimas numatytas 2019 m. Darbų pabaiga planuojama 2021 m. </t>
  </si>
  <si>
    <t>Atlikti žemės sklypo kadastriniai matavimai. Regiono plėtros tarybai pateiktas projektinis pasiūlymas. Projektas įtrauktas į regiono projektų sąrašą.</t>
  </si>
  <si>
    <t>Planuota kriterijaus reikšmė įvykdyta iš dalies, nes užtruko viešųjų pirkimų procedūros dėl rangovo parinkimo. Vykdomas 52 vaizdo stebėjimo kamerų pirkimas. Sutartis pasirašyta. Sumontuoti įrangą yra planuojama 2019 m.</t>
  </si>
  <si>
    <t>Darbai nukelti į 2019 m.</t>
  </si>
  <si>
    <t>Nebuvo porekio. Aikštelės bus prižiūrimos nuo 2019 m.</t>
  </si>
  <si>
    <r>
      <rPr>
        <b/>
        <sz val="12"/>
        <rFont val="Times New Roman"/>
        <family val="1"/>
        <charset val="186"/>
      </rPr>
      <t xml:space="preserve">Iš 2018 m. </t>
    </r>
    <r>
      <rPr>
        <sz val="12"/>
        <rFont val="Times New Roman"/>
        <family val="1"/>
        <charset val="186"/>
      </rPr>
      <t xml:space="preserve">planuotų įvykdyti 48 priemonių ir papriemonių (kurioms patvirtinti / skirti asignavimai): </t>
    </r>
  </si>
  <si>
    <t>Viešosios tvarkos skyrius (Klaipėdos apskrities priešgaisrinė gelbėjimo tarnyba)</t>
  </si>
  <si>
    <t xml:space="preserve">Miesto ūkio departamentas </t>
  </si>
  <si>
    <t>(blogiau, nei planuota).</t>
  </si>
  <si>
    <t>Pirkimas neįvyko, nes nebuvo pateiktas nė vienas pasiūlymas. Įvyko pakartotinis pirkimas. Darbai suplanuoti 2019 m.</t>
  </si>
  <si>
    <t>Apšvietimo projektavimas ir įrengimas.</t>
  </si>
  <si>
    <t>neįvykdyta</t>
  </si>
  <si>
    <t>(nepasiekta planuota reikšmė).</t>
  </si>
  <si>
    <t>SB*</t>
  </si>
  <si>
    <t>SB(ES)*</t>
  </si>
  <si>
    <t>SB(VB)*</t>
  </si>
  <si>
    <t>SB(L)*</t>
  </si>
  <si>
    <t>Rekonstruotos erdvės – teritorija šalia pastato Taikos pr. 76, pėsčiųjų takai tarp Gedminų g. ir Taikos pr. nuo Nr. 109 ir nuo Nr. 99.</t>
  </si>
  <si>
    <t>Elektros energijos suvartojimas padidėjo dėl kiemuose naujai įrengto apšvietimo, dėl atnaujinamų šviestuvų miesto gatvėse.</t>
  </si>
  <si>
    <t>Dabai vykdomi pagal poreikį.</t>
  </si>
  <si>
    <t>Darbai vykdomi pagal poreikį.</t>
  </si>
  <si>
    <t>Nebuvo poreikio.</t>
  </si>
  <si>
    <t>Atgimimo aikštėje buvo įrengta eglučių alėja.</t>
  </si>
  <si>
    <t>Planuota kriterijaus reikšmė įvykdyta iš dalies. Atlikta 70 proc. darbų – įrengti vandentiekio ir lietaus nuotekų tinklai, pėsčiųjų takai, pradėti fontano įrengimo darbai, pasodinti želdiniai.</t>
  </si>
  <si>
    <t>Parengtas projektas ir atlikta projekto ekspertizė.</t>
  </si>
  <si>
    <t>Užtruko viešųjų pirkimų procedūros, sutartis dėl projekto rengimo pasirašyta rugsėjo mėn. Lėšos nepanaudotos.</t>
  </si>
  <si>
    <t>Techninis projektas yra rengiamas, statybą leidžiantį dokumetą planuojama gauti 2019 m. Statybos darbų  pabaiga numatyta 2021 m. Lėšos nepanaudotos.</t>
  </si>
  <si>
    <t>Užtruko viešųjų pirkimų procedūros, sutartis dėl aprašo rengimo pasirašyta lapkričio mėn. Aprašo parengimas suplanuotas 2019 m. Darbai nukelti į 2022 m. Lėšos nepanaudotos.</t>
  </si>
  <si>
    <t>Tualetų skaičius kinta, nes nuomojama pagal poreikį.</t>
  </si>
  <si>
    <t>Įrengta pagal poreikį. Papildomas finansavimas nebuvo skirtas.</t>
  </si>
  <si>
    <t>Techninis darbo projektas parengtas. Atlikta tako teisinė registracija.</t>
  </si>
  <si>
    <t xml:space="preserve">Smiltynės g. 33 rengiamas dviejų dalių konteinerinio tualeto pastatymo techninis projektas. Vyksta projekto derinimas.
</t>
  </si>
  <si>
    <t>Šventinio laikotarpio metu buvo pakabinta 1374 vnt. papuošimų ir 389 m papuošimo elementų, skirtų fasadams puošti.</t>
  </si>
  <si>
    <t>Aplinkos ministerija 2018-10-03 įsakymu Nr. D1-865 nusprendė pradėti Klaipėdos miesto savivaldybės valstybinės reikšmės miškų plotų schemos tikslinimą ir pavedė Valstybinei miškų tarnybai parengti patikslintą Klaipėdos miesto savivaldybės valstybinės reikšmės miškų plotų schemą.  Techninis darbo projektas kartu su Smiltynės pagrindinio tako apšvietimu yra parengtas. Vyksta projekto derinimo darbai, projekto ekspertizė.</t>
  </si>
  <si>
    <t>Sutvarkyta 10 lopšelių-darželių teritorijų.</t>
  </si>
  <si>
    <r>
      <rPr>
        <b/>
        <sz val="10"/>
        <rFont val="Times New Roman"/>
        <family val="1"/>
        <charset val="186"/>
      </rPr>
      <t xml:space="preserve">Smiltynės g. 33 </t>
    </r>
    <r>
      <rPr>
        <sz val="10"/>
        <rFont val="Times New Roman"/>
        <family val="1"/>
        <charset val="186"/>
      </rPr>
      <t xml:space="preserve">– užsitęsė projekto derinimo procedūros dėl sutikimo kloti elektros kabelį privačiame sklype bei dėl valstybės įmonės Valstybinių miškų urėdijos atsisakymo derinti projekto sprendinį kloti elektros kabelį valstybinės reikšmės miškams priskirtoje miško žemėje. Aplinkos ministerija 2018-10-03 įsakymu Nr. D1-865 nusprendė pradėti Klaipėdos miesto savivaldybės valstybinės reikšmės miškų plotų schemos tikslinimą ir pavedė Valstybinei miškų tarnybai parengti patikslintą Klaipėdos miesto savivaldybės valstybinės reikšmės miškų plotų schemą. </t>
    </r>
    <r>
      <rPr>
        <b/>
        <sz val="10"/>
        <rFont val="Times New Roman"/>
        <family val="1"/>
        <charset val="186"/>
      </rPr>
      <t>Smiltynės g. 31</t>
    </r>
    <r>
      <rPr>
        <sz val="10"/>
        <rFont val="Times New Roman"/>
        <family val="1"/>
        <charset val="186"/>
      </rPr>
      <t xml:space="preserve"> – viešasis pirkimas dėl konteinerinio tualeto su saulės elektrine projektavimo ir įrengimo darbų neįvyko, nes nebuvo pateiktas nė vienas pasiūlymas (per maža pirkimui planuojama lėšų suma).</t>
    </r>
  </si>
  <si>
    <t>2018 m. nupirkta 2 stotelių (Naikupės g. ir Gedminų g. take) apsauga ir pradėtos viešųjų pirkimų procedūros dėl ir 3-ios stotelės apsaugos ir priežiūros (Gedminų g. take).</t>
  </si>
  <si>
    <t>Parengta apšvietimo įrengimo Otų g. ir Karlskronos aikštėje techninių projektų ir atlikta darbų. Užbaigtumas, proc.</t>
  </si>
  <si>
    <t>Techninis darbo projektas kartu su atraminių sienučių įrengimu įėjimo į Smiltynės paplūdimį take yra parengtas. Vyksta projekto derinimo darbai, projekto ekspertizė.</t>
  </si>
  <si>
    <t>Vyko Otų g. projekto korekcijos pirkimas. Rengiama sutartis.</t>
  </si>
  <si>
    <r>
      <t xml:space="preserve">Pirmas pirkimas dėl </t>
    </r>
    <r>
      <rPr>
        <b/>
        <sz val="10"/>
        <rFont val="Times New Roman"/>
        <family val="1"/>
        <charset val="186"/>
      </rPr>
      <t>Otų g</t>
    </r>
    <r>
      <rPr>
        <sz val="10"/>
        <rFont val="Times New Roman"/>
        <family val="1"/>
        <charset val="186"/>
      </rPr>
      <t>. apšvietimo įrengimo darbų pagal parengtą projektą neįvyko, nes reikėjo keisti išduotas prisijungimo sąlygas. Pirkimas buvo kartojamas ir perkama projekto korekcija.</t>
    </r>
    <r>
      <rPr>
        <b/>
        <sz val="10"/>
        <rFont val="Times New Roman"/>
        <family val="1"/>
        <charset val="186"/>
      </rPr>
      <t xml:space="preserve"> Karskronos aikštės</t>
    </r>
    <r>
      <rPr>
        <sz val="10"/>
        <rFont val="Times New Roman"/>
        <family val="1"/>
        <charset val="186"/>
      </rPr>
      <t xml:space="preserve"> apšvietimas nebus įrengiamas, kol nebus parengta bendra senamiesčio ir miesto istorinės dalies dekoratyvinio apšvietimo koncepcija.</t>
    </r>
  </si>
  <si>
    <t>Parengtas apšvietimo įrengimo techninis darbo projektas.</t>
  </si>
  <si>
    <t>Parengtas apšvietimo įrengimo techninis darbo  projektas.</t>
  </si>
  <si>
    <t>Pievų Tako g. apšvietimo projektavimas baigtas.
Vyksta Šiltnamių g., Ukmergės g. projektavimas. Darbai suplanuoti 2019 m.</t>
  </si>
  <si>
    <t>Pakeista oro linijų į kabelines (2018 m. Šiltnamių g., Ukmergės g., Pievų Tako g.). Užbaigtumas, proc.</t>
  </si>
  <si>
    <t>Planuota kriterijaus reikšmė įvykdyta iš dalies. Techninis darbo projektas yra parengtas. Atliekama projekto ekspertizė. Vyksta projekto derinimo darbai.</t>
  </si>
  <si>
    <t xml:space="preserve">2019-01-14 buvo sprendžiamas klausimas savivaldybės tarybos kolegijoje dėl požeminės automobilių aikštelės alternatyvos parinkimo. Aikštės atnaujinimas numatytas 2021 m. </t>
  </si>
  <si>
    <t>Techninis darbo projektas yra parengtas. Atlikta projekto ekspertizė. Techninis projektas pateiktas sistemoje „Infostatyba“ statybos leidimui gauti.</t>
  </si>
  <si>
    <t>Techninis darbo projektas yra parengtas. Atlikta bendroji ekspertizė ir gautos teigiamos išvados. Techninis projektas pateiktas statybos leidimui gauti.</t>
  </si>
  <si>
    <t>Viešųjų pirkimų konkursas dėl techninio projekto parengimo buvo vykdomas du kartus: pirmo konkurso metu gauti  pasiūlymai atmesti dėl per didelės kainos; antro konkurso pirkimo procedūros truko apie 5 mėn. ir paslaugų sutartis buvo pasirašyta 2019-01. Projektą planuojama parengti 2019 m. Lėšos nepanaudotos.</t>
  </si>
  <si>
    <t>Techninis darbo projektas yra parengtas. Atlikta techninio darbo projekto bendroji ekspertizė ir gautos pastabos jį taisyti.</t>
  </si>
  <si>
    <t>Žemėlapio programos rengėjas buvo parinktas, sudaryta sutartis, tačiau baigiantis sutarties terminui nepavyko susisiekti su rengėju, sutartis buvo nutraukta. Darbus planuojama tęsti  2019 m.  Lėšos nepanaudotos.</t>
  </si>
  <si>
    <t>Techninio projekto parengimo darbai vyksta pagal planą. Projektinis pasiūlymas aptartas su visuomene. Techninio projekto sutarties pabaiga – 2019 m. kovo mėn.</t>
  </si>
  <si>
    <t>Įvykdyti visi sutartiniai įsipareigojimai.</t>
  </si>
  <si>
    <t>Paslaugų sutartis pasirašyta, darbai vyksta pagal planą.</t>
  </si>
  <si>
    <t>Parengtas techninis projekas.</t>
  </si>
  <si>
    <t>Želdinių tvarkymo darbai buvo vykdomi tuose kiemuose, kur buvo įrengiamas apšvietimas ir pagal poreikį prie renovuotų namų. Pašalinta 20 medžių ir apgenėti 128 medžiai.</t>
  </si>
  <si>
    <t>Apšvietimo infrastruktūra įrengta 59 kiemuose.</t>
  </si>
  <si>
    <t>Mokymuose dalyvavo 50 asmenų (pirmininkų, valdybos narių). Mokymo medžiaga paskelbta savivaldybės interneto svetainėje.</t>
  </si>
  <si>
    <t>Vertinimo kriterijus nebus įgyvendinamas, nes AB „Klaipėdos vanduo“ pateikė savo rekomendacijas dėl teritorijų ir gatvių užtvindymo priežastingumo, į kurias buvo atsižvelgta.</t>
  </si>
  <si>
    <r>
      <rPr>
        <i/>
        <sz val="10"/>
        <rFont val="Times New Roman"/>
        <family val="1"/>
        <charset val="186"/>
      </rPr>
      <t>Nutiesti tinklai:</t>
    </r>
    <r>
      <rPr>
        <sz val="10"/>
        <rFont val="Times New Roman"/>
        <family val="1"/>
        <charset val="186"/>
      </rPr>
      <t xml:space="preserve"> Barškių g. (792,38 m); Kooperacijos g. išleidiklio į Malūno tvenkinį ir paviršinių nuotekų kolektoriaus rekonstrukcijos darbai (67,79 m); Panevėžio g. 2 įvykdyta 80 proc. darbų. </t>
    </r>
    <r>
      <rPr>
        <i/>
        <sz val="10"/>
        <rFont val="Times New Roman"/>
        <family val="1"/>
        <charset val="186"/>
      </rPr>
      <t>Parengti techniniai projektai:</t>
    </r>
    <r>
      <rPr>
        <sz val="10"/>
        <rFont val="Times New Roman"/>
        <family val="1"/>
        <charset val="186"/>
      </rPr>
      <t xml:space="preserve"> Utenos g. ruožas nuo Prienų g. 13 iki Utenos g. 18; I. Kanto g.; I. Simonaitytės g. 24, 24T.</t>
    </r>
  </si>
  <si>
    <t>*Pagal Klaipėdos miesto savivaldybės tarybos 2018 m. sausio 25 d. sprendimą Nr. T2-6.</t>
  </si>
  <si>
    <t>**Pagal Klaipėdos miesto savivaldybės tarybos 2018 m. spalio 25 d. sprendimą Nr. T2-221.</t>
  </si>
  <si>
    <t>Naujai įrengti praplėsti Puodžių g. ir aikštėje prie burlaivio „Meridianas“ esantys rožynai, praplėsti H. Manto g. ir Melnragėje viaduke esantys gėlynai, įkurtas Statybininkų pr. žiede naujas gėlynas, atkurtas Lietuvininkų aikštės rožynas.</t>
  </si>
  <si>
    <t>Prižiūrėtos 26 tūrinės gėlinės, 95 pastatomos, 216 pakabinamų gėliiųs, 5 erdvinės boružės kompozicijos.</t>
  </si>
  <si>
    <t>Įsigyta 980 vnt. (po 10 m) 9800 m girliandų.</t>
  </si>
  <si>
    <t>Įrengta 1 šunų vedžiojimo aikštelė Sąjūdžio parke. Atnaujinta 1 šunų vedžiojimo aikštelė prie namo Kauno g. 20. Įrengta 14 ekskrementų surinkimo aikštelių.</t>
  </si>
  <si>
    <t>Paplūdimiuose įrengti 4 elektros įvadai, siekiant pagerinti sąlygas verslui (Melnragėje, Neįgaliųjų, I Girulių ir II Girulių paplūdimiuose).</t>
  </si>
  <si>
    <t>Miesto ūkio departamento specialistai pateikė neteisingą vertinimo kriterijaus planuotą reikšmę, todėl pagal faktą rodiklis nepasiektas (1000 vietų planuojama įrengti ir atnaujinti ~ per 3 metus). Automobilių aikštelių įrengimo ir praplėtimo darbai buvo atlikti: J. Janonio g. nuo 16 iki 18 (32 vietos), I. Kanto g. 21 (14 vietų), Sportininkų g. 12 (19 vietų), S. Daukanto g. 26 (7 vietos), Šaulių g. 56 (10 vietų). 2018 m. pradėti darbai Liepų g. nuo 40 iki 46A kiemuose (numatomas įrengti vietų skaičius – 50), pasirašyta sutartis Taikos pr. 21, 55, 49 kiemų remontui (115 vietų). Per metus papildyta projektavimo užduotis, įvertinant lietaus tinklų rekonstrukcijos darbus, buvo keičiami projektai.</t>
  </si>
  <si>
    <t>Įrengtos aikštelės: Kretingos g. 19–21, Ryšininkų g. 3, Smilties Pylimo g. 3, Taikos pr. 10 ir Šaulių g. parke šalia Koncertų salės. Atlikta 90 proc. darbų, tačiau dėl nepalankių oro sąlygų nebuvo galima atlikti darbų – liko padengti  aikšteles spalvota liejama danga. Darbai suplanuoti 2019 m. pavasarį.</t>
  </si>
  <si>
    <t>_______________________________________________________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</si>
</sst>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3"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10"/>
      <color rgb="FFFF0000"/>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Times New Roman"/>
      <family val="1"/>
      <charset val="186"/>
    </font>
    <font>
      <b/>
      <sz val="8"/>
      <name val="Arial"/>
      <family val="2"/>
      <charset val="186"/>
    </font>
    <font>
      <b/>
      <sz val="9"/>
      <name val="Arial"/>
      <family val="2"/>
      <charset val="186"/>
    </font>
    <font>
      <u/>
      <sz val="10"/>
      <name val="Times New Roman"/>
      <family val="1"/>
      <charset val="186"/>
    </font>
    <font>
      <sz val="10"/>
      <color theme="1"/>
      <name val="Times New Roman"/>
      <family val="1"/>
      <charset val="186"/>
    </font>
    <font>
      <b/>
      <sz val="10"/>
      <color theme="1"/>
      <name val="Times New Roman"/>
      <family val="1"/>
      <charset val="186"/>
    </font>
    <font>
      <sz val="10"/>
      <color rgb="FF000000"/>
      <name val="Times New Roman"/>
      <family val="1"/>
      <charset val="186"/>
    </font>
    <font>
      <sz val="11"/>
      <name val="Times New Roman"/>
      <family val="1"/>
    </font>
    <font>
      <b/>
      <sz val="11"/>
      <name val="Times New Roman"/>
      <family val="1"/>
      <charset val="186"/>
    </font>
    <font>
      <sz val="10"/>
      <color theme="0"/>
      <name val="Times New Roman"/>
      <family val="1"/>
      <charset val="186"/>
    </font>
    <font>
      <i/>
      <sz val="10"/>
      <color theme="0"/>
      <name val="Times New Roman"/>
      <family val="1"/>
      <charset val="186"/>
    </font>
    <font>
      <b/>
      <i/>
      <sz val="10"/>
      <color theme="0"/>
      <name val="Times New Roman"/>
      <family val="1"/>
      <charset val="186"/>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4" tint="0.79998168889431442"/>
        <bgColor indexed="64"/>
      </patternFill>
    </fill>
  </fills>
  <borders count="104">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thin">
        <color rgb="FF000000"/>
      </left>
      <right style="thin">
        <color rgb="FF000000"/>
      </right>
      <top style="hair">
        <color indexed="64"/>
      </top>
      <bottom style="hair">
        <color indexed="64"/>
      </bottom>
      <diagonal/>
    </border>
    <border>
      <left/>
      <right style="medium">
        <color indexed="64"/>
      </right>
      <top style="hair">
        <color indexed="64"/>
      </top>
      <bottom style="thin">
        <color indexed="64"/>
      </bottom>
      <diagonal/>
    </border>
    <border>
      <left style="thin">
        <color rgb="FF000000"/>
      </left>
      <right style="medium">
        <color indexed="64"/>
      </right>
      <top style="thin">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1079">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49" fontId="5" fillId="3" borderId="3"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0" borderId="0" xfId="0" applyFont="1" applyFill="1" applyBorder="1" applyAlignment="1">
      <alignment vertical="top"/>
    </xf>
    <xf numFmtId="0" fontId="3" fillId="0" borderId="7"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1" xfId="0" applyNumberFormat="1" applyFont="1" applyFill="1" applyBorder="1" applyAlignment="1">
      <alignment horizontal="center" vertical="top"/>
    </xf>
    <xf numFmtId="0" fontId="3" fillId="0" borderId="19" xfId="0" applyFont="1" applyFill="1" applyBorder="1" applyAlignment="1">
      <alignment horizontal="center" vertical="top" wrapText="1"/>
    </xf>
    <xf numFmtId="0" fontId="5" fillId="8" borderId="57" xfId="0" applyFont="1" applyFill="1" applyBorder="1" applyAlignment="1">
      <alignment horizontal="center" vertical="top"/>
    </xf>
    <xf numFmtId="0" fontId="3" fillId="6" borderId="7" xfId="0" applyFont="1" applyFill="1" applyBorder="1" applyAlignment="1">
      <alignment horizontal="center" vertical="top"/>
    </xf>
    <xf numFmtId="49" fontId="5" fillId="10" borderId="35" xfId="0" applyNumberFormat="1" applyFont="1" applyFill="1" applyBorder="1" applyAlignment="1">
      <alignment horizontal="center" vertical="top"/>
    </xf>
    <xf numFmtId="49" fontId="5" fillId="10" borderId="30" xfId="0" applyNumberFormat="1" applyFont="1" applyFill="1" applyBorder="1" applyAlignment="1">
      <alignment horizontal="center" vertical="top"/>
    </xf>
    <xf numFmtId="49" fontId="5" fillId="10" borderId="51" xfId="0" applyNumberFormat="1" applyFont="1" applyFill="1" applyBorder="1" applyAlignment="1">
      <alignment horizontal="center" vertical="top"/>
    </xf>
    <xf numFmtId="49" fontId="5" fillId="10" borderId="55" xfId="0" applyNumberFormat="1" applyFont="1" applyFill="1" applyBorder="1" applyAlignment="1">
      <alignment horizontal="center" vertical="top"/>
    </xf>
    <xf numFmtId="49" fontId="5" fillId="10" borderId="6" xfId="0" applyNumberFormat="1" applyFont="1" applyFill="1" applyBorder="1" applyAlignment="1">
      <alignment horizontal="center" vertical="top" wrapText="1"/>
    </xf>
    <xf numFmtId="0" fontId="3" fillId="6" borderId="69" xfId="0" applyFont="1" applyFill="1" applyBorder="1" applyAlignment="1">
      <alignment horizontal="left" vertical="top" wrapText="1"/>
    </xf>
    <xf numFmtId="49" fontId="5" fillId="6" borderId="22" xfId="0" applyNumberFormat="1" applyFont="1" applyFill="1" applyBorder="1" applyAlignment="1">
      <alignment horizontal="center" vertical="top"/>
    </xf>
    <xf numFmtId="49" fontId="5" fillId="6" borderId="54" xfId="0" applyNumberFormat="1" applyFont="1" applyFill="1" applyBorder="1" applyAlignment="1">
      <alignment horizontal="center" vertical="top"/>
    </xf>
    <xf numFmtId="3" fontId="3" fillId="6" borderId="17" xfId="0" applyNumberFormat="1" applyFont="1" applyFill="1" applyBorder="1" applyAlignment="1">
      <alignment horizontal="center" vertical="top" wrapText="1"/>
    </xf>
    <xf numFmtId="0" fontId="5" fillId="8" borderId="30" xfId="0" applyFont="1" applyFill="1" applyBorder="1" applyAlignment="1">
      <alignment horizontal="center" vertical="top"/>
    </xf>
    <xf numFmtId="49" fontId="3" fillId="6" borderId="70" xfId="0" applyNumberFormat="1" applyFont="1" applyFill="1" applyBorder="1" applyAlignment="1">
      <alignment horizontal="center" vertical="top" wrapText="1"/>
    </xf>
    <xf numFmtId="49" fontId="5" fillId="10" borderId="12"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21" xfId="0" applyNumberFormat="1" applyFont="1" applyFill="1" applyBorder="1" applyAlignment="1">
      <alignment horizontal="center" vertical="top" wrapText="1"/>
    </xf>
    <xf numFmtId="0" fontId="3" fillId="6" borderId="69" xfId="0" applyFont="1" applyFill="1" applyBorder="1" applyAlignment="1">
      <alignment vertical="top" wrapText="1"/>
    </xf>
    <xf numFmtId="0" fontId="3" fillId="0" borderId="83" xfId="0" applyFont="1" applyFill="1" applyBorder="1" applyAlignment="1">
      <alignment vertical="top" wrapText="1"/>
    </xf>
    <xf numFmtId="3" fontId="3" fillId="0" borderId="0" xfId="0" applyNumberFormat="1" applyFont="1" applyAlignment="1">
      <alignment vertical="top"/>
    </xf>
    <xf numFmtId="0" fontId="3" fillId="2" borderId="74" xfId="0" applyFont="1" applyFill="1" applyBorder="1" applyAlignment="1">
      <alignment horizontal="left" vertical="top" wrapText="1"/>
    </xf>
    <xf numFmtId="3" fontId="3" fillId="0" borderId="0" xfId="0" applyNumberFormat="1" applyFont="1" applyBorder="1" applyAlignment="1">
      <alignment vertical="top"/>
    </xf>
    <xf numFmtId="3" fontId="15" fillId="8" borderId="30" xfId="0" applyNumberFormat="1" applyFont="1" applyFill="1" applyBorder="1" applyAlignment="1">
      <alignment horizontal="right" vertical="top"/>
    </xf>
    <xf numFmtId="0" fontId="5" fillId="6" borderId="15" xfId="0" applyFont="1" applyFill="1" applyBorder="1" applyAlignment="1">
      <alignment horizontal="center" vertical="center"/>
    </xf>
    <xf numFmtId="0" fontId="3" fillId="6" borderId="19" xfId="0" applyFont="1" applyFill="1" applyBorder="1" applyAlignment="1">
      <alignment horizontal="center" vertical="center"/>
    </xf>
    <xf numFmtId="0" fontId="3" fillId="6" borderId="4" xfId="0" applyFont="1" applyFill="1" applyBorder="1" applyAlignment="1">
      <alignment horizontal="center" vertical="top"/>
    </xf>
    <xf numFmtId="0" fontId="3" fillId="6" borderId="19" xfId="0" applyFont="1" applyFill="1" applyBorder="1" applyAlignment="1">
      <alignment horizontal="center" vertical="top"/>
    </xf>
    <xf numFmtId="0" fontId="3" fillId="6" borderId="5" xfId="0" applyFont="1" applyFill="1" applyBorder="1" applyAlignment="1">
      <alignment horizontal="center" vertical="top" wrapText="1"/>
    </xf>
    <xf numFmtId="49" fontId="5" fillId="9" borderId="21" xfId="0" applyNumberFormat="1" applyFont="1" applyFill="1" applyBorder="1" applyAlignment="1">
      <alignment horizontal="center" vertical="top"/>
    </xf>
    <xf numFmtId="3" fontId="15" fillId="8" borderId="57" xfId="0" applyNumberFormat="1" applyFont="1" applyFill="1" applyBorder="1" applyAlignment="1">
      <alignment horizontal="right" vertical="top"/>
    </xf>
    <xf numFmtId="49" fontId="3" fillId="6" borderId="41" xfId="0" applyNumberFormat="1" applyFont="1" applyFill="1" applyBorder="1" applyAlignment="1">
      <alignment horizontal="center" vertical="top"/>
    </xf>
    <xf numFmtId="49" fontId="3" fillId="6" borderId="7"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5" fillId="3" borderId="67" xfId="0" applyNumberFormat="1" applyFont="1" applyFill="1" applyBorder="1" applyAlignment="1">
      <alignment horizontal="center" vertical="top"/>
    </xf>
    <xf numFmtId="3" fontId="3" fillId="0" borderId="0" xfId="0" applyNumberFormat="1" applyFont="1" applyFill="1" applyAlignment="1">
      <alignment vertical="top"/>
    </xf>
    <xf numFmtId="0" fontId="7" fillId="6" borderId="15" xfId="0" applyFont="1" applyFill="1" applyBorder="1" applyAlignment="1">
      <alignment horizontal="center" vertical="center" wrapText="1"/>
    </xf>
    <xf numFmtId="3" fontId="3" fillId="0" borderId="17" xfId="0" applyNumberFormat="1" applyFont="1" applyFill="1" applyBorder="1" applyAlignment="1">
      <alignment horizontal="center" vertical="top" wrapText="1"/>
    </xf>
    <xf numFmtId="49" fontId="5" fillId="11" borderId="65" xfId="0" applyNumberFormat="1" applyFont="1" applyFill="1" applyBorder="1" applyAlignment="1">
      <alignment horizontal="center" vertical="top"/>
    </xf>
    <xf numFmtId="49" fontId="5" fillId="11" borderId="35" xfId="0" applyNumberFormat="1" applyFont="1" applyFill="1" applyBorder="1" applyAlignment="1">
      <alignment horizontal="center" vertical="top"/>
    </xf>
    <xf numFmtId="0" fontId="3" fillId="6" borderId="15" xfId="0" applyFont="1" applyFill="1" applyBorder="1" applyAlignment="1">
      <alignment horizontal="center" vertical="center"/>
    </xf>
    <xf numFmtId="0" fontId="3" fillId="6" borderId="28" xfId="0" applyFont="1" applyFill="1" applyBorder="1" applyAlignment="1">
      <alignment horizontal="center" vertical="center"/>
    </xf>
    <xf numFmtId="0" fontId="7" fillId="6" borderId="34" xfId="0" applyFont="1" applyFill="1" applyBorder="1" applyAlignment="1">
      <alignment horizontal="center" vertical="center" textRotation="90" wrapText="1"/>
    </xf>
    <xf numFmtId="0" fontId="3" fillId="6" borderId="16" xfId="0" applyFont="1" applyFill="1" applyBorder="1" applyAlignment="1">
      <alignment horizontal="center" vertical="top" wrapText="1"/>
    </xf>
    <xf numFmtId="0" fontId="3" fillId="6" borderId="76" xfId="0" applyFont="1" applyFill="1" applyBorder="1" applyAlignment="1">
      <alignment vertical="center" wrapText="1"/>
    </xf>
    <xf numFmtId="165" fontId="5" fillId="8" borderId="18" xfId="0" applyNumberFormat="1" applyFont="1" applyFill="1" applyBorder="1" applyAlignment="1">
      <alignment horizontal="center" vertical="top" wrapText="1"/>
    </xf>
    <xf numFmtId="165" fontId="3" fillId="0" borderId="18" xfId="0" applyNumberFormat="1" applyFont="1" applyBorder="1" applyAlignment="1">
      <alignment horizontal="center" vertical="top" wrapText="1"/>
    </xf>
    <xf numFmtId="165" fontId="3" fillId="8" borderId="18" xfId="0" applyNumberFormat="1" applyFont="1" applyFill="1" applyBorder="1" applyAlignment="1">
      <alignment horizontal="center" vertical="top" wrapText="1"/>
    </xf>
    <xf numFmtId="0" fontId="7" fillId="6" borderId="13" xfId="0" applyFont="1" applyFill="1" applyBorder="1" applyAlignment="1">
      <alignment horizontal="center" vertical="center" textRotation="90" wrapText="1"/>
    </xf>
    <xf numFmtId="165" fontId="3" fillId="6" borderId="34" xfId="0" applyNumberFormat="1" applyFont="1" applyFill="1" applyBorder="1" applyAlignment="1">
      <alignment horizontal="center" vertical="top"/>
    </xf>
    <xf numFmtId="165" fontId="3" fillId="6" borderId="26"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4"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165" fontId="3" fillId="6" borderId="18"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165" fontId="5" fillId="3" borderId="20" xfId="0" applyNumberFormat="1" applyFont="1" applyFill="1" applyBorder="1" applyAlignment="1">
      <alignment horizontal="center" vertical="top"/>
    </xf>
    <xf numFmtId="165" fontId="3" fillId="6" borderId="52" xfId="0" applyNumberFormat="1" applyFont="1" applyFill="1" applyBorder="1" applyAlignment="1">
      <alignment horizontal="center" vertical="top"/>
    </xf>
    <xf numFmtId="165" fontId="5" fillId="10" borderId="55" xfId="0" applyNumberFormat="1" applyFont="1" applyFill="1" applyBorder="1" applyAlignment="1">
      <alignment horizontal="center" vertical="top"/>
    </xf>
    <xf numFmtId="165" fontId="5" fillId="4" borderId="55" xfId="0" applyNumberFormat="1" applyFont="1" applyFill="1" applyBorder="1" applyAlignment="1">
      <alignment horizontal="center" vertical="top"/>
    </xf>
    <xf numFmtId="49" fontId="5" fillId="9" borderId="42" xfId="0" applyNumberFormat="1" applyFont="1" applyFill="1" applyBorder="1" applyAlignment="1">
      <alignment horizontal="center" vertical="top"/>
    </xf>
    <xf numFmtId="0" fontId="5" fillId="6" borderId="63" xfId="0" applyFont="1" applyFill="1" applyBorder="1" applyAlignment="1">
      <alignment horizontal="center" vertical="top" wrapText="1"/>
    </xf>
    <xf numFmtId="0" fontId="5" fillId="6" borderId="34" xfId="0" applyFont="1" applyFill="1" applyBorder="1" applyAlignment="1">
      <alignment horizontal="center" vertical="top" wrapText="1"/>
    </xf>
    <xf numFmtId="3" fontId="5" fillId="6" borderId="23" xfId="0" applyNumberFormat="1" applyFont="1" applyFill="1" applyBorder="1" applyAlignment="1">
      <alignment horizontal="center" vertical="top" wrapText="1"/>
    </xf>
    <xf numFmtId="3" fontId="5" fillId="6" borderId="13" xfId="0" applyNumberFormat="1" applyFont="1" applyFill="1" applyBorder="1" applyAlignment="1">
      <alignment horizontal="center" vertical="top" wrapText="1"/>
    </xf>
    <xf numFmtId="165" fontId="3" fillId="6" borderId="41"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6" borderId="65" xfId="0" applyNumberFormat="1" applyFont="1" applyFill="1" applyBorder="1" applyAlignment="1">
      <alignment horizontal="center" vertical="top"/>
    </xf>
    <xf numFmtId="0" fontId="3" fillId="6" borderId="0" xfId="0" applyFont="1" applyFill="1" applyBorder="1" applyAlignment="1">
      <alignment vertical="top" wrapText="1"/>
    </xf>
    <xf numFmtId="165" fontId="3" fillId="0" borderId="19" xfId="0" applyNumberFormat="1" applyFont="1" applyBorder="1" applyAlignment="1">
      <alignment horizontal="center" vertical="top"/>
    </xf>
    <xf numFmtId="3" fontId="3" fillId="0" borderId="43"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wrapText="1"/>
    </xf>
    <xf numFmtId="165" fontId="3" fillId="0" borderId="27"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165" fontId="3" fillId="6" borderId="48" xfId="0" applyNumberFormat="1" applyFont="1" applyFill="1" applyBorder="1" applyAlignment="1">
      <alignment horizontal="center" vertical="top" wrapText="1"/>
    </xf>
    <xf numFmtId="3" fontId="3" fillId="6" borderId="50" xfId="0" applyNumberFormat="1" applyFont="1" applyFill="1" applyBorder="1" applyAlignment="1">
      <alignment horizontal="center" vertical="top" wrapText="1"/>
    </xf>
    <xf numFmtId="164" fontId="2" fillId="6" borderId="47" xfId="0" applyNumberFormat="1" applyFont="1" applyFill="1" applyBorder="1" applyAlignment="1">
      <alignment horizontal="center" vertical="center" wrapText="1"/>
    </xf>
    <xf numFmtId="165" fontId="3" fillId="2" borderId="72" xfId="0" applyNumberFormat="1" applyFont="1" applyFill="1" applyBorder="1" applyAlignment="1">
      <alignment horizontal="center" vertical="top"/>
    </xf>
    <xf numFmtId="3" fontId="3" fillId="6" borderId="13" xfId="1" applyNumberFormat="1" applyFont="1" applyFill="1" applyBorder="1" applyAlignment="1">
      <alignment horizontal="center" vertical="top"/>
    </xf>
    <xf numFmtId="1" fontId="3" fillId="6" borderId="13" xfId="0" applyNumberFormat="1" applyFont="1" applyFill="1" applyBorder="1" applyAlignment="1">
      <alignment horizontal="center" vertical="top" wrapText="1"/>
    </xf>
    <xf numFmtId="164" fontId="2" fillId="6" borderId="17" xfId="0" applyNumberFormat="1" applyFont="1" applyFill="1" applyBorder="1" applyAlignment="1">
      <alignment horizontal="center" vertical="center" wrapText="1"/>
    </xf>
    <xf numFmtId="0" fontId="3" fillId="0" borderId="8" xfId="0" applyFont="1" applyFill="1" applyBorder="1" applyAlignment="1">
      <alignment vertical="top" wrapText="1"/>
    </xf>
    <xf numFmtId="4" fontId="3" fillId="2" borderId="45" xfId="0" applyNumberFormat="1" applyFont="1" applyFill="1" applyBorder="1" applyAlignment="1">
      <alignment horizontal="center" vertical="top"/>
    </xf>
    <xf numFmtId="165" fontId="3" fillId="6" borderId="5"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47" xfId="0" applyNumberFormat="1" applyFont="1" applyFill="1" applyBorder="1" applyAlignment="1">
      <alignment horizontal="center" vertical="top"/>
    </xf>
    <xf numFmtId="165" fontId="3" fillId="6" borderId="48" xfId="0" applyNumberFormat="1" applyFont="1" applyFill="1" applyBorder="1" applyAlignment="1">
      <alignment horizontal="center" vertical="center"/>
    </xf>
    <xf numFmtId="165" fontId="3" fillId="6" borderId="7" xfId="0" applyNumberFormat="1" applyFont="1" applyFill="1" applyBorder="1" applyAlignment="1">
      <alignment horizontal="center" vertical="center"/>
    </xf>
    <xf numFmtId="165" fontId="3" fillId="6" borderId="48" xfId="0" applyNumberFormat="1" applyFont="1" applyFill="1" applyBorder="1" applyAlignment="1">
      <alignment horizontal="right" vertical="top"/>
    </xf>
    <xf numFmtId="49" fontId="3" fillId="6" borderId="0" xfId="0" applyNumberFormat="1" applyFont="1" applyFill="1" applyBorder="1" applyAlignment="1">
      <alignment horizontal="center" vertical="top" wrapText="1"/>
    </xf>
    <xf numFmtId="165" fontId="5" fillId="8" borderId="57" xfId="0" applyNumberFormat="1" applyFont="1" applyFill="1" applyBorder="1" applyAlignment="1">
      <alignment horizontal="center" vertical="top"/>
    </xf>
    <xf numFmtId="3" fontId="3" fillId="6" borderId="31" xfId="0" applyNumberFormat="1" applyFont="1" applyFill="1" applyBorder="1" applyAlignment="1">
      <alignment horizontal="center" vertical="top" wrapText="1"/>
    </xf>
    <xf numFmtId="165" fontId="3" fillId="6" borderId="7"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0" fontId="3" fillId="6" borderId="13" xfId="0" applyFont="1" applyFill="1" applyBorder="1" applyAlignment="1">
      <alignment horizontal="center" vertical="center"/>
    </xf>
    <xf numFmtId="0" fontId="3" fillId="6" borderId="29" xfId="0" applyFont="1" applyFill="1" applyBorder="1" applyAlignment="1">
      <alignment horizontal="center" vertical="center"/>
    </xf>
    <xf numFmtId="0" fontId="3" fillId="6" borderId="13" xfId="0" applyFont="1" applyFill="1" applyBorder="1" applyAlignment="1">
      <alignment horizontal="center" vertical="top"/>
    </xf>
    <xf numFmtId="3" fontId="3" fillId="6" borderId="13"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165" fontId="5" fillId="8" borderId="30" xfId="0" applyNumberFormat="1" applyFont="1" applyFill="1" applyBorder="1" applyAlignment="1">
      <alignment horizontal="center" vertical="top"/>
    </xf>
    <xf numFmtId="165" fontId="5" fillId="3" borderId="55" xfId="0" applyNumberFormat="1" applyFont="1" applyFill="1" applyBorder="1" applyAlignment="1">
      <alignment horizontal="center" vertical="top"/>
    </xf>
    <xf numFmtId="165" fontId="3" fillId="6" borderId="19" xfId="0" applyNumberFormat="1" applyFont="1" applyFill="1" applyBorder="1" applyAlignment="1">
      <alignment horizontal="center" vertical="center"/>
    </xf>
    <xf numFmtId="165" fontId="19" fillId="8" borderId="57" xfId="0" applyNumberFormat="1" applyFont="1" applyFill="1" applyBorder="1" applyAlignment="1">
      <alignment horizontal="center" vertical="top"/>
    </xf>
    <xf numFmtId="0" fontId="3" fillId="6" borderId="41" xfId="0" applyFont="1" applyFill="1" applyBorder="1" applyAlignment="1">
      <alignment horizontal="center" vertical="top" wrapText="1"/>
    </xf>
    <xf numFmtId="3" fontId="3" fillId="6" borderId="21" xfId="0" applyNumberFormat="1" applyFont="1" applyFill="1" applyBorder="1" applyAlignment="1">
      <alignment horizontal="center" vertical="top"/>
    </xf>
    <xf numFmtId="3" fontId="3" fillId="6" borderId="22" xfId="0" applyNumberFormat="1" applyFont="1" applyFill="1" applyBorder="1" applyAlignment="1">
      <alignment horizontal="center" vertical="top"/>
    </xf>
    <xf numFmtId="165" fontId="19" fillId="8" borderId="30"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 fontId="3" fillId="6" borderId="29" xfId="0" applyNumberFormat="1" applyFont="1" applyFill="1" applyBorder="1" applyAlignment="1">
      <alignment horizontal="center" vertical="top" wrapText="1"/>
    </xf>
    <xf numFmtId="49" fontId="3" fillId="6" borderId="84" xfId="0" applyNumberFormat="1" applyFont="1" applyFill="1" applyBorder="1" applyAlignment="1">
      <alignment horizontal="center" vertical="top" wrapText="1"/>
    </xf>
    <xf numFmtId="0" fontId="3" fillId="6" borderId="13" xfId="0" applyFont="1" applyFill="1" applyBorder="1" applyAlignment="1">
      <alignment horizontal="center" vertical="top" wrapText="1"/>
    </xf>
    <xf numFmtId="0" fontId="3" fillId="6" borderId="29" xfId="0" applyFont="1" applyFill="1" applyBorder="1" applyAlignment="1">
      <alignment horizontal="center" vertical="top" wrapText="1"/>
    </xf>
    <xf numFmtId="1" fontId="3" fillId="6" borderId="70"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xf>
    <xf numFmtId="0" fontId="3" fillId="6" borderId="80" xfId="0" applyFont="1" applyFill="1" applyBorder="1" applyAlignment="1">
      <alignment horizontal="left" vertical="top" wrapText="1"/>
    </xf>
    <xf numFmtId="3" fontId="3" fillId="6" borderId="17" xfId="1" applyNumberFormat="1" applyFont="1" applyFill="1" applyBorder="1" applyAlignment="1">
      <alignment horizontal="center" vertical="top"/>
    </xf>
    <xf numFmtId="0" fontId="3" fillId="6" borderId="83" xfId="1" applyFont="1" applyFill="1" applyBorder="1" applyAlignment="1">
      <alignment vertical="top" wrapText="1"/>
    </xf>
    <xf numFmtId="3" fontId="3" fillId="6" borderId="84" xfId="1" applyNumberFormat="1" applyFont="1" applyFill="1" applyBorder="1" applyAlignment="1">
      <alignment horizontal="center" vertical="top"/>
    </xf>
    <xf numFmtId="0" fontId="3" fillId="6" borderId="77" xfId="0" applyFont="1" applyFill="1" applyBorder="1" applyAlignment="1">
      <alignment vertical="top" wrapText="1"/>
    </xf>
    <xf numFmtId="0" fontId="3" fillId="0" borderId="40" xfId="0" applyFont="1" applyBorder="1" applyAlignment="1">
      <alignment vertical="top"/>
    </xf>
    <xf numFmtId="0" fontId="3" fillId="0" borderId="17" xfId="0" applyFont="1" applyBorder="1" applyAlignment="1">
      <alignment vertical="top"/>
    </xf>
    <xf numFmtId="0" fontId="5" fillId="2" borderId="13" xfId="0" applyFont="1" applyFill="1" applyBorder="1" applyAlignment="1">
      <alignment horizontal="center" vertical="top" wrapText="1"/>
    </xf>
    <xf numFmtId="3" fontId="11" fillId="6" borderId="65" xfId="0" applyNumberFormat="1" applyFont="1" applyFill="1" applyBorder="1" applyAlignment="1">
      <alignment horizontal="center" vertical="top"/>
    </xf>
    <xf numFmtId="165" fontId="11" fillId="6" borderId="65" xfId="0" applyNumberFormat="1" applyFont="1" applyFill="1" applyBorder="1" applyAlignment="1">
      <alignment horizontal="center" vertical="top"/>
    </xf>
    <xf numFmtId="165" fontId="11" fillId="6" borderId="41" xfId="0" applyNumberFormat="1" applyFont="1" applyFill="1" applyBorder="1" applyAlignment="1">
      <alignment horizontal="center" vertical="top"/>
    </xf>
    <xf numFmtId="3" fontId="3" fillId="6" borderId="21" xfId="0" applyNumberFormat="1" applyFont="1" applyFill="1" applyBorder="1" applyAlignment="1">
      <alignment vertical="top" wrapText="1"/>
    </xf>
    <xf numFmtId="3" fontId="3" fillId="6" borderId="54" xfId="0" applyNumberFormat="1" applyFont="1" applyFill="1" applyBorder="1" applyAlignment="1">
      <alignment vertical="top" wrapText="1"/>
    </xf>
    <xf numFmtId="3" fontId="3" fillId="6" borderId="22" xfId="0" applyNumberFormat="1" applyFont="1" applyFill="1" applyBorder="1" applyAlignment="1">
      <alignment vertical="top" wrapText="1"/>
    </xf>
    <xf numFmtId="0" fontId="5" fillId="6" borderId="11" xfId="0" applyFont="1" applyFill="1" applyBorder="1" applyAlignment="1">
      <alignment vertical="top" wrapText="1"/>
    </xf>
    <xf numFmtId="49" fontId="5" fillId="6" borderId="25" xfId="0" applyNumberFormat="1" applyFont="1" applyFill="1" applyBorder="1" applyAlignment="1">
      <alignment horizontal="center" vertical="top"/>
    </xf>
    <xf numFmtId="0" fontId="3" fillId="6" borderId="26" xfId="0" applyFont="1" applyFill="1" applyBorder="1" applyAlignment="1">
      <alignment vertical="top" wrapText="1"/>
    </xf>
    <xf numFmtId="0" fontId="3" fillId="6" borderId="9" xfId="0" applyFont="1" applyFill="1" applyBorder="1" applyAlignment="1">
      <alignment vertical="top" wrapText="1"/>
    </xf>
    <xf numFmtId="0" fontId="5" fillId="2" borderId="28" xfId="0" applyFont="1" applyFill="1" applyBorder="1" applyAlignment="1">
      <alignment horizontal="center" vertical="top" wrapText="1"/>
    </xf>
    <xf numFmtId="0" fontId="5" fillId="6" borderId="62" xfId="0" applyFont="1" applyFill="1" applyBorder="1" applyAlignment="1">
      <alignment horizontal="center" vertical="center" wrapText="1"/>
    </xf>
    <xf numFmtId="0" fontId="3" fillId="3" borderId="59" xfId="0" applyFont="1" applyFill="1" applyBorder="1" applyAlignment="1">
      <alignment horizontal="center" vertical="top" wrapText="1"/>
    </xf>
    <xf numFmtId="0" fontId="5" fillId="3" borderId="59" xfId="0" applyFont="1" applyFill="1" applyBorder="1" applyAlignment="1">
      <alignment horizontal="left" vertical="top" wrapText="1"/>
    </xf>
    <xf numFmtId="49" fontId="5" fillId="3" borderId="23" xfId="0" applyNumberFormat="1" applyFont="1" applyFill="1" applyBorder="1" applyAlignment="1">
      <alignment horizontal="center" vertical="top" wrapText="1"/>
    </xf>
    <xf numFmtId="49" fontId="5" fillId="6" borderId="23" xfId="0" applyNumberFormat="1" applyFont="1" applyFill="1" applyBorder="1" applyAlignment="1">
      <alignment horizontal="center" vertical="top" wrapText="1"/>
    </xf>
    <xf numFmtId="0" fontId="3" fillId="0" borderId="40" xfId="0" applyFont="1" applyFill="1" applyBorder="1" applyAlignment="1">
      <alignment horizontal="left" vertical="top" wrapText="1"/>
    </xf>
    <xf numFmtId="49" fontId="5" fillId="9" borderId="45" xfId="0" applyNumberFormat="1" applyFont="1" applyFill="1" applyBorder="1" applyAlignment="1">
      <alignment horizontal="center" vertical="top"/>
    </xf>
    <xf numFmtId="49" fontId="5" fillId="6" borderId="42" xfId="0" applyNumberFormat="1" applyFont="1" applyFill="1" applyBorder="1" applyAlignment="1">
      <alignment horizontal="center" vertical="top"/>
    </xf>
    <xf numFmtId="0" fontId="20" fillId="6" borderId="30" xfId="0" applyFont="1" applyFill="1" applyBorder="1" applyAlignment="1">
      <alignment vertical="top" wrapText="1"/>
    </xf>
    <xf numFmtId="49" fontId="3" fillId="6" borderId="85" xfId="0" applyNumberFormat="1" applyFont="1" applyFill="1" applyBorder="1" applyAlignment="1">
      <alignment horizontal="center" vertical="top" wrapText="1"/>
    </xf>
    <xf numFmtId="165" fontId="3" fillId="0" borderId="0" xfId="0" applyNumberFormat="1" applyFont="1" applyBorder="1" applyAlignment="1">
      <alignment vertical="top"/>
    </xf>
    <xf numFmtId="165" fontId="3" fillId="6" borderId="23" xfId="0" applyNumberFormat="1" applyFont="1" applyFill="1" applyBorder="1" applyAlignment="1">
      <alignment horizontal="center" vertical="top" wrapText="1"/>
    </xf>
    <xf numFmtId="165" fontId="3" fillId="6" borderId="49" xfId="0" applyNumberFormat="1" applyFont="1" applyFill="1" applyBorder="1" applyAlignment="1">
      <alignment horizontal="center" vertical="top" wrapText="1"/>
    </xf>
    <xf numFmtId="0" fontId="9" fillId="6" borderId="16" xfId="0" applyFont="1" applyFill="1" applyBorder="1" applyAlignment="1">
      <alignment vertical="top" wrapText="1"/>
    </xf>
    <xf numFmtId="165" fontId="3" fillId="6" borderId="29"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2" fillId="6" borderId="13" xfId="0" applyFont="1" applyFill="1" applyBorder="1" applyAlignment="1">
      <alignment horizontal="center" vertical="center" textRotation="90"/>
    </xf>
    <xf numFmtId="0" fontId="2" fillId="6" borderId="23" xfId="0" applyFont="1" applyFill="1" applyBorder="1" applyAlignment="1">
      <alignment horizontal="center" vertical="center" textRotation="90"/>
    </xf>
    <xf numFmtId="0" fontId="3" fillId="6" borderId="6" xfId="0" applyFont="1" applyFill="1" applyBorder="1" applyAlignment="1">
      <alignment vertical="top" wrapText="1"/>
    </xf>
    <xf numFmtId="0" fontId="5" fillId="6" borderId="24" xfId="0" applyFont="1" applyFill="1" applyBorder="1" applyAlignment="1">
      <alignment horizontal="center" vertical="center"/>
    </xf>
    <xf numFmtId="0" fontId="3" fillId="6" borderId="23" xfId="0" applyFont="1" applyFill="1" applyBorder="1" applyAlignment="1">
      <alignment horizontal="center" vertical="center"/>
    </xf>
    <xf numFmtId="0" fontId="3" fillId="6" borderId="42" xfId="0" applyFont="1" applyFill="1" applyBorder="1" applyAlignment="1">
      <alignment horizontal="center" vertical="center"/>
    </xf>
    <xf numFmtId="0" fontId="3" fillId="6" borderId="24" xfId="0" applyFont="1" applyFill="1" applyBorder="1" applyAlignment="1">
      <alignment horizontal="center" vertical="center"/>
    </xf>
    <xf numFmtId="0" fontId="3" fillId="6" borderId="65" xfId="0" applyFont="1" applyFill="1" applyBorder="1" applyAlignment="1">
      <alignment vertical="top" wrapText="1"/>
    </xf>
    <xf numFmtId="3" fontId="3" fillId="6" borderId="23"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xf>
    <xf numFmtId="165" fontId="3" fillId="6" borderId="7" xfId="0" applyNumberFormat="1" applyFont="1" applyFill="1" applyBorder="1" applyAlignment="1">
      <alignment horizontal="center" vertical="top"/>
    </xf>
    <xf numFmtId="0" fontId="5" fillId="6" borderId="34"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65" fontId="3" fillId="0" borderId="0" xfId="0" applyNumberFormat="1" applyFont="1" applyAlignment="1">
      <alignment horizontal="center" vertical="top"/>
    </xf>
    <xf numFmtId="0" fontId="3" fillId="3" borderId="58" xfId="0" applyFont="1" applyFill="1" applyBorder="1" applyAlignment="1">
      <alignment horizontal="center" vertical="top" wrapText="1"/>
    </xf>
    <xf numFmtId="49" fontId="5" fillId="3" borderId="13" xfId="0" applyNumberFormat="1" applyFont="1" applyFill="1" applyBorder="1" applyAlignment="1">
      <alignment horizontal="center" vertical="top" wrapText="1"/>
    </xf>
    <xf numFmtId="49" fontId="5" fillId="3" borderId="21" xfId="0" applyNumberFormat="1" applyFont="1" applyFill="1" applyBorder="1" applyAlignment="1">
      <alignment horizontal="center" vertical="top"/>
    </xf>
    <xf numFmtId="0" fontId="5" fillId="3" borderId="58" xfId="0" applyFont="1" applyFill="1" applyBorder="1" applyAlignment="1">
      <alignment horizontal="left" vertical="top" wrapText="1"/>
    </xf>
    <xf numFmtId="0" fontId="3" fillId="2" borderId="8" xfId="0" applyFont="1" applyFill="1" applyBorder="1" applyAlignment="1">
      <alignment horizontal="left" vertical="top" wrapText="1"/>
    </xf>
    <xf numFmtId="4" fontId="3" fillId="2" borderId="13" xfId="0" applyNumberFormat="1" applyFont="1" applyFill="1" applyBorder="1" applyAlignment="1">
      <alignment horizontal="center" vertical="top"/>
    </xf>
    <xf numFmtId="0" fontId="5" fillId="2" borderId="24" xfId="0" applyFont="1" applyFill="1" applyBorder="1" applyAlignment="1">
      <alignment horizontal="center" vertical="top" wrapText="1"/>
    </xf>
    <xf numFmtId="0" fontId="5" fillId="2" borderId="15" xfId="0" applyFont="1" applyFill="1" applyBorder="1" applyAlignment="1">
      <alignment horizontal="center" vertical="top" wrapText="1"/>
    </xf>
    <xf numFmtId="49" fontId="5" fillId="10" borderId="8" xfId="0" applyNumberFormat="1" applyFont="1" applyFill="1" applyBorder="1" applyAlignment="1">
      <alignment horizontal="center" vertical="top" wrapText="1"/>
    </xf>
    <xf numFmtId="165" fontId="3" fillId="0" borderId="29" xfId="0" applyNumberFormat="1" applyFont="1" applyFill="1" applyBorder="1" applyAlignment="1">
      <alignment horizontal="center" vertical="top" wrapText="1"/>
    </xf>
    <xf numFmtId="165" fontId="3" fillId="8" borderId="19" xfId="0" applyNumberFormat="1" applyFont="1" applyFill="1" applyBorder="1" applyAlignment="1">
      <alignment horizontal="center" vertical="top"/>
    </xf>
    <xf numFmtId="0" fontId="3" fillId="6" borderId="13" xfId="0" applyNumberFormat="1" applyFont="1" applyFill="1" applyBorder="1" applyAlignment="1">
      <alignment horizontal="center" vertical="top" wrapText="1"/>
    </xf>
    <xf numFmtId="0" fontId="9" fillId="6" borderId="34" xfId="0" applyFont="1" applyFill="1" applyBorder="1" applyAlignment="1">
      <alignment vertical="top" wrapText="1"/>
    </xf>
    <xf numFmtId="165" fontId="3" fillId="6" borderId="13" xfId="0" applyNumberFormat="1" applyFont="1" applyFill="1" applyBorder="1" applyAlignment="1">
      <alignment vertical="top"/>
    </xf>
    <xf numFmtId="0" fontId="5" fillId="2" borderId="23" xfId="0" applyFont="1" applyFill="1" applyBorder="1" applyAlignment="1">
      <alignment horizontal="center" vertical="top" wrapText="1"/>
    </xf>
    <xf numFmtId="165" fontId="3" fillId="6" borderId="23" xfId="0" applyNumberFormat="1" applyFont="1" applyFill="1" applyBorder="1" applyAlignment="1">
      <alignment vertical="top"/>
    </xf>
    <xf numFmtId="165" fontId="3" fillId="6" borderId="42" xfId="0" applyNumberFormat="1" applyFont="1" applyFill="1" applyBorder="1" applyAlignment="1">
      <alignment vertical="top"/>
    </xf>
    <xf numFmtId="0" fontId="5" fillId="2" borderId="29" xfId="0" applyFont="1" applyFill="1" applyBorder="1" applyAlignment="1">
      <alignment horizontal="center" vertical="top" wrapText="1"/>
    </xf>
    <xf numFmtId="0" fontId="3" fillId="6" borderId="2" xfId="0" applyFont="1" applyFill="1" applyBorder="1" applyAlignment="1">
      <alignment vertical="top" wrapText="1"/>
    </xf>
    <xf numFmtId="0" fontId="3" fillId="6" borderId="19" xfId="0" applyFont="1" applyFill="1" applyBorder="1" applyAlignment="1">
      <alignment horizontal="center" vertical="top" wrapText="1"/>
    </xf>
    <xf numFmtId="165" fontId="3" fillId="6" borderId="13" xfId="0" applyNumberFormat="1" applyFont="1" applyFill="1" applyBorder="1" applyAlignment="1">
      <alignment horizontal="center" vertical="top" wrapText="1"/>
    </xf>
    <xf numFmtId="0" fontId="3" fillId="6" borderId="26" xfId="1" applyFont="1" applyFill="1" applyBorder="1" applyAlignment="1">
      <alignment vertical="top" wrapText="1"/>
    </xf>
    <xf numFmtId="49" fontId="5" fillId="6" borderId="22" xfId="0" applyNumberFormat="1" applyFont="1" applyFill="1" applyBorder="1" applyAlignment="1">
      <alignment horizontal="center" vertical="top" wrapText="1"/>
    </xf>
    <xf numFmtId="49" fontId="3" fillId="6" borderId="86" xfId="0" applyNumberFormat="1" applyFont="1" applyFill="1" applyBorder="1" applyAlignment="1">
      <alignment horizontal="center" vertical="top" wrapText="1"/>
    </xf>
    <xf numFmtId="49" fontId="3" fillId="6" borderId="27" xfId="0" applyNumberFormat="1" applyFont="1" applyFill="1" applyBorder="1" applyAlignment="1">
      <alignment horizontal="center" vertical="top" wrapText="1"/>
    </xf>
    <xf numFmtId="3" fontId="3" fillId="6" borderId="70" xfId="1" applyNumberFormat="1" applyFont="1" applyFill="1" applyBorder="1" applyAlignment="1">
      <alignment horizontal="center" vertical="top"/>
    </xf>
    <xf numFmtId="3" fontId="5" fillId="6" borderId="45" xfId="0" applyNumberFormat="1" applyFont="1" applyFill="1" applyBorder="1" applyAlignment="1">
      <alignment horizontal="center" vertical="top" wrapText="1"/>
    </xf>
    <xf numFmtId="0" fontId="3" fillId="6" borderId="8" xfId="0" applyFont="1" applyFill="1" applyBorder="1" applyAlignment="1">
      <alignment vertical="top"/>
    </xf>
    <xf numFmtId="0" fontId="3" fillId="6" borderId="44" xfId="0" applyFont="1" applyFill="1" applyBorder="1" applyAlignment="1">
      <alignment vertical="center" wrapText="1"/>
    </xf>
    <xf numFmtId="165" fontId="5" fillId="0" borderId="0" xfId="0" applyNumberFormat="1" applyFont="1" applyAlignment="1">
      <alignment horizontal="left" vertical="top"/>
    </xf>
    <xf numFmtId="165" fontId="5" fillId="10" borderId="20" xfId="0" applyNumberFormat="1" applyFont="1" applyFill="1" applyBorder="1" applyAlignment="1">
      <alignment horizontal="center" vertical="top"/>
    </xf>
    <xf numFmtId="165" fontId="5" fillId="4" borderId="20" xfId="0" applyNumberFormat="1" applyFont="1" applyFill="1" applyBorder="1" applyAlignment="1">
      <alignment horizontal="center" vertical="top"/>
    </xf>
    <xf numFmtId="0" fontId="7" fillId="6" borderId="29"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xf>
    <xf numFmtId="0" fontId="24" fillId="0" borderId="82" xfId="0" applyFont="1" applyFill="1" applyBorder="1" applyAlignment="1">
      <alignment vertical="top" wrapText="1"/>
    </xf>
    <xf numFmtId="49" fontId="3" fillId="6" borderId="93" xfId="0" applyNumberFormat="1" applyFont="1" applyFill="1" applyBorder="1" applyAlignment="1">
      <alignment horizontal="center" vertical="top" wrapText="1"/>
    </xf>
    <xf numFmtId="0" fontId="24" fillId="6" borderId="82" xfId="0" applyFont="1" applyFill="1" applyBorder="1" applyAlignment="1">
      <alignment vertical="top" wrapText="1"/>
    </xf>
    <xf numFmtId="0" fontId="3" fillId="6" borderId="35" xfId="0" applyFont="1" applyFill="1" applyBorder="1" applyAlignment="1">
      <alignment vertical="top" wrapText="1"/>
    </xf>
    <xf numFmtId="3" fontId="3" fillId="6" borderId="72" xfId="1" applyNumberFormat="1" applyFont="1" applyFill="1" applyBorder="1" applyAlignment="1">
      <alignment horizontal="center" vertical="top"/>
    </xf>
    <xf numFmtId="49" fontId="15" fillId="10" borderId="30" xfId="0" applyNumberFormat="1" applyFont="1" applyFill="1" applyBorder="1" applyAlignment="1">
      <alignment horizontal="center" vertical="top"/>
    </xf>
    <xf numFmtId="49" fontId="15" fillId="9" borderId="21" xfId="0" applyNumberFormat="1" applyFont="1" applyFill="1" applyBorder="1" applyAlignment="1">
      <alignment horizontal="center" vertical="top"/>
    </xf>
    <xf numFmtId="3" fontId="3" fillId="6" borderId="21" xfId="0" applyNumberFormat="1" applyFont="1" applyFill="1" applyBorder="1" applyAlignment="1">
      <alignment horizontal="left" vertical="top" wrapText="1"/>
    </xf>
    <xf numFmtId="3" fontId="5" fillId="6" borderId="25" xfId="0" applyNumberFormat="1" applyFont="1" applyFill="1" applyBorder="1" applyAlignment="1">
      <alignment horizontal="center" vertical="top" wrapText="1"/>
    </xf>
    <xf numFmtId="49" fontId="15" fillId="6" borderId="25" xfId="0" applyNumberFormat="1" applyFont="1" applyFill="1" applyBorder="1" applyAlignment="1">
      <alignment horizontal="center" vertical="top"/>
    </xf>
    <xf numFmtId="165" fontId="3" fillId="6" borderId="17" xfId="1" applyNumberFormat="1" applyFont="1" applyFill="1" applyBorder="1" applyAlignment="1">
      <alignment horizontal="center" vertical="top" wrapText="1"/>
    </xf>
    <xf numFmtId="1" fontId="3" fillId="6" borderId="13" xfId="1" applyNumberFormat="1" applyFont="1" applyFill="1" applyBorder="1" applyAlignment="1">
      <alignment horizontal="center" vertical="top" wrapText="1"/>
    </xf>
    <xf numFmtId="1" fontId="3" fillId="6" borderId="48" xfId="1" applyNumberFormat="1" applyFont="1" applyFill="1" applyBorder="1" applyAlignment="1">
      <alignment horizontal="center" vertical="top" wrapText="1"/>
    </xf>
    <xf numFmtId="3" fontId="3" fillId="6" borderId="13" xfId="1" applyNumberFormat="1" applyFont="1" applyFill="1" applyBorder="1" applyAlignment="1">
      <alignment horizontal="center" vertical="top" wrapText="1"/>
    </xf>
    <xf numFmtId="165" fontId="3" fillId="6" borderId="47" xfId="1" applyNumberFormat="1" applyFont="1" applyFill="1" applyBorder="1" applyAlignment="1">
      <alignment horizontal="center" vertical="top" wrapText="1"/>
    </xf>
    <xf numFmtId="0" fontId="3" fillId="6" borderId="8" xfId="1" applyFont="1" applyFill="1" applyBorder="1" applyAlignment="1">
      <alignment horizontal="left" vertical="top" wrapText="1"/>
    </xf>
    <xf numFmtId="0" fontId="3" fillId="0" borderId="83" xfId="1" applyFont="1" applyFill="1" applyBorder="1" applyAlignment="1">
      <alignment vertical="top" wrapText="1"/>
    </xf>
    <xf numFmtId="3" fontId="3" fillId="6" borderId="84" xfId="1" applyNumberFormat="1" applyFont="1" applyFill="1" applyBorder="1" applyAlignment="1">
      <alignment horizontal="center" vertical="top" wrapText="1"/>
    </xf>
    <xf numFmtId="0" fontId="3" fillId="0" borderId="0" xfId="1" applyFont="1" applyBorder="1" applyAlignment="1">
      <alignment vertical="top" wrapText="1"/>
    </xf>
    <xf numFmtId="0" fontId="0" fillId="0" borderId="0" xfId="0" applyBorder="1" applyAlignment="1">
      <alignment vertical="top" wrapText="1"/>
    </xf>
    <xf numFmtId="165" fontId="3" fillId="6" borderId="43" xfId="0" applyNumberFormat="1" applyFont="1" applyFill="1" applyBorder="1" applyAlignment="1">
      <alignment horizontal="center" vertical="top" wrapText="1"/>
    </xf>
    <xf numFmtId="0" fontId="3" fillId="0" borderId="45" xfId="0" applyFont="1" applyFill="1" applyBorder="1" applyAlignment="1">
      <alignment horizontal="center" vertical="top"/>
    </xf>
    <xf numFmtId="1" fontId="3" fillId="0" borderId="27" xfId="0" applyNumberFormat="1" applyFont="1" applyFill="1" applyBorder="1" applyAlignment="1">
      <alignment horizontal="center" vertical="top" wrapText="1"/>
    </xf>
    <xf numFmtId="0" fontId="3" fillId="6" borderId="80" xfId="0" applyFont="1" applyFill="1" applyBorder="1" applyAlignment="1">
      <alignment vertical="top" wrapText="1"/>
    </xf>
    <xf numFmtId="0" fontId="3" fillId="6" borderId="2" xfId="0" applyFont="1" applyFill="1" applyBorder="1" applyAlignment="1">
      <alignment horizontal="left" vertical="top" wrapText="1"/>
    </xf>
    <xf numFmtId="165" fontId="3" fillId="0" borderId="4" xfId="0" applyNumberFormat="1" applyFont="1" applyFill="1" applyBorder="1" applyAlignment="1">
      <alignment horizontal="center" vertical="center"/>
    </xf>
    <xf numFmtId="0" fontId="3" fillId="12" borderId="48" xfId="0" applyFont="1" applyFill="1" applyBorder="1" applyAlignment="1">
      <alignment horizontal="center" vertical="top" wrapText="1"/>
    </xf>
    <xf numFmtId="0" fontId="9" fillId="12" borderId="13" xfId="0" applyFont="1" applyFill="1" applyBorder="1" applyAlignment="1">
      <alignment horizontal="center" vertical="top" wrapText="1"/>
    </xf>
    <xf numFmtId="0" fontId="3" fillId="12" borderId="29" xfId="0" applyFont="1" applyFill="1" applyBorder="1" applyAlignment="1">
      <alignment horizontal="center" vertical="top" wrapText="1"/>
    </xf>
    <xf numFmtId="0" fontId="3" fillId="6" borderId="69" xfId="1" applyFont="1" applyFill="1" applyBorder="1" applyAlignment="1">
      <alignment horizontal="left" vertical="top" wrapText="1"/>
    </xf>
    <xf numFmtId="1" fontId="3" fillId="6" borderId="70" xfId="1" applyNumberFormat="1" applyFont="1" applyFill="1" applyBorder="1" applyAlignment="1">
      <alignment horizontal="center" vertical="top" wrapText="1"/>
    </xf>
    <xf numFmtId="3" fontId="3" fillId="6" borderId="70" xfId="1" applyNumberFormat="1" applyFont="1" applyFill="1" applyBorder="1" applyAlignment="1">
      <alignment horizontal="center" vertical="top" wrapText="1"/>
    </xf>
    <xf numFmtId="3" fontId="3" fillId="6" borderId="2" xfId="0" applyNumberFormat="1" applyFont="1" applyFill="1" applyBorder="1" applyAlignment="1">
      <alignment horizontal="center" vertical="top"/>
    </xf>
    <xf numFmtId="165" fontId="5" fillId="3" borderId="51" xfId="0" applyNumberFormat="1" applyFont="1" applyFill="1" applyBorder="1" applyAlignment="1">
      <alignment horizontal="center" vertical="top"/>
    </xf>
    <xf numFmtId="0" fontId="3" fillId="6" borderId="92" xfId="0" applyFont="1" applyFill="1" applyBorder="1" applyAlignment="1">
      <alignment vertical="center" wrapText="1"/>
    </xf>
    <xf numFmtId="0" fontId="3" fillId="6" borderId="90" xfId="0" applyFont="1" applyFill="1" applyBorder="1" applyAlignment="1">
      <alignment vertical="center" wrapText="1"/>
    </xf>
    <xf numFmtId="0" fontId="3" fillId="6" borderId="93" xfId="0" applyFont="1" applyFill="1" applyBorder="1" applyAlignment="1">
      <alignment vertical="center" wrapText="1"/>
    </xf>
    <xf numFmtId="3" fontId="3" fillId="6" borderId="29" xfId="1" applyNumberFormat="1" applyFont="1" applyFill="1" applyBorder="1" applyAlignment="1">
      <alignment horizontal="center" vertical="top" wrapText="1"/>
    </xf>
    <xf numFmtId="1" fontId="3" fillId="6" borderId="45"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10" borderId="8"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49" fontId="5" fillId="10" borderId="6"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3" borderId="54"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7" fillId="6" borderId="13" xfId="0" applyFont="1" applyFill="1" applyBorder="1" applyAlignment="1">
      <alignment vertical="top" wrapText="1"/>
    </xf>
    <xf numFmtId="49" fontId="5" fillId="6" borderId="24" xfId="0" applyNumberFormat="1" applyFont="1" applyFill="1" applyBorder="1" applyAlignment="1">
      <alignment horizontal="center" vertical="top"/>
    </xf>
    <xf numFmtId="0" fontId="3" fillId="0" borderId="0" xfId="1" applyFont="1" applyBorder="1" applyAlignment="1">
      <alignment horizontal="left" vertical="top" wrapText="1"/>
    </xf>
    <xf numFmtId="49" fontId="5" fillId="6" borderId="45" xfId="0" applyNumberFormat="1" applyFont="1" applyFill="1" applyBorder="1" applyAlignment="1">
      <alignment horizontal="center" vertical="top"/>
    </xf>
    <xf numFmtId="0" fontId="3" fillId="6" borderId="83" xfId="0" applyFont="1" applyFill="1" applyBorder="1" applyAlignment="1">
      <alignment vertical="top" wrapText="1"/>
    </xf>
    <xf numFmtId="0" fontId="3" fillId="6" borderId="69" xfId="1" applyFont="1" applyFill="1" applyBorder="1" applyAlignment="1">
      <alignment vertical="top" wrapText="1"/>
    </xf>
    <xf numFmtId="3" fontId="3" fillId="6" borderId="48" xfId="1" applyNumberFormat="1" applyFont="1" applyFill="1" applyBorder="1" applyAlignment="1">
      <alignment horizontal="center" vertical="top"/>
    </xf>
    <xf numFmtId="165" fontId="3" fillId="0" borderId="50" xfId="0" applyNumberFormat="1" applyFont="1" applyFill="1" applyBorder="1" applyAlignment="1">
      <alignment horizontal="center" vertical="top" wrapText="1"/>
    </xf>
    <xf numFmtId="49" fontId="5" fillId="0" borderId="42" xfId="0" applyNumberFormat="1" applyFont="1" applyFill="1" applyBorder="1" applyAlignment="1">
      <alignment horizontal="center" vertical="top"/>
    </xf>
    <xf numFmtId="0" fontId="0" fillId="0" borderId="0" xfId="0" applyFill="1" applyAlignment="1">
      <alignment horizontal="left" vertical="top" wrapText="1"/>
    </xf>
    <xf numFmtId="0" fontId="20" fillId="6" borderId="9" xfId="0" applyFont="1" applyFill="1" applyBorder="1" applyAlignment="1">
      <alignment vertical="top"/>
    </xf>
    <xf numFmtId="0" fontId="3" fillId="6" borderId="74" xfId="1" applyFont="1" applyFill="1" applyBorder="1" applyAlignment="1">
      <alignment vertical="top" wrapText="1"/>
    </xf>
    <xf numFmtId="0" fontId="18" fillId="6" borderId="13" xfId="0" applyFont="1" applyFill="1" applyBorder="1" applyAlignment="1">
      <alignment horizontal="left" vertical="top" wrapText="1"/>
    </xf>
    <xf numFmtId="0" fontId="7" fillId="6" borderId="21" xfId="0" applyFont="1" applyFill="1" applyBorder="1" applyAlignment="1"/>
    <xf numFmtId="0" fontId="2" fillId="0" borderId="21" xfId="0" applyFont="1" applyFill="1" applyBorder="1" applyAlignment="1">
      <alignment horizontal="center" vertical="center" textRotation="90" wrapText="1"/>
    </xf>
    <xf numFmtId="0" fontId="3" fillId="6" borderId="36" xfId="0" applyFont="1" applyFill="1" applyBorder="1" applyAlignment="1">
      <alignment vertical="center" wrapText="1"/>
    </xf>
    <xf numFmtId="165" fontId="3" fillId="6" borderId="19" xfId="0" applyNumberFormat="1" applyFont="1" applyFill="1" applyBorder="1" applyAlignment="1">
      <alignment horizontal="right" vertical="center"/>
    </xf>
    <xf numFmtId="0" fontId="3" fillId="6" borderId="46" xfId="0" applyFont="1" applyFill="1" applyBorder="1" applyAlignment="1">
      <alignment vertical="center" wrapText="1"/>
    </xf>
    <xf numFmtId="0" fontId="3" fillId="6" borderId="34" xfId="0" applyFont="1" applyFill="1" applyBorder="1" applyAlignment="1">
      <alignment vertical="center" wrapText="1"/>
    </xf>
    <xf numFmtId="0" fontId="3" fillId="6" borderId="12" xfId="0" applyFont="1" applyFill="1" applyBorder="1" applyAlignment="1">
      <alignment horizontal="left" vertical="top" wrapText="1"/>
    </xf>
    <xf numFmtId="3" fontId="11" fillId="6" borderId="60" xfId="0" applyNumberFormat="1" applyFont="1" applyFill="1" applyBorder="1" applyAlignment="1">
      <alignment horizontal="center" vertical="top"/>
    </xf>
    <xf numFmtId="165" fontId="11" fillId="6" borderId="19"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6"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165" fontId="3" fillId="8" borderId="64" xfId="0" applyNumberFormat="1" applyFont="1" applyFill="1" applyBorder="1" applyAlignment="1">
      <alignment horizontal="center" vertical="top" wrapText="1"/>
    </xf>
    <xf numFmtId="0" fontId="3" fillId="6" borderId="54" xfId="0" applyFont="1" applyFill="1" applyBorder="1" applyAlignment="1">
      <alignment horizontal="left" vertical="top" wrapText="1"/>
    </xf>
    <xf numFmtId="0" fontId="3" fillId="6" borderId="21" xfId="0" applyFont="1" applyFill="1" applyBorder="1" applyAlignment="1">
      <alignment horizontal="center" vertical="center" textRotation="90" wrapText="1"/>
    </xf>
    <xf numFmtId="0" fontId="3" fillId="6" borderId="30" xfId="0" applyFont="1" applyFill="1" applyBorder="1" applyAlignment="1">
      <alignment vertical="top" wrapText="1"/>
    </xf>
    <xf numFmtId="3" fontId="3" fillId="6" borderId="54" xfId="0" applyNumberFormat="1" applyFont="1" applyFill="1" applyBorder="1" applyAlignment="1">
      <alignment horizontal="center" vertical="top" wrapText="1"/>
    </xf>
    <xf numFmtId="0" fontId="3" fillId="6" borderId="7" xfId="0" applyFont="1" applyFill="1" applyBorder="1" applyAlignment="1">
      <alignment horizontal="center" vertical="top" wrapText="1"/>
    </xf>
    <xf numFmtId="165" fontId="5" fillId="4" borderId="5" xfId="0" applyNumberFormat="1" applyFont="1" applyFill="1" applyBorder="1" applyAlignment="1">
      <alignment horizontal="center" vertical="top"/>
    </xf>
    <xf numFmtId="0" fontId="3" fillId="12" borderId="35" xfId="0" applyFont="1" applyFill="1" applyBorder="1" applyAlignment="1">
      <alignment vertical="top" wrapText="1"/>
    </xf>
    <xf numFmtId="0" fontId="3" fillId="12" borderId="60" xfId="0" applyFont="1" applyFill="1" applyBorder="1" applyAlignment="1">
      <alignment vertical="top" wrapText="1"/>
    </xf>
    <xf numFmtId="165" fontId="5" fillId="4" borderId="19" xfId="0" applyNumberFormat="1" applyFont="1" applyFill="1" applyBorder="1" applyAlignment="1">
      <alignment horizontal="center" vertical="top"/>
    </xf>
    <xf numFmtId="165" fontId="5" fillId="5" borderId="57"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0" fontId="3" fillId="6" borderId="45" xfId="0" applyFont="1" applyFill="1" applyBorder="1" applyAlignment="1">
      <alignment horizontal="center" vertical="top"/>
    </xf>
    <xf numFmtId="0" fontId="3" fillId="6" borderId="27" xfId="0" applyFont="1" applyFill="1" applyBorder="1" applyAlignment="1">
      <alignment horizontal="center" vertical="top"/>
    </xf>
    <xf numFmtId="0" fontId="3" fillId="6" borderId="60" xfId="0" applyFont="1" applyFill="1" applyBorder="1" applyAlignment="1">
      <alignment horizontal="center" vertical="top" wrapText="1"/>
    </xf>
    <xf numFmtId="0" fontId="3" fillId="6" borderId="35" xfId="0" applyFont="1" applyFill="1" applyBorder="1" applyAlignment="1">
      <alignment horizontal="center" vertical="top" wrapText="1"/>
    </xf>
    <xf numFmtId="165" fontId="16" fillId="6" borderId="19" xfId="0" applyNumberFormat="1" applyFont="1" applyFill="1" applyBorder="1" applyAlignment="1">
      <alignment horizontal="center" vertical="top"/>
    </xf>
    <xf numFmtId="0" fontId="3" fillId="6" borderId="65" xfId="0" applyFont="1" applyFill="1" applyBorder="1" applyAlignment="1">
      <alignment horizontal="center" vertical="top" wrapText="1"/>
    </xf>
    <xf numFmtId="165" fontId="5" fillId="8" borderId="31"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0" fontId="3" fillId="6" borderId="71" xfId="0" applyFont="1" applyFill="1" applyBorder="1" applyAlignment="1">
      <alignment horizontal="center" vertical="top"/>
    </xf>
    <xf numFmtId="0" fontId="3" fillId="6" borderId="78" xfId="0" applyNumberFormat="1" applyFont="1" applyFill="1" applyBorder="1" applyAlignment="1">
      <alignment horizontal="center" vertical="top" wrapText="1"/>
    </xf>
    <xf numFmtId="0" fontId="3" fillId="6" borderId="16" xfId="0" applyFont="1" applyFill="1" applyBorder="1" applyAlignment="1">
      <alignment vertical="top" wrapText="1"/>
    </xf>
    <xf numFmtId="49" fontId="3" fillId="6" borderId="29" xfId="0" applyNumberFormat="1" applyFont="1" applyFill="1" applyBorder="1" applyAlignment="1">
      <alignment horizontal="center" vertical="top" wrapText="1"/>
    </xf>
    <xf numFmtId="1" fontId="3" fillId="0" borderId="70" xfId="0" applyNumberFormat="1" applyFont="1" applyFill="1" applyBorder="1" applyAlignment="1">
      <alignment horizontal="center" vertical="top" wrapText="1"/>
    </xf>
    <xf numFmtId="3" fontId="3" fillId="6" borderId="84" xfId="0" applyNumberFormat="1" applyFont="1" applyFill="1" applyBorder="1" applyAlignment="1">
      <alignment horizontal="center" vertical="top" wrapText="1"/>
    </xf>
    <xf numFmtId="165" fontId="16" fillId="6" borderId="50" xfId="0" applyNumberFormat="1" applyFont="1" applyFill="1" applyBorder="1" applyAlignment="1">
      <alignment horizontal="center" vertical="top"/>
    </xf>
    <xf numFmtId="0" fontId="3" fillId="6" borderId="44" xfId="0" applyFont="1" applyFill="1" applyBorder="1" applyAlignment="1">
      <alignment vertical="top" wrapText="1"/>
    </xf>
    <xf numFmtId="0" fontId="3" fillId="6" borderId="29" xfId="0" applyFont="1" applyFill="1" applyBorder="1" applyAlignment="1">
      <alignment horizontal="center" vertical="top"/>
    </xf>
    <xf numFmtId="0" fontId="3" fillId="6" borderId="28" xfId="0" applyFont="1" applyFill="1" applyBorder="1" applyAlignment="1">
      <alignment horizontal="center" vertical="top"/>
    </xf>
    <xf numFmtId="3" fontId="3" fillId="6" borderId="44"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0" fontId="0" fillId="0" borderId="21" xfId="0" applyBorder="1" applyAlignment="1">
      <alignment horizontal="left" vertical="top" wrapText="1"/>
    </xf>
    <xf numFmtId="0" fontId="22" fillId="6" borderId="63" xfId="0" applyFont="1" applyFill="1" applyBorder="1" applyAlignment="1">
      <alignment horizontal="center" vertical="center" textRotation="90" wrapText="1"/>
    </xf>
    <xf numFmtId="49" fontId="5" fillId="6" borderId="22" xfId="0" applyNumberFormat="1" applyFont="1" applyFill="1" applyBorder="1" applyAlignment="1">
      <alignment horizontal="center" vertical="top"/>
    </xf>
    <xf numFmtId="0" fontId="3" fillId="6" borderId="7" xfId="0" applyFont="1" applyFill="1" applyBorder="1" applyAlignment="1">
      <alignment horizontal="center" vertical="top" wrapText="1"/>
    </xf>
    <xf numFmtId="165" fontId="3" fillId="0" borderId="7" xfId="0" applyNumberFormat="1" applyFont="1" applyFill="1" applyBorder="1" applyAlignment="1">
      <alignment horizontal="center" vertical="top"/>
    </xf>
    <xf numFmtId="0" fontId="3" fillId="6" borderId="63" xfId="0" applyFont="1" applyFill="1" applyBorder="1" applyAlignment="1">
      <alignment vertical="top" wrapText="1"/>
    </xf>
    <xf numFmtId="0" fontId="3" fillId="0" borderId="10" xfId="0" applyFont="1" applyFill="1" applyBorder="1" applyAlignment="1">
      <alignment horizontal="left" vertical="top" wrapText="1"/>
    </xf>
    <xf numFmtId="165" fontId="3" fillId="2" borderId="41" xfId="0" applyNumberFormat="1" applyFont="1" applyFill="1" applyBorder="1" applyAlignment="1">
      <alignment horizontal="center" vertical="top"/>
    </xf>
    <xf numFmtId="0" fontId="2" fillId="6" borderId="21" xfId="0" applyFont="1" applyFill="1" applyBorder="1" applyAlignment="1">
      <alignment horizontal="center" vertical="center" textRotation="90" wrapText="1"/>
    </xf>
    <xf numFmtId="0" fontId="3" fillId="6" borderId="85" xfId="0" applyNumberFormat="1" applyFont="1" applyFill="1" applyBorder="1" applyAlignment="1">
      <alignment horizontal="center" vertical="top" wrapText="1"/>
    </xf>
    <xf numFmtId="0" fontId="3" fillId="6" borderId="29" xfId="0" applyFont="1" applyFill="1" applyBorder="1" applyAlignment="1">
      <alignment vertical="top"/>
    </xf>
    <xf numFmtId="0" fontId="0" fillId="0" borderId="0" xfId="0" applyAlignment="1">
      <alignment vertical="top" wrapText="1"/>
    </xf>
    <xf numFmtId="3" fontId="3" fillId="6" borderId="0" xfId="1" applyNumberFormat="1" applyFont="1" applyFill="1" applyBorder="1" applyAlignment="1">
      <alignment horizontal="center" vertical="top"/>
    </xf>
    <xf numFmtId="3" fontId="3" fillId="0" borderId="37" xfId="0" applyNumberFormat="1" applyFont="1" applyFill="1" applyBorder="1" applyAlignment="1">
      <alignment horizontal="center" vertical="top" wrapText="1"/>
    </xf>
    <xf numFmtId="3" fontId="3" fillId="6" borderId="44" xfId="0" applyNumberFormat="1" applyFont="1" applyFill="1" applyBorder="1" applyAlignment="1">
      <alignment horizontal="center" vertical="top" wrapText="1"/>
    </xf>
    <xf numFmtId="3" fontId="3" fillId="6" borderId="37" xfId="0" applyNumberFormat="1" applyFont="1" applyFill="1" applyBorder="1" applyAlignment="1">
      <alignment horizontal="center" vertical="top"/>
    </xf>
    <xf numFmtId="3" fontId="3" fillId="6" borderId="25"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wrapText="1"/>
    </xf>
    <xf numFmtId="1" fontId="3" fillId="0" borderId="92" xfId="0" applyNumberFormat="1" applyFont="1" applyFill="1" applyBorder="1" applyAlignment="1">
      <alignment horizontal="center" vertical="top" wrapText="1"/>
    </xf>
    <xf numFmtId="165" fontId="3" fillId="6" borderId="36" xfId="0" applyNumberFormat="1" applyFont="1" applyFill="1" applyBorder="1" applyAlignment="1">
      <alignment horizontal="center" vertical="top" wrapText="1"/>
    </xf>
    <xf numFmtId="3" fontId="3" fillId="6" borderId="94" xfId="1" applyNumberFormat="1" applyFont="1" applyFill="1" applyBorder="1" applyAlignment="1">
      <alignment horizontal="center" vertical="top"/>
    </xf>
    <xf numFmtId="3" fontId="3" fillId="6" borderId="90" xfId="1" applyNumberFormat="1" applyFont="1" applyFill="1" applyBorder="1" applyAlignment="1">
      <alignment horizontal="center" vertical="top"/>
    </xf>
    <xf numFmtId="3" fontId="3" fillId="6" borderId="92" xfId="1" applyNumberFormat="1" applyFont="1" applyFill="1" applyBorder="1" applyAlignment="1">
      <alignment horizontal="center" vertical="top"/>
    </xf>
    <xf numFmtId="3" fontId="3" fillId="6" borderId="92" xfId="1" applyNumberFormat="1" applyFont="1" applyFill="1" applyBorder="1" applyAlignment="1">
      <alignment horizontal="center" vertical="top" wrapText="1"/>
    </xf>
    <xf numFmtId="3" fontId="3" fillId="6" borderId="37" xfId="0" applyNumberFormat="1" applyFont="1" applyFill="1" applyBorder="1" applyAlignment="1">
      <alignment horizontal="center" vertical="top" wrapText="1"/>
    </xf>
    <xf numFmtId="3" fontId="5" fillId="6" borderId="42" xfId="0" applyNumberFormat="1" applyFont="1" applyFill="1" applyBorder="1" applyAlignment="1">
      <alignment horizontal="center" vertical="top" wrapText="1"/>
    </xf>
    <xf numFmtId="49" fontId="3" fillId="6" borderId="88" xfId="0" applyNumberFormat="1" applyFont="1" applyFill="1" applyBorder="1" applyAlignment="1">
      <alignment horizontal="center" vertical="top" wrapText="1"/>
    </xf>
    <xf numFmtId="0" fontId="3" fillId="6" borderId="27" xfId="0" applyFont="1" applyFill="1" applyBorder="1" applyAlignment="1">
      <alignment horizontal="center" vertical="center"/>
    </xf>
    <xf numFmtId="0" fontId="3" fillId="6" borderId="45" xfId="0" applyFont="1" applyFill="1" applyBorder="1" applyAlignment="1">
      <alignment horizontal="center" vertical="center"/>
    </xf>
    <xf numFmtId="165" fontId="3" fillId="6" borderId="45" xfId="0" applyNumberFormat="1" applyFont="1" applyFill="1" applyBorder="1" applyAlignment="1">
      <alignment vertical="top"/>
    </xf>
    <xf numFmtId="3" fontId="3" fillId="6" borderId="42" xfId="0" applyNumberFormat="1" applyFont="1" applyFill="1" applyBorder="1" applyAlignment="1">
      <alignment horizontal="center" vertical="top"/>
    </xf>
    <xf numFmtId="3" fontId="3" fillId="6" borderId="54" xfId="0" applyNumberFormat="1" applyFont="1" applyFill="1" applyBorder="1" applyAlignment="1">
      <alignment horizontal="center" vertical="top"/>
    </xf>
    <xf numFmtId="165" fontId="11" fillId="6" borderId="60"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5" fillId="6" borderId="53" xfId="0" applyFont="1" applyFill="1" applyBorder="1" applyAlignment="1">
      <alignment horizontal="center" vertical="top" wrapText="1"/>
    </xf>
    <xf numFmtId="49" fontId="5" fillId="6" borderId="95"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3" fontId="3" fillId="6" borderId="70" xfId="0" applyNumberFormat="1" applyFont="1" applyFill="1" applyBorder="1" applyAlignment="1">
      <alignment horizontal="center" vertical="top" wrapText="1"/>
    </xf>
    <xf numFmtId="1" fontId="3" fillId="6" borderId="48" xfId="0" applyNumberFormat="1" applyFont="1" applyFill="1" applyBorder="1" applyAlignment="1">
      <alignment horizontal="center" vertical="top" wrapText="1"/>
    </xf>
    <xf numFmtId="165" fontId="3" fillId="6" borderId="60" xfId="0" applyNumberFormat="1" applyFont="1" applyFill="1" applyBorder="1" applyAlignment="1">
      <alignment horizontal="center" vertical="top"/>
    </xf>
    <xf numFmtId="0" fontId="5" fillId="0" borderId="0" xfId="0" applyNumberFormat="1" applyFont="1" applyAlignment="1">
      <alignment vertical="top"/>
    </xf>
    <xf numFmtId="165" fontId="3" fillId="8" borderId="64" xfId="0" applyNumberFormat="1" applyFont="1" applyFill="1" applyBorder="1" applyAlignment="1">
      <alignment horizontal="center" vertical="top" wrapText="1"/>
    </xf>
    <xf numFmtId="3" fontId="3" fillId="6" borderId="0" xfId="1" applyNumberFormat="1" applyFont="1" applyFill="1" applyBorder="1" applyAlignment="1">
      <alignment horizontal="center" vertical="top" wrapText="1"/>
    </xf>
    <xf numFmtId="0" fontId="3" fillId="12" borderId="44" xfId="0" applyFont="1" applyFill="1" applyBorder="1" applyAlignment="1">
      <alignment horizontal="center" vertical="top" wrapText="1"/>
    </xf>
    <xf numFmtId="3" fontId="3" fillId="6" borderId="92" xfId="0" applyNumberFormat="1" applyFont="1" applyFill="1" applyBorder="1" applyAlignment="1">
      <alignment horizontal="center" vertical="top" wrapText="1"/>
    </xf>
    <xf numFmtId="1" fontId="3" fillId="6" borderId="80" xfId="0" applyNumberFormat="1" applyFont="1" applyFill="1" applyBorder="1" applyAlignment="1">
      <alignment horizontal="center" vertical="top" wrapText="1"/>
    </xf>
    <xf numFmtId="0" fontId="3" fillId="0" borderId="43" xfId="0" applyFont="1" applyBorder="1" applyAlignment="1">
      <alignment vertical="top"/>
    </xf>
    <xf numFmtId="0" fontId="7" fillId="6" borderId="28" xfId="0" applyFont="1" applyFill="1" applyBorder="1" applyAlignment="1">
      <alignment horizontal="center" vertical="center" wrapText="1"/>
    </xf>
    <xf numFmtId="0" fontId="5" fillId="6" borderId="16" xfId="0" applyFont="1" applyFill="1" applyBorder="1" applyAlignment="1">
      <alignment horizontal="center" vertical="top" wrapText="1"/>
    </xf>
    <xf numFmtId="49" fontId="5" fillId="10" borderId="8" xfId="0" applyNumberFormat="1" applyFont="1" applyFill="1" applyBorder="1" applyAlignment="1">
      <alignment horizontal="center" vertical="top"/>
    </xf>
    <xf numFmtId="49" fontId="5" fillId="6" borderId="15" xfId="0" applyNumberFormat="1" applyFont="1" applyFill="1" applyBorder="1" applyAlignment="1">
      <alignment vertical="top"/>
    </xf>
    <xf numFmtId="49" fontId="5" fillId="10" borderId="8" xfId="0" applyNumberFormat="1" applyFont="1" applyFill="1" applyBorder="1" applyAlignment="1">
      <alignment horizontal="center" vertical="top"/>
    </xf>
    <xf numFmtId="49" fontId="3" fillId="6" borderId="17" xfId="0" applyNumberFormat="1" applyFont="1" applyFill="1" applyBorder="1" applyAlignment="1">
      <alignment horizontal="center" vertical="top"/>
    </xf>
    <xf numFmtId="0" fontId="5" fillId="2" borderId="17" xfId="0" applyFont="1" applyFill="1" applyBorder="1" applyAlignment="1">
      <alignment horizontal="center" vertical="top" wrapText="1"/>
    </xf>
    <xf numFmtId="49" fontId="5" fillId="6" borderId="15"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0" fontId="5" fillId="6" borderId="13" xfId="0" applyFont="1" applyFill="1" applyBorder="1" applyAlignment="1">
      <alignment horizontal="center" vertical="top" wrapText="1"/>
    </xf>
    <xf numFmtId="49" fontId="5" fillId="3" borderId="45" xfId="0" applyNumberFormat="1" applyFont="1" applyFill="1" applyBorder="1" applyAlignment="1">
      <alignment horizontal="center" vertical="top"/>
    </xf>
    <xf numFmtId="0" fontId="3" fillId="6" borderId="13" xfId="0" applyFont="1" applyFill="1" applyBorder="1" applyAlignment="1">
      <alignment horizontal="center" vertical="center" textRotation="90" wrapText="1"/>
    </xf>
    <xf numFmtId="0" fontId="3" fillId="6" borderId="7" xfId="0"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0" fontId="3" fillId="6" borderId="4" xfId="0" applyFont="1" applyFill="1" applyBorder="1" applyAlignment="1">
      <alignment horizontal="center" vertical="top" wrapText="1"/>
    </xf>
    <xf numFmtId="49" fontId="5" fillId="10" borderId="8" xfId="0" applyNumberFormat="1" applyFont="1" applyFill="1" applyBorder="1" applyAlignment="1">
      <alignment horizontal="center" vertical="top"/>
    </xf>
    <xf numFmtId="165" fontId="3" fillId="0" borderId="7" xfId="0" applyNumberFormat="1" applyFont="1" applyFill="1" applyBorder="1" applyAlignment="1">
      <alignment horizontal="center" vertical="top"/>
    </xf>
    <xf numFmtId="0" fontId="4" fillId="0" borderId="0" xfId="0" applyFont="1" applyAlignment="1">
      <alignment horizontal="center" vertical="top"/>
    </xf>
    <xf numFmtId="3" fontId="3" fillId="6" borderId="36"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35" xfId="0" applyNumberFormat="1" applyFont="1" applyFill="1" applyBorder="1" applyAlignment="1">
      <alignment horizontal="center" vertical="top"/>
    </xf>
    <xf numFmtId="0" fontId="5" fillId="2" borderId="1" xfId="0" applyFont="1" applyFill="1" applyBorder="1" applyAlignment="1">
      <alignment horizontal="center" vertical="top" wrapText="1"/>
    </xf>
    <xf numFmtId="0" fontId="5" fillId="6" borderId="2" xfId="0" applyFont="1" applyFill="1" applyBorder="1" applyAlignment="1">
      <alignment horizontal="center" vertical="top" wrapText="1"/>
    </xf>
    <xf numFmtId="0" fontId="5" fillId="2" borderId="14" xfId="0" applyFont="1" applyFill="1" applyBorder="1" applyAlignment="1">
      <alignment horizontal="center" vertical="top" wrapText="1"/>
    </xf>
    <xf numFmtId="0" fontId="3" fillId="6" borderId="18" xfId="0" applyFont="1" applyFill="1" applyBorder="1" applyAlignment="1">
      <alignment horizontal="center" vertical="top" wrapText="1"/>
    </xf>
    <xf numFmtId="0" fontId="5" fillId="6" borderId="28" xfId="0" applyFont="1" applyFill="1" applyBorder="1" applyAlignment="1">
      <alignment horizontal="center" vertical="center"/>
    </xf>
    <xf numFmtId="0" fontId="3" fillId="0" borderId="46" xfId="0" applyFont="1" applyFill="1" applyBorder="1" applyAlignment="1">
      <alignment vertical="top" wrapText="1"/>
    </xf>
    <xf numFmtId="0" fontId="3" fillId="6" borderId="96" xfId="0" applyFont="1" applyFill="1" applyBorder="1" applyAlignment="1">
      <alignment vertical="top" wrapText="1"/>
    </xf>
    <xf numFmtId="1" fontId="3" fillId="6" borderId="92" xfId="1" applyNumberFormat="1" applyFont="1" applyFill="1" applyBorder="1" applyAlignment="1">
      <alignment horizontal="center" vertical="top" wrapText="1"/>
    </xf>
    <xf numFmtId="3" fontId="3" fillId="6" borderId="44" xfId="1" applyNumberFormat="1" applyFont="1" applyFill="1" applyBorder="1" applyAlignment="1">
      <alignment horizontal="center" vertical="top" wrapText="1"/>
    </xf>
    <xf numFmtId="3" fontId="3" fillId="6" borderId="38" xfId="0" applyNumberFormat="1" applyFont="1" applyFill="1" applyBorder="1" applyAlignment="1">
      <alignment horizontal="center" vertical="top" wrapText="1"/>
    </xf>
    <xf numFmtId="0" fontId="3" fillId="6" borderId="45" xfId="0" applyNumberFormat="1" applyFont="1" applyFill="1" applyBorder="1" applyAlignment="1">
      <alignment horizontal="center" vertical="top" wrapText="1"/>
    </xf>
    <xf numFmtId="0" fontId="3" fillId="6" borderId="81" xfId="0" applyNumberFormat="1" applyFont="1" applyFill="1" applyBorder="1" applyAlignment="1">
      <alignment horizontal="center" vertical="top" wrapText="1"/>
    </xf>
    <xf numFmtId="0" fontId="9" fillId="12" borderId="0" xfId="0" applyFont="1" applyFill="1" applyBorder="1" applyAlignment="1">
      <alignment horizontal="center" vertical="top" wrapText="1"/>
    </xf>
    <xf numFmtId="3" fontId="3" fillId="0" borderId="61" xfId="0" applyNumberFormat="1" applyFont="1" applyFill="1" applyBorder="1" applyAlignment="1">
      <alignment horizontal="center" vertical="top"/>
    </xf>
    <xf numFmtId="0" fontId="27" fillId="10" borderId="2" xfId="0" applyFont="1" applyFill="1" applyBorder="1" applyAlignment="1">
      <alignment vertical="top" wrapText="1"/>
    </xf>
    <xf numFmtId="0" fontId="3" fillId="10" borderId="2" xfId="0" applyFont="1" applyFill="1" applyBorder="1" applyAlignment="1">
      <alignment horizontal="center" vertical="top" wrapText="1"/>
    </xf>
    <xf numFmtId="0" fontId="3" fillId="0" borderId="0" xfId="0" applyFont="1"/>
    <xf numFmtId="0" fontId="5" fillId="10" borderId="45" xfId="0" applyFont="1" applyFill="1" applyBorder="1" applyAlignment="1">
      <alignment horizontal="left" vertical="top"/>
    </xf>
    <xf numFmtId="0" fontId="0" fillId="10" borderId="0" xfId="0" applyFill="1" applyBorder="1" applyAlignment="1">
      <alignment horizontal="left" vertical="top"/>
    </xf>
    <xf numFmtId="4" fontId="3" fillId="2" borderId="47" xfId="0" applyNumberFormat="1" applyFont="1" applyFill="1" applyBorder="1" applyAlignment="1">
      <alignment horizontal="center" vertical="top"/>
    </xf>
    <xf numFmtId="4" fontId="3" fillId="2" borderId="48" xfId="0" applyNumberFormat="1" applyFont="1" applyFill="1" applyBorder="1" applyAlignment="1">
      <alignment horizontal="center" vertical="top"/>
    </xf>
    <xf numFmtId="49" fontId="3" fillId="6" borderId="48"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3" fontId="5" fillId="6" borderId="49" xfId="0" applyNumberFormat="1" applyFont="1" applyFill="1" applyBorder="1" applyAlignment="1">
      <alignment horizontal="center" vertical="top" wrapText="1"/>
    </xf>
    <xf numFmtId="3" fontId="5" fillId="6" borderId="48" xfId="0" applyNumberFormat="1" applyFont="1" applyFill="1" applyBorder="1" applyAlignment="1">
      <alignment horizontal="center" vertical="top" wrapText="1"/>
    </xf>
    <xf numFmtId="4" fontId="3" fillId="2" borderId="17" xfId="0" applyNumberFormat="1" applyFont="1" applyFill="1" applyBorder="1" applyAlignment="1">
      <alignment horizontal="center" vertical="top"/>
    </xf>
    <xf numFmtId="165" fontId="3" fillId="6" borderId="17" xfId="0" applyNumberFormat="1" applyFont="1" applyFill="1" applyBorder="1" applyAlignment="1">
      <alignment horizontal="center" vertical="top" wrapText="1"/>
    </xf>
    <xf numFmtId="165" fontId="3" fillId="0" borderId="0" xfId="0" applyNumberFormat="1" applyFont="1" applyAlignment="1">
      <alignment vertical="center"/>
    </xf>
    <xf numFmtId="165" fontId="5" fillId="8" borderId="98" xfId="0" applyNumberFormat="1" applyFont="1" applyFill="1" applyBorder="1" applyAlignment="1">
      <alignment horizontal="center" vertical="top"/>
    </xf>
    <xf numFmtId="165" fontId="5" fillId="8" borderId="97" xfId="0" applyNumberFormat="1" applyFont="1" applyFill="1" applyBorder="1" applyAlignment="1">
      <alignment horizontal="center" vertical="top"/>
    </xf>
    <xf numFmtId="0" fontId="5" fillId="8" borderId="7" xfId="0" applyFont="1" applyFill="1" applyBorder="1" applyAlignment="1">
      <alignment horizontal="center" vertical="top"/>
    </xf>
    <xf numFmtId="165" fontId="3" fillId="6" borderId="49" xfId="0" applyNumberFormat="1" applyFont="1" applyFill="1" applyBorder="1" applyAlignment="1">
      <alignment vertical="top"/>
    </xf>
    <xf numFmtId="165" fontId="3" fillId="6" borderId="48" xfId="0" applyNumberFormat="1" applyFont="1" applyFill="1" applyBorder="1" applyAlignment="1">
      <alignment vertical="top"/>
    </xf>
    <xf numFmtId="0" fontId="3" fillId="6" borderId="48" xfId="0" applyFont="1" applyFill="1" applyBorder="1" applyAlignment="1">
      <alignment vertical="top"/>
    </xf>
    <xf numFmtId="3" fontId="3" fillId="6" borderId="48" xfId="0" applyNumberFormat="1" applyFont="1" applyFill="1" applyBorder="1" applyAlignment="1">
      <alignment horizontal="center" vertical="top"/>
    </xf>
    <xf numFmtId="0" fontId="3" fillId="0" borderId="47" xfId="0" applyFont="1" applyFill="1" applyBorder="1" applyAlignment="1">
      <alignment horizontal="center" vertical="top"/>
    </xf>
    <xf numFmtId="0" fontId="3" fillId="0" borderId="17" xfId="0" applyFont="1" applyFill="1" applyBorder="1" applyAlignment="1">
      <alignment horizontal="center" vertical="top"/>
    </xf>
    <xf numFmtId="0" fontId="25" fillId="0" borderId="0" xfId="0" applyNumberFormat="1" applyFont="1" applyFill="1" applyBorder="1" applyAlignment="1">
      <alignment horizontal="left" vertical="top" wrapText="1"/>
    </xf>
    <xf numFmtId="0" fontId="25" fillId="0" borderId="0" xfId="0" applyFont="1" applyFill="1" applyAlignment="1">
      <alignment vertical="top"/>
    </xf>
    <xf numFmtId="3" fontId="3" fillId="6" borderId="47" xfId="1" applyNumberFormat="1" applyFont="1" applyFill="1" applyBorder="1" applyAlignment="1">
      <alignment horizontal="center" vertical="top"/>
    </xf>
    <xf numFmtId="3" fontId="3" fillId="6" borderId="48" xfId="1" applyNumberFormat="1" applyFont="1" applyFill="1" applyBorder="1" applyAlignment="1">
      <alignment horizontal="center" vertical="top" wrapText="1"/>
    </xf>
    <xf numFmtId="3" fontId="20" fillId="6" borderId="48" xfId="1" applyNumberFormat="1" applyFont="1" applyFill="1" applyBorder="1" applyAlignment="1">
      <alignment horizontal="center" vertical="top" wrapText="1"/>
    </xf>
    <xf numFmtId="0" fontId="3" fillId="6" borderId="48" xfId="0" applyFont="1" applyFill="1" applyBorder="1" applyAlignment="1">
      <alignment horizontal="center" vertical="center"/>
    </xf>
    <xf numFmtId="3" fontId="3" fillId="6" borderId="49" xfId="0" applyNumberFormat="1" applyFont="1" applyFill="1" applyBorder="1" applyAlignment="1">
      <alignment horizontal="center" vertical="top"/>
    </xf>
    <xf numFmtId="0" fontId="3" fillId="6" borderId="42" xfId="0" applyNumberFormat="1" applyFont="1" applyFill="1" applyBorder="1" applyAlignment="1">
      <alignment horizontal="center" vertical="top" wrapText="1"/>
    </xf>
    <xf numFmtId="0" fontId="6" fillId="0" borderId="0" xfId="1" applyFont="1" applyAlignment="1">
      <alignment horizontal="center"/>
    </xf>
    <xf numFmtId="49" fontId="6"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xf numFmtId="0" fontId="4" fillId="0" borderId="0" xfId="1" applyFont="1" applyAlignment="1">
      <alignment horizontal="right"/>
    </xf>
    <xf numFmtId="0" fontId="4" fillId="0" borderId="0" xfId="1" applyFont="1" applyAlignment="1">
      <alignment horizontal="right" vertical="top"/>
    </xf>
    <xf numFmtId="0" fontId="4" fillId="0" borderId="0" xfId="0" applyFont="1" applyAlignment="1">
      <alignment horizontal="left" vertical="top"/>
    </xf>
    <xf numFmtId="0" fontId="4" fillId="0" borderId="0" xfId="1" applyFont="1" applyAlignment="1">
      <alignment horizontal="left"/>
    </xf>
    <xf numFmtId="0" fontId="4" fillId="0" borderId="0" xfId="0" applyFont="1"/>
    <xf numFmtId="0" fontId="6" fillId="0" borderId="0" xfId="0" applyFont="1"/>
    <xf numFmtId="0" fontId="6" fillId="0" borderId="0" xfId="0" applyFont="1" applyAlignment="1">
      <alignment horizontal="center" vertical="top"/>
    </xf>
    <xf numFmtId="0" fontId="21" fillId="0" borderId="0" xfId="0" applyFont="1" applyBorder="1" applyAlignment="1">
      <alignment horizontal="left" vertical="top" wrapText="1"/>
    </xf>
    <xf numFmtId="0" fontId="21" fillId="0" borderId="0" xfId="0" applyFont="1" applyAlignment="1">
      <alignment horizontal="left" vertical="center" wrapText="1"/>
    </xf>
    <xf numFmtId="0" fontId="0" fillId="0" borderId="0" xfId="0" applyAlignment="1">
      <alignment horizontal="left" vertical="top" wrapText="1"/>
    </xf>
    <xf numFmtId="49" fontId="5" fillId="0" borderId="0" xfId="0" applyNumberFormat="1" applyFont="1" applyFill="1" applyBorder="1" applyAlignment="1">
      <alignment horizontal="center" vertical="top" wrapText="1"/>
    </xf>
    <xf numFmtId="165" fontId="3" fillId="0" borderId="7" xfId="0" applyNumberFormat="1" applyFont="1" applyFill="1" applyBorder="1" applyAlignment="1">
      <alignment horizontal="center" vertical="top"/>
    </xf>
    <xf numFmtId="1" fontId="3" fillId="6" borderId="71" xfId="0" applyNumberFormat="1" applyFont="1" applyFill="1" applyBorder="1" applyAlignment="1">
      <alignment horizontal="center" vertical="top" wrapText="1"/>
    </xf>
    <xf numFmtId="0" fontId="3" fillId="6" borderId="76" xfId="1" applyFont="1" applyFill="1" applyBorder="1" applyAlignment="1">
      <alignment vertical="top" wrapText="1"/>
    </xf>
    <xf numFmtId="0" fontId="3" fillId="0" borderId="15" xfId="0" applyFont="1" applyBorder="1" applyAlignment="1">
      <alignment vertical="top"/>
    </xf>
    <xf numFmtId="0" fontId="25" fillId="0" borderId="0" xfId="0" applyNumberFormat="1" applyFont="1" applyFill="1" applyBorder="1" applyAlignment="1">
      <alignment horizontal="left" vertical="top"/>
    </xf>
    <xf numFmtId="0" fontId="3" fillId="6" borderId="84" xfId="0" applyNumberFormat="1" applyFont="1" applyFill="1" applyBorder="1" applyAlignment="1">
      <alignment horizontal="center" vertical="top" wrapText="1"/>
    </xf>
    <xf numFmtId="0" fontId="3" fillId="6" borderId="60" xfId="0" applyFont="1" applyFill="1" applyBorder="1" applyAlignment="1">
      <alignment vertical="top" wrapText="1"/>
    </xf>
    <xf numFmtId="0" fontId="3" fillId="6" borderId="29" xfId="0" applyNumberFormat="1" applyFont="1" applyFill="1" applyBorder="1" applyAlignment="1">
      <alignment horizontal="center" vertical="top" wrapText="1"/>
    </xf>
    <xf numFmtId="0" fontId="3" fillId="6" borderId="65" xfId="0" applyFont="1" applyFill="1" applyBorder="1" applyAlignment="1">
      <alignment horizontal="center" vertical="center"/>
    </xf>
    <xf numFmtId="0" fontId="3" fillId="6" borderId="60" xfId="0" applyFont="1" applyFill="1" applyBorder="1" applyAlignment="1">
      <alignment horizontal="center" vertical="center"/>
    </xf>
    <xf numFmtId="0" fontId="3" fillId="6" borderId="35" xfId="0" applyFont="1" applyFill="1" applyBorder="1" applyAlignment="1">
      <alignment horizontal="center" vertical="center"/>
    </xf>
    <xf numFmtId="165" fontId="3" fillId="6" borderId="42" xfId="0" applyNumberFormat="1" applyFont="1" applyFill="1" applyBorder="1" applyAlignment="1">
      <alignment horizontal="center" vertical="top"/>
    </xf>
    <xf numFmtId="165" fontId="3" fillId="6" borderId="45" xfId="0" applyNumberFormat="1" applyFont="1" applyFill="1" applyBorder="1" applyAlignment="1">
      <alignment horizontal="center" vertical="top"/>
    </xf>
    <xf numFmtId="165" fontId="3" fillId="6" borderId="27" xfId="0" applyNumberFormat="1" applyFont="1" applyFill="1" applyBorder="1" applyAlignment="1">
      <alignment horizontal="center" vertical="top"/>
    </xf>
    <xf numFmtId="165" fontId="3" fillId="2" borderId="42"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3" fontId="3" fillId="6" borderId="46"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10" borderId="8"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13" borderId="6" xfId="0" applyFont="1" applyFill="1" applyBorder="1" applyAlignment="1">
      <alignment horizontal="left" vertical="top" wrapText="1"/>
    </xf>
    <xf numFmtId="3" fontId="3" fillId="13" borderId="23" xfId="0" applyNumberFormat="1" applyFont="1" applyFill="1" applyBorder="1" applyAlignment="1">
      <alignment horizontal="center" vertical="top" wrapText="1"/>
    </xf>
    <xf numFmtId="3" fontId="3" fillId="13" borderId="36" xfId="0" applyNumberFormat="1" applyFont="1" applyFill="1" applyBorder="1" applyAlignment="1">
      <alignment horizontal="center" vertical="top" wrapText="1"/>
    </xf>
    <xf numFmtId="0" fontId="3" fillId="13" borderId="26" xfId="0" applyFont="1" applyFill="1" applyBorder="1" applyAlignment="1">
      <alignment horizontal="left" vertical="top" wrapText="1"/>
    </xf>
    <xf numFmtId="3" fontId="3" fillId="13" borderId="29" xfId="0" applyNumberFormat="1" applyFont="1" applyFill="1" applyBorder="1" applyAlignment="1">
      <alignment horizontal="center" vertical="top" wrapText="1"/>
    </xf>
    <xf numFmtId="3" fontId="3" fillId="13" borderId="44" xfId="0" applyNumberFormat="1" applyFont="1" applyFill="1" applyBorder="1" applyAlignment="1">
      <alignment horizontal="center" vertical="top" wrapText="1"/>
    </xf>
    <xf numFmtId="49" fontId="3" fillId="6" borderId="17" xfId="0" applyNumberFormat="1" applyFont="1" applyFill="1" applyBorder="1" applyAlignment="1">
      <alignment horizontal="center" vertical="top" wrapText="1"/>
    </xf>
    <xf numFmtId="49" fontId="3" fillId="6" borderId="45" xfId="0" applyNumberFormat="1" applyFont="1" applyFill="1" applyBorder="1" applyAlignment="1">
      <alignment horizontal="center" vertical="top"/>
    </xf>
    <xf numFmtId="49" fontId="3" fillId="6" borderId="0" xfId="0" applyNumberFormat="1" applyFont="1" applyFill="1" applyBorder="1" applyAlignment="1">
      <alignment horizontal="center" vertical="top"/>
    </xf>
    <xf numFmtId="49" fontId="3" fillId="6" borderId="2" xfId="0" applyNumberFormat="1" applyFont="1" applyFill="1" applyBorder="1" applyAlignment="1">
      <alignment horizontal="center" vertical="top"/>
    </xf>
    <xf numFmtId="0" fontId="3" fillId="6" borderId="33" xfId="0" applyFont="1" applyFill="1" applyBorder="1" applyAlignment="1">
      <alignment horizontal="center" vertical="center" textRotation="90" wrapText="1"/>
    </xf>
    <xf numFmtId="0" fontId="2" fillId="6" borderId="29" xfId="0" applyFont="1" applyFill="1" applyBorder="1" applyAlignment="1">
      <alignment horizontal="center" vertical="center" textRotation="90"/>
    </xf>
    <xf numFmtId="0" fontId="3" fillId="6" borderId="13" xfId="0" applyFont="1" applyFill="1" applyBorder="1" applyAlignment="1">
      <alignment vertical="top" wrapText="1"/>
    </xf>
    <xf numFmtId="49" fontId="3" fillId="6" borderId="17" xfId="0" applyNumberFormat="1" applyFont="1" applyFill="1" applyBorder="1" applyAlignment="1">
      <alignment horizontal="center" vertical="top" wrapText="1"/>
    </xf>
    <xf numFmtId="49" fontId="3" fillId="6" borderId="13" xfId="0" applyNumberFormat="1" applyFont="1" applyFill="1" applyBorder="1" applyAlignment="1">
      <alignment horizontal="center" vertical="top" wrapText="1"/>
    </xf>
    <xf numFmtId="0" fontId="5" fillId="6" borderId="17" xfId="0" applyFont="1" applyFill="1" applyBorder="1" applyAlignment="1">
      <alignment horizontal="center" vertical="top" wrapText="1"/>
    </xf>
    <xf numFmtId="49" fontId="5" fillId="6" borderId="15" xfId="0" applyNumberFormat="1" applyFont="1" applyFill="1" applyBorder="1" applyAlignment="1">
      <alignment horizontal="center" vertical="top"/>
    </xf>
    <xf numFmtId="49" fontId="5" fillId="6" borderId="1"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4" xfId="0" applyFont="1" applyFill="1" applyBorder="1" applyAlignment="1">
      <alignment horizontal="center" vertical="top" wrapText="1"/>
    </xf>
    <xf numFmtId="49" fontId="5" fillId="6" borderId="29" xfId="0" applyNumberFormat="1" applyFont="1" applyFill="1" applyBorder="1" applyAlignment="1">
      <alignment horizontal="center" vertical="top" wrapText="1"/>
    </xf>
    <xf numFmtId="0" fontId="5" fillId="6" borderId="13" xfId="0" applyFont="1" applyFill="1" applyBorder="1" applyAlignment="1">
      <alignment horizontal="center" vertical="top" wrapText="1"/>
    </xf>
    <xf numFmtId="165" fontId="3" fillId="0" borderId="73" xfId="0" applyNumberFormat="1" applyFont="1" applyFill="1" applyBorder="1" applyAlignment="1">
      <alignment horizontal="center" vertical="top"/>
    </xf>
    <xf numFmtId="165" fontId="3" fillId="2" borderId="47" xfId="0" applyNumberFormat="1" applyFont="1" applyFill="1" applyBorder="1" applyAlignment="1">
      <alignment horizontal="center" vertical="top"/>
    </xf>
    <xf numFmtId="0" fontId="3" fillId="6" borderId="50" xfId="0" applyNumberFormat="1" applyFont="1" applyFill="1" applyBorder="1" applyAlignment="1">
      <alignment horizontal="center" vertical="top" wrapText="1"/>
    </xf>
    <xf numFmtId="0" fontId="3" fillId="0" borderId="26" xfId="0" applyFont="1" applyFill="1" applyBorder="1" applyAlignment="1">
      <alignment horizontal="left" vertical="top" wrapText="1"/>
    </xf>
    <xf numFmtId="0" fontId="3" fillId="0" borderId="27" xfId="0" applyNumberFormat="1" applyFont="1" applyFill="1" applyBorder="1" applyAlignment="1">
      <alignment horizontal="center" vertical="top" wrapText="1"/>
    </xf>
    <xf numFmtId="0" fontId="3" fillId="0" borderId="29" xfId="0" applyNumberFormat="1" applyFont="1" applyFill="1" applyBorder="1" applyAlignment="1">
      <alignment horizontal="left" vertical="top" wrapText="1"/>
    </xf>
    <xf numFmtId="165" fontId="3" fillId="0" borderId="72" xfId="0" applyNumberFormat="1" applyFont="1" applyFill="1" applyBorder="1" applyAlignment="1">
      <alignment horizontal="left" vertical="top" wrapText="1"/>
    </xf>
    <xf numFmtId="0" fontId="24" fillId="6" borderId="8" xfId="0" applyFont="1" applyFill="1" applyBorder="1" applyAlignment="1">
      <alignment horizontal="left" vertical="top" wrapText="1"/>
    </xf>
    <xf numFmtId="49" fontId="3" fillId="0" borderId="13" xfId="0" applyNumberFormat="1" applyFont="1" applyFill="1" applyBorder="1" applyAlignment="1">
      <alignment horizontal="center" vertical="top" wrapText="1"/>
    </xf>
    <xf numFmtId="1" fontId="3" fillId="6" borderId="13" xfId="0" applyNumberFormat="1" applyFont="1" applyFill="1" applyBorder="1" applyAlignment="1">
      <alignment horizontal="left" vertical="top" wrapText="1"/>
    </xf>
    <xf numFmtId="1" fontId="3" fillId="6" borderId="85" xfId="0" applyNumberFormat="1" applyFont="1" applyFill="1" applyBorder="1" applyAlignment="1">
      <alignment horizontal="center" vertical="top" wrapText="1"/>
    </xf>
    <xf numFmtId="1" fontId="3" fillId="6" borderId="88" xfId="0" applyNumberFormat="1" applyFont="1" applyFill="1" applyBorder="1" applyAlignment="1">
      <alignment horizontal="center" vertical="top" wrapText="1"/>
    </xf>
    <xf numFmtId="49" fontId="3" fillId="6" borderId="84" xfId="0" applyNumberFormat="1" applyFont="1" applyFill="1" applyBorder="1" applyAlignment="1">
      <alignment horizontal="left" vertical="top" wrapText="1"/>
    </xf>
    <xf numFmtId="0" fontId="3" fillId="13" borderId="26" xfId="0" applyFont="1" applyFill="1" applyBorder="1" applyAlignment="1">
      <alignment vertical="top" wrapText="1"/>
    </xf>
    <xf numFmtId="1" fontId="3" fillId="13" borderId="29" xfId="0" applyNumberFormat="1" applyFont="1" applyFill="1" applyBorder="1" applyAlignment="1">
      <alignment horizontal="center" vertical="top" wrapText="1"/>
    </xf>
    <xf numFmtId="1" fontId="3" fillId="13" borderId="27" xfId="0" applyNumberFormat="1" applyFont="1" applyFill="1" applyBorder="1" applyAlignment="1">
      <alignment horizontal="center" vertical="top" wrapText="1"/>
    </xf>
    <xf numFmtId="1" fontId="3" fillId="13" borderId="50" xfId="0" applyNumberFormat="1" applyFont="1" applyFill="1" applyBorder="1" applyAlignment="1">
      <alignment horizontal="left" vertical="top" wrapText="1"/>
    </xf>
    <xf numFmtId="49" fontId="3" fillId="6" borderId="91" xfId="0" applyNumberFormat="1" applyFont="1" applyFill="1" applyBorder="1" applyAlignment="1">
      <alignment horizontal="center" vertical="top" wrapText="1"/>
    </xf>
    <xf numFmtId="3" fontId="3" fillId="0" borderId="17" xfId="0" applyNumberFormat="1" applyFont="1" applyFill="1" applyBorder="1" applyAlignment="1">
      <alignment horizontal="left" vertical="top" wrapText="1"/>
    </xf>
    <xf numFmtId="3" fontId="3" fillId="0" borderId="50" xfId="0" applyNumberFormat="1" applyFont="1" applyFill="1" applyBorder="1" applyAlignment="1">
      <alignment horizontal="center" vertical="top"/>
    </xf>
    <xf numFmtId="49" fontId="3" fillId="6" borderId="27" xfId="0" applyNumberFormat="1" applyFont="1" applyFill="1" applyBorder="1" applyAlignment="1">
      <alignment horizontal="center" vertical="top"/>
    </xf>
    <xf numFmtId="3" fontId="3" fillId="13" borderId="29" xfId="0" applyNumberFormat="1" applyFont="1" applyFill="1" applyBorder="1" applyAlignment="1">
      <alignment horizontal="center" vertical="top"/>
    </xf>
    <xf numFmtId="3" fontId="3" fillId="13" borderId="44" xfId="0" applyNumberFormat="1" applyFont="1" applyFill="1" applyBorder="1" applyAlignment="1">
      <alignment horizontal="center" vertical="top"/>
    </xf>
    <xf numFmtId="3" fontId="3" fillId="13" borderId="29" xfId="0" applyNumberFormat="1" applyFont="1" applyFill="1" applyBorder="1" applyAlignment="1">
      <alignment horizontal="left" vertical="top" wrapText="1"/>
    </xf>
    <xf numFmtId="3" fontId="3" fillId="13" borderId="28" xfId="0" applyNumberFormat="1" applyFont="1" applyFill="1" applyBorder="1" applyAlignment="1">
      <alignment horizontal="left" vertical="top" wrapText="1"/>
    </xf>
    <xf numFmtId="0" fontId="3" fillId="13" borderId="74" xfId="0" applyFont="1" applyFill="1" applyBorder="1" applyAlignment="1">
      <alignment vertical="top" wrapText="1"/>
    </xf>
    <xf numFmtId="3" fontId="3" fillId="13" borderId="72" xfId="0" applyNumberFormat="1" applyFont="1" applyFill="1" applyBorder="1" applyAlignment="1">
      <alignment horizontal="center" vertical="top" wrapText="1"/>
    </xf>
    <xf numFmtId="3" fontId="3" fillId="13" borderId="94" xfId="0" applyNumberFormat="1" applyFont="1" applyFill="1" applyBorder="1" applyAlignment="1">
      <alignment horizontal="center" vertical="top" wrapText="1"/>
    </xf>
    <xf numFmtId="3" fontId="3" fillId="13" borderId="72" xfId="0" applyNumberFormat="1" applyFont="1" applyFill="1" applyBorder="1" applyAlignment="1">
      <alignment horizontal="left" vertical="top" wrapText="1"/>
    </xf>
    <xf numFmtId="3" fontId="3" fillId="13" borderId="68" xfId="0" applyNumberFormat="1" applyFont="1" applyFill="1" applyBorder="1" applyAlignment="1">
      <alignment horizontal="left" vertical="top" wrapText="1"/>
    </xf>
    <xf numFmtId="0" fontId="20" fillId="6" borderId="35" xfId="0" applyFont="1" applyFill="1" applyBorder="1" applyAlignment="1">
      <alignment vertical="top" wrapText="1"/>
    </xf>
    <xf numFmtId="0" fontId="3" fillId="0" borderId="0" xfId="0" applyFont="1" applyBorder="1" applyAlignment="1">
      <alignment horizontal="left" vertical="top"/>
    </xf>
    <xf numFmtId="3" fontId="3" fillId="2" borderId="47" xfId="0" applyNumberFormat="1" applyFont="1" applyFill="1" applyBorder="1" applyAlignment="1">
      <alignment horizontal="center" vertical="top"/>
    </xf>
    <xf numFmtId="49" fontId="3" fillId="0" borderId="27" xfId="0" applyNumberFormat="1" applyFont="1" applyFill="1" applyBorder="1" applyAlignment="1">
      <alignment horizontal="center" vertical="top" wrapText="1"/>
    </xf>
    <xf numFmtId="49" fontId="3" fillId="0" borderId="29" xfId="0" applyNumberFormat="1" applyFont="1" applyFill="1" applyBorder="1" applyAlignment="1">
      <alignment horizontal="left" vertical="top" wrapText="1"/>
    </xf>
    <xf numFmtId="1" fontId="3" fillId="6" borderId="29" xfId="0" applyNumberFormat="1" applyFont="1" applyFill="1" applyBorder="1" applyAlignment="1">
      <alignment horizontal="left" vertical="top" wrapText="1"/>
    </xf>
    <xf numFmtId="1" fontId="3" fillId="6" borderId="50" xfId="0" applyNumberFormat="1" applyFont="1" applyFill="1" applyBorder="1" applyAlignment="1">
      <alignment horizontal="center" vertical="top" wrapText="1"/>
    </xf>
    <xf numFmtId="49" fontId="3" fillId="0" borderId="73" xfId="0" applyNumberFormat="1" applyFont="1" applyFill="1" applyBorder="1" applyAlignment="1">
      <alignment horizontal="center" vertical="top" wrapText="1"/>
    </xf>
    <xf numFmtId="49" fontId="3" fillId="0" borderId="86" xfId="0" applyNumberFormat="1" applyFont="1" applyFill="1" applyBorder="1" applyAlignment="1">
      <alignment horizontal="center" vertical="top" wrapText="1"/>
    </xf>
    <xf numFmtId="49" fontId="3" fillId="0" borderId="71" xfId="0" applyNumberFormat="1" applyFont="1" applyFill="1" applyBorder="1" applyAlignment="1">
      <alignment horizontal="center" vertical="top" wrapText="1"/>
    </xf>
    <xf numFmtId="49" fontId="9" fillId="6" borderId="13" xfId="0" applyNumberFormat="1" applyFont="1" applyFill="1" applyBorder="1" applyAlignment="1">
      <alignment horizontal="center" vertical="top" wrapText="1"/>
    </xf>
    <xf numFmtId="49" fontId="9" fillId="0" borderId="45" xfId="0" applyNumberFormat="1" applyFont="1" applyFill="1" applyBorder="1" applyAlignment="1">
      <alignment horizontal="center" vertical="top" wrapText="1"/>
    </xf>
    <xf numFmtId="49" fontId="3" fillId="0" borderId="70" xfId="0" applyNumberFormat="1" applyFont="1" applyFill="1" applyBorder="1" applyAlignment="1">
      <alignment horizontal="left" vertical="top" wrapText="1"/>
    </xf>
    <xf numFmtId="3" fontId="3" fillId="6" borderId="100" xfId="1" applyNumberFormat="1" applyFont="1" applyFill="1" applyBorder="1" applyAlignment="1">
      <alignment horizontal="center" vertical="top"/>
    </xf>
    <xf numFmtId="3" fontId="3" fillId="6" borderId="70" xfId="1" applyNumberFormat="1" applyFont="1" applyFill="1" applyBorder="1" applyAlignment="1">
      <alignment horizontal="left" vertical="top" wrapText="1"/>
    </xf>
    <xf numFmtId="3" fontId="3" fillId="6" borderId="99" xfId="1" applyNumberFormat="1" applyFont="1" applyFill="1" applyBorder="1" applyAlignment="1">
      <alignment horizontal="center" vertical="top"/>
    </xf>
    <xf numFmtId="3" fontId="3" fillId="6" borderId="91" xfId="1" applyNumberFormat="1" applyFont="1" applyFill="1" applyBorder="1" applyAlignment="1">
      <alignment horizontal="center" vertical="top"/>
    </xf>
    <xf numFmtId="3" fontId="3" fillId="0" borderId="70" xfId="1" applyNumberFormat="1" applyFont="1" applyFill="1" applyBorder="1" applyAlignment="1">
      <alignment horizontal="left" vertical="top" wrapText="1"/>
    </xf>
    <xf numFmtId="3" fontId="3" fillId="0" borderId="100" xfId="1" applyNumberFormat="1" applyFont="1" applyFill="1" applyBorder="1" applyAlignment="1">
      <alignment horizontal="center" vertical="top"/>
    </xf>
    <xf numFmtId="0" fontId="3" fillId="13" borderId="13" xfId="0" applyFont="1" applyFill="1" applyBorder="1" applyAlignment="1">
      <alignment vertical="top" wrapText="1"/>
    </xf>
    <xf numFmtId="3" fontId="3" fillId="13" borderId="29" xfId="1" applyNumberFormat="1" applyFont="1" applyFill="1" applyBorder="1" applyAlignment="1">
      <alignment horizontal="center" vertical="top"/>
    </xf>
    <xf numFmtId="3" fontId="3" fillId="13" borderId="44" xfId="1" applyNumberFormat="1" applyFont="1" applyFill="1" applyBorder="1" applyAlignment="1">
      <alignment horizontal="center" vertical="top"/>
    </xf>
    <xf numFmtId="3" fontId="3" fillId="13" borderId="29" xfId="1" applyNumberFormat="1" applyFont="1" applyFill="1" applyBorder="1" applyAlignment="1">
      <alignment horizontal="left" vertical="top" wrapText="1"/>
    </xf>
    <xf numFmtId="3" fontId="3" fillId="6" borderId="13" xfId="1" applyNumberFormat="1" applyFont="1" applyFill="1" applyBorder="1" applyAlignment="1">
      <alignment horizontal="left" vertical="top" wrapText="1"/>
    </xf>
    <xf numFmtId="164" fontId="2" fillId="0" borderId="37" xfId="0" applyNumberFormat="1" applyFont="1" applyFill="1" applyBorder="1" applyAlignment="1">
      <alignment horizontal="center" vertical="center" wrapText="1"/>
    </xf>
    <xf numFmtId="164" fontId="2" fillId="0" borderId="17" xfId="0" applyNumberFormat="1" applyFont="1" applyFill="1" applyBorder="1" applyAlignment="1">
      <alignment horizontal="center" vertical="center" wrapText="1"/>
    </xf>
    <xf numFmtId="165" fontId="3" fillId="0" borderId="43"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0" fontId="27" fillId="0" borderId="101" xfId="0" applyNumberFormat="1" applyFont="1" applyFill="1" applyBorder="1" applyAlignment="1" applyProtection="1">
      <alignment horizontal="right" vertical="top" readingOrder="1"/>
      <protection locked="0"/>
    </xf>
    <xf numFmtId="0" fontId="27" fillId="0" borderId="101" xfId="0" applyNumberFormat="1" applyFont="1" applyFill="1" applyBorder="1" applyAlignment="1" applyProtection="1">
      <alignment horizontal="left" vertical="top" wrapText="1" readingOrder="1"/>
      <protection locked="0"/>
    </xf>
    <xf numFmtId="1" fontId="3" fillId="0" borderId="29" xfId="0" applyNumberFormat="1" applyFont="1" applyFill="1" applyBorder="1" applyAlignment="1">
      <alignment horizontal="left" vertical="top" wrapText="1"/>
    </xf>
    <xf numFmtId="0" fontId="3" fillId="0" borderId="81" xfId="0" applyNumberFormat="1" applyFont="1" applyFill="1" applyBorder="1" applyAlignment="1">
      <alignment horizontal="center" vertical="top" wrapText="1"/>
    </xf>
    <xf numFmtId="0" fontId="3" fillId="0" borderId="13" xfId="0" applyNumberFormat="1" applyFont="1" applyFill="1" applyBorder="1" applyAlignment="1">
      <alignment horizontal="left" vertical="top" wrapText="1"/>
    </xf>
    <xf numFmtId="0" fontId="3" fillId="0" borderId="43" xfId="0" applyNumberFormat="1" applyFont="1" applyFill="1" applyBorder="1" applyAlignment="1">
      <alignment horizontal="center" vertical="top" wrapText="1"/>
    </xf>
    <xf numFmtId="0" fontId="3" fillId="0" borderId="17" xfId="0" applyNumberFormat="1" applyFont="1" applyFill="1" applyBorder="1" applyAlignment="1">
      <alignment horizontal="left" vertical="top" wrapText="1"/>
    </xf>
    <xf numFmtId="0" fontId="3" fillId="0" borderId="86" xfId="0" applyNumberFormat="1" applyFont="1" applyFill="1" applyBorder="1" applyAlignment="1">
      <alignment horizontal="center" vertical="top" wrapText="1"/>
    </xf>
    <xf numFmtId="0" fontId="3" fillId="13" borderId="76" xfId="0" applyFont="1" applyFill="1" applyBorder="1" applyAlignment="1">
      <alignment vertical="top" wrapText="1"/>
    </xf>
    <xf numFmtId="0" fontId="3" fillId="13" borderId="70" xfId="0" applyNumberFormat="1" applyFont="1" applyFill="1" applyBorder="1" applyAlignment="1">
      <alignment horizontal="center" vertical="top" wrapText="1"/>
    </xf>
    <xf numFmtId="0" fontId="3" fillId="13" borderId="71" xfId="0" applyNumberFormat="1" applyFont="1" applyFill="1" applyBorder="1" applyAlignment="1">
      <alignment horizontal="center" vertical="top" wrapText="1"/>
    </xf>
    <xf numFmtId="0" fontId="3" fillId="13" borderId="70" xfId="0" applyNumberFormat="1" applyFont="1" applyFill="1" applyBorder="1" applyAlignment="1">
      <alignment horizontal="left" vertical="top" wrapText="1"/>
    </xf>
    <xf numFmtId="0" fontId="3" fillId="0" borderId="78" xfId="0" applyNumberFormat="1" applyFont="1" applyFill="1" applyBorder="1" applyAlignment="1">
      <alignment horizontal="left" vertical="top" wrapText="1"/>
    </xf>
    <xf numFmtId="0" fontId="3" fillId="0" borderId="88" xfId="0" applyNumberFormat="1" applyFont="1" applyFill="1" applyBorder="1" applyAlignment="1">
      <alignment horizontal="center" vertical="top" wrapText="1"/>
    </xf>
    <xf numFmtId="0" fontId="3" fillId="0" borderId="85" xfId="0" applyNumberFormat="1" applyFont="1" applyFill="1" applyBorder="1" applyAlignment="1">
      <alignment horizontal="left" vertical="top" wrapText="1"/>
    </xf>
    <xf numFmtId="0" fontId="3" fillId="13" borderId="69" xfId="0" applyFont="1" applyFill="1" applyBorder="1" applyAlignment="1">
      <alignment vertical="top" wrapText="1"/>
    </xf>
    <xf numFmtId="3" fontId="3" fillId="0" borderId="102"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xf>
    <xf numFmtId="3" fontId="3" fillId="6" borderId="50" xfId="0" applyNumberFormat="1" applyFont="1" applyFill="1" applyBorder="1" applyAlignment="1">
      <alignment horizontal="center" vertical="top"/>
    </xf>
    <xf numFmtId="3" fontId="5" fillId="6" borderId="29" xfId="0" applyNumberFormat="1" applyFont="1" applyFill="1" applyBorder="1" applyAlignment="1">
      <alignment horizontal="center" vertical="top" wrapText="1"/>
    </xf>
    <xf numFmtId="3" fontId="5" fillId="6" borderId="50" xfId="0" applyNumberFormat="1" applyFont="1" applyFill="1" applyBorder="1" applyAlignment="1">
      <alignment horizontal="center" vertical="top" wrapText="1"/>
    </xf>
    <xf numFmtId="0" fontId="3" fillId="13" borderId="74" xfId="1" applyFont="1" applyFill="1" applyBorder="1" applyAlignment="1">
      <alignment vertical="top" wrapText="1"/>
    </xf>
    <xf numFmtId="3" fontId="3" fillId="13" borderId="78" xfId="0" applyNumberFormat="1" applyFont="1" applyFill="1" applyBorder="1" applyAlignment="1">
      <alignment horizontal="center" vertical="top" wrapText="1"/>
    </xf>
    <xf numFmtId="3" fontId="3" fillId="13" borderId="13" xfId="0" applyNumberFormat="1" applyFont="1" applyFill="1" applyBorder="1" applyAlignment="1">
      <alignment horizontal="center" vertical="top" wrapText="1"/>
    </xf>
    <xf numFmtId="3" fontId="3" fillId="13" borderId="13" xfId="0" applyNumberFormat="1" applyFont="1" applyFill="1" applyBorder="1" applyAlignment="1">
      <alignment horizontal="left" vertical="top" wrapText="1"/>
    </xf>
    <xf numFmtId="0" fontId="3" fillId="13" borderId="26" xfId="1" applyFont="1" applyFill="1" applyBorder="1" applyAlignment="1">
      <alignment vertical="top" wrapText="1"/>
    </xf>
    <xf numFmtId="49" fontId="5" fillId="6" borderId="27" xfId="0" applyNumberFormat="1" applyFont="1" applyFill="1" applyBorder="1" applyAlignment="1">
      <alignment horizontal="center" vertical="top" wrapText="1"/>
    </xf>
    <xf numFmtId="49" fontId="3" fillId="13" borderId="73" xfId="0" applyNumberFormat="1" applyFont="1" applyFill="1" applyBorder="1" applyAlignment="1">
      <alignment horizontal="center" vertical="top" wrapText="1"/>
    </xf>
    <xf numFmtId="49" fontId="3" fillId="13" borderId="27" xfId="0" applyNumberFormat="1" applyFont="1" applyFill="1" applyBorder="1" applyAlignment="1">
      <alignment horizontal="center" vertical="top" wrapText="1"/>
    </xf>
    <xf numFmtId="49" fontId="3" fillId="6" borderId="43" xfId="0" applyNumberFormat="1" applyFont="1" applyFill="1" applyBorder="1" applyAlignment="1">
      <alignment horizontal="center" vertical="top" wrapText="1"/>
    </xf>
    <xf numFmtId="49" fontId="3" fillId="13" borderId="29" xfId="0" applyNumberFormat="1" applyFont="1" applyFill="1" applyBorder="1" applyAlignment="1">
      <alignment horizontal="center" vertical="top" wrapText="1"/>
    </xf>
    <xf numFmtId="49" fontId="3" fillId="13" borderId="45" xfId="0" applyNumberFormat="1" applyFont="1" applyFill="1" applyBorder="1" applyAlignment="1">
      <alignment horizontal="center" vertical="top" wrapText="1"/>
    </xf>
    <xf numFmtId="3" fontId="3" fillId="6" borderId="49" xfId="0" applyNumberFormat="1" applyFont="1" applyFill="1" applyBorder="1" applyAlignment="1">
      <alignment horizontal="center" vertical="top" wrapText="1"/>
    </xf>
    <xf numFmtId="0" fontId="27" fillId="13" borderId="103" xfId="0" applyNumberFormat="1" applyFont="1" applyFill="1" applyBorder="1" applyAlignment="1" applyProtection="1">
      <alignment horizontal="left" vertical="top" wrapText="1" readingOrder="1"/>
      <protection locked="0"/>
    </xf>
    <xf numFmtId="0" fontId="27" fillId="13" borderId="50" xfId="0" applyNumberFormat="1" applyFont="1" applyFill="1" applyBorder="1" applyAlignment="1" applyProtection="1">
      <alignment horizontal="left" vertical="top" wrapText="1" readingOrder="1"/>
      <protection locked="0"/>
    </xf>
    <xf numFmtId="0" fontId="3" fillId="13" borderId="8" xfId="1" applyFont="1" applyFill="1" applyBorder="1" applyAlignment="1">
      <alignment vertical="top" wrapText="1"/>
    </xf>
    <xf numFmtId="3" fontId="3" fillId="13" borderId="15" xfId="0" applyNumberFormat="1" applyFont="1" applyFill="1" applyBorder="1" applyAlignment="1">
      <alignment horizontal="left" vertical="top" wrapText="1"/>
    </xf>
    <xf numFmtId="3" fontId="3" fillId="13" borderId="50" xfId="0" applyNumberFormat="1" applyFont="1" applyFill="1" applyBorder="1" applyAlignment="1">
      <alignment horizontal="left" vertical="top" wrapText="1"/>
    </xf>
    <xf numFmtId="0" fontId="3" fillId="12" borderId="50" xfId="0" applyFont="1" applyFill="1" applyBorder="1" applyAlignment="1">
      <alignment horizontal="center" vertical="top" wrapText="1"/>
    </xf>
    <xf numFmtId="0" fontId="3" fillId="6" borderId="85" xfId="0" applyFont="1" applyFill="1" applyBorder="1" applyAlignment="1">
      <alignment horizontal="center" vertical="top"/>
    </xf>
    <xf numFmtId="0" fontId="3" fillId="6" borderId="88" xfId="0" applyFont="1" applyFill="1" applyBorder="1" applyAlignment="1">
      <alignment horizontal="center" vertical="top"/>
    </xf>
    <xf numFmtId="0" fontId="3" fillId="6" borderId="70" xfId="0" applyFont="1" applyFill="1" applyBorder="1" applyAlignment="1">
      <alignment horizontal="left" vertical="top" wrapText="1"/>
    </xf>
    <xf numFmtId="0" fontId="3" fillId="6" borderId="70" xfId="0" applyFont="1" applyFill="1" applyBorder="1" applyAlignment="1">
      <alignment horizontal="center" vertical="top"/>
    </xf>
    <xf numFmtId="0" fontId="3" fillId="6" borderId="84" xfId="0" applyFont="1" applyFill="1" applyBorder="1" applyAlignment="1">
      <alignment horizontal="center" vertical="top"/>
    </xf>
    <xf numFmtId="0" fontId="3" fillId="6" borderId="86" xfId="0" applyFont="1" applyFill="1" applyBorder="1" applyAlignment="1">
      <alignment horizontal="center" vertical="top"/>
    </xf>
    <xf numFmtId="0" fontId="3" fillId="6" borderId="13" xfId="0" applyFont="1" applyFill="1" applyBorder="1" applyAlignment="1">
      <alignment horizontal="left" vertical="top"/>
    </xf>
    <xf numFmtId="0" fontId="3" fillId="13" borderId="87" xfId="0" applyFont="1" applyFill="1" applyBorder="1" applyAlignment="1">
      <alignment vertical="center" wrapText="1"/>
    </xf>
    <xf numFmtId="0" fontId="3" fillId="13" borderId="78" xfId="0" applyFont="1" applyFill="1" applyBorder="1" applyAlignment="1">
      <alignment horizontal="center" vertical="top"/>
    </xf>
    <xf numFmtId="0" fontId="3" fillId="13" borderId="81" xfId="0" applyFont="1" applyFill="1" applyBorder="1" applyAlignment="1">
      <alignment horizontal="center" vertical="top"/>
    </xf>
    <xf numFmtId="0" fontId="3" fillId="13" borderId="78" xfId="0" applyFont="1" applyFill="1" applyBorder="1" applyAlignment="1">
      <alignment horizontal="center" vertical="center"/>
    </xf>
    <xf numFmtId="0" fontId="3" fillId="13" borderId="102" xfId="0" applyFont="1" applyFill="1" applyBorder="1" applyAlignment="1">
      <alignment horizontal="left" vertical="top" wrapText="1"/>
    </xf>
    <xf numFmtId="0" fontId="3" fillId="6" borderId="70" xfId="0" applyFont="1" applyFill="1" applyBorder="1" applyAlignment="1">
      <alignment horizontal="left" vertical="top"/>
    </xf>
    <xf numFmtId="0" fontId="3" fillId="7" borderId="70" xfId="0" applyFont="1" applyFill="1" applyBorder="1" applyAlignment="1">
      <alignment horizontal="center" vertical="top"/>
    </xf>
    <xf numFmtId="0" fontId="3" fillId="7" borderId="71" xfId="0" applyFont="1" applyFill="1" applyBorder="1" applyAlignment="1">
      <alignment horizontal="center" vertical="top"/>
    </xf>
    <xf numFmtId="0" fontId="3" fillId="6" borderId="85" xfId="0" applyFont="1" applyFill="1" applyBorder="1" applyAlignment="1">
      <alignment horizontal="left" vertical="top"/>
    </xf>
    <xf numFmtId="0" fontId="3" fillId="6" borderId="0" xfId="0" applyFont="1" applyFill="1" applyBorder="1" applyAlignment="1">
      <alignment vertical="center" wrapText="1"/>
    </xf>
    <xf numFmtId="165" fontId="3" fillId="7" borderId="76" xfId="0" applyNumberFormat="1" applyFont="1" applyFill="1" applyBorder="1" applyAlignment="1">
      <alignment vertical="center" wrapText="1"/>
    </xf>
    <xf numFmtId="0" fontId="3" fillId="7" borderId="70" xfId="0" applyFont="1" applyFill="1" applyBorder="1" applyAlignment="1">
      <alignment horizontal="left" vertical="top"/>
    </xf>
    <xf numFmtId="0" fontId="3" fillId="7" borderId="100" xfId="0" applyFont="1" applyFill="1" applyBorder="1" applyAlignment="1">
      <alignment horizontal="left" vertical="center"/>
    </xf>
    <xf numFmtId="165" fontId="3" fillId="2" borderId="60" xfId="0" applyNumberFormat="1" applyFont="1" applyFill="1" applyBorder="1" applyAlignment="1">
      <alignment horizontal="center" vertical="top"/>
    </xf>
    <xf numFmtId="165" fontId="3" fillId="2" borderId="19" xfId="0" applyNumberFormat="1" applyFont="1" applyFill="1" applyBorder="1" applyAlignment="1">
      <alignment horizontal="center" vertical="top"/>
    </xf>
    <xf numFmtId="165" fontId="3" fillId="0" borderId="84" xfId="0" applyNumberFormat="1" applyFont="1" applyFill="1" applyBorder="1" applyAlignment="1">
      <alignment horizontal="center" vertical="top"/>
    </xf>
    <xf numFmtId="165" fontId="3" fillId="0" borderId="45" xfId="0" applyNumberFormat="1" applyFont="1" applyFill="1" applyBorder="1" applyAlignment="1">
      <alignment horizontal="center" vertical="top"/>
    </xf>
    <xf numFmtId="165" fontId="3" fillId="0" borderId="29" xfId="0" applyNumberFormat="1" applyFont="1" applyFill="1" applyBorder="1" applyAlignment="1">
      <alignment horizontal="left" vertical="top" wrapText="1"/>
    </xf>
    <xf numFmtId="0" fontId="3" fillId="13" borderId="29" xfId="0" applyNumberFormat="1" applyFont="1" applyFill="1" applyBorder="1" applyAlignment="1">
      <alignment horizontal="center" vertical="top"/>
    </xf>
    <xf numFmtId="0" fontId="3" fillId="13" borderId="27" xfId="0" applyNumberFormat="1" applyFont="1" applyFill="1" applyBorder="1" applyAlignment="1">
      <alignment horizontal="center" vertical="top"/>
    </xf>
    <xf numFmtId="0" fontId="3" fillId="13" borderId="17" xfId="0" applyNumberFormat="1" applyFont="1" applyFill="1" applyBorder="1" applyAlignment="1">
      <alignment horizontal="center" vertical="top"/>
    </xf>
    <xf numFmtId="0" fontId="3" fillId="13" borderId="43" xfId="0" applyNumberFormat="1" applyFont="1" applyFill="1" applyBorder="1" applyAlignment="1">
      <alignment horizontal="center" vertical="top"/>
    </xf>
    <xf numFmtId="0" fontId="3" fillId="6" borderId="27" xfId="0" applyFont="1" applyFill="1" applyBorder="1" applyAlignment="1">
      <alignment vertical="top"/>
    </xf>
    <xf numFmtId="1" fontId="3" fillId="6" borderId="72" xfId="0" applyNumberFormat="1" applyFont="1" applyFill="1" applyBorder="1" applyAlignment="1">
      <alignment horizontal="center" vertical="top" wrapText="1"/>
    </xf>
    <xf numFmtId="1" fontId="3" fillId="6" borderId="94" xfId="0" applyNumberFormat="1" applyFont="1" applyFill="1" applyBorder="1" applyAlignment="1">
      <alignment horizontal="center" vertical="top" wrapText="1"/>
    </xf>
    <xf numFmtId="1" fontId="3" fillId="6" borderId="84" xfId="0" applyNumberFormat="1" applyFont="1" applyFill="1" applyBorder="1" applyAlignment="1">
      <alignment horizontal="left" vertical="top" wrapText="1"/>
    </xf>
    <xf numFmtId="1" fontId="3" fillId="6" borderId="91" xfId="0" applyNumberFormat="1" applyFont="1" applyFill="1" applyBorder="1" applyAlignment="1">
      <alignment horizontal="center" vertical="top" wrapText="1"/>
    </xf>
    <xf numFmtId="1" fontId="3" fillId="6" borderId="100" xfId="0" applyNumberFormat="1" applyFont="1" applyFill="1" applyBorder="1" applyAlignment="1">
      <alignment horizontal="center" vertical="top" wrapText="1"/>
    </xf>
    <xf numFmtId="1" fontId="3" fillId="6" borderId="70" xfId="0" applyNumberFormat="1" applyFont="1" applyFill="1" applyBorder="1" applyAlignment="1">
      <alignment horizontal="left" vertical="top" wrapText="1"/>
    </xf>
    <xf numFmtId="0" fontId="5" fillId="2" borderId="2" xfId="0" applyFont="1" applyFill="1" applyBorder="1" applyAlignment="1">
      <alignment horizontal="center" vertical="top" wrapText="1"/>
    </xf>
    <xf numFmtId="0" fontId="3" fillId="6" borderId="12" xfId="0" applyFont="1" applyFill="1" applyBorder="1" applyAlignment="1">
      <alignment vertical="top" wrapText="1"/>
    </xf>
    <xf numFmtId="0" fontId="7" fillId="6" borderId="29" xfId="0" applyFont="1" applyFill="1" applyBorder="1" applyAlignment="1">
      <alignment horizontal="center" vertical="center" textRotation="90" wrapText="1"/>
    </xf>
    <xf numFmtId="3" fontId="3" fillId="6" borderId="33" xfId="0" applyNumberFormat="1" applyFont="1" applyFill="1" applyBorder="1" applyAlignment="1">
      <alignment horizontal="center" vertical="top"/>
    </xf>
    <xf numFmtId="49" fontId="3" fillId="6" borderId="2" xfId="0" applyNumberFormat="1" applyFont="1" applyFill="1" applyBorder="1" applyAlignment="1">
      <alignment horizontal="center" vertical="top" wrapText="1"/>
    </xf>
    <xf numFmtId="0" fontId="3" fillId="6" borderId="24" xfId="0" applyNumberFormat="1" applyFont="1" applyFill="1" applyBorder="1" applyAlignment="1">
      <alignment horizontal="left" vertical="top" wrapText="1"/>
    </xf>
    <xf numFmtId="3" fontId="3" fillId="6" borderId="77" xfId="0" applyNumberFormat="1" applyFont="1" applyFill="1" applyBorder="1" applyAlignment="1">
      <alignment vertical="top" wrapText="1"/>
    </xf>
    <xf numFmtId="0" fontId="3" fillId="6" borderId="79" xfId="0" applyNumberFormat="1" applyFont="1" applyFill="1" applyBorder="1" applyAlignment="1">
      <alignment horizontal="center" vertical="top" wrapText="1"/>
    </xf>
    <xf numFmtId="0" fontId="3" fillId="6" borderId="23" xfId="0" applyNumberFormat="1" applyFont="1" applyFill="1" applyBorder="1" applyAlignment="1">
      <alignment horizontal="center" vertical="top" wrapText="1"/>
    </xf>
    <xf numFmtId="0" fontId="3" fillId="6" borderId="78" xfId="0" applyNumberFormat="1" applyFont="1" applyFill="1" applyBorder="1" applyAlignment="1">
      <alignment horizontal="left" vertical="top" wrapText="1"/>
    </xf>
    <xf numFmtId="0" fontId="3" fillId="10" borderId="29" xfId="0" applyFont="1" applyFill="1" applyBorder="1" applyAlignment="1">
      <alignment vertical="top" wrapText="1"/>
    </xf>
    <xf numFmtId="3" fontId="3" fillId="6" borderId="17" xfId="0" applyNumberFormat="1" applyFont="1" applyFill="1" applyBorder="1" applyAlignment="1">
      <alignment horizontal="left" vertical="top" wrapText="1"/>
    </xf>
    <xf numFmtId="0" fontId="3" fillId="6" borderId="13" xfId="0" applyFont="1" applyFill="1" applyBorder="1" applyAlignment="1">
      <alignment horizontal="left" vertical="top" wrapText="1"/>
    </xf>
    <xf numFmtId="0" fontId="7" fillId="6" borderId="13" xfId="0" applyFont="1" applyFill="1" applyBorder="1" applyAlignment="1">
      <alignment vertical="top" wrapText="1"/>
    </xf>
    <xf numFmtId="0" fontId="3" fillId="6" borderId="13" xfId="0" applyFont="1" applyFill="1" applyBorder="1" applyAlignment="1">
      <alignment vertical="top" wrapText="1"/>
    </xf>
    <xf numFmtId="0" fontId="2" fillId="0" borderId="17" xfId="0" applyFont="1" applyFill="1" applyBorder="1" applyAlignment="1">
      <alignment horizontal="center" vertical="center" textRotation="90" wrapText="1"/>
    </xf>
    <xf numFmtId="49" fontId="5" fillId="3"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wrapText="1"/>
    </xf>
    <xf numFmtId="0" fontId="3" fillId="6" borderId="8" xfId="0" applyFont="1" applyFill="1" applyBorder="1" applyAlignment="1">
      <alignment vertical="top" wrapText="1"/>
    </xf>
    <xf numFmtId="0" fontId="3" fillId="6" borderId="60" xfId="0" applyFont="1" applyFill="1" applyBorder="1" applyAlignment="1">
      <alignment horizontal="left" vertical="top" wrapText="1"/>
    </xf>
    <xf numFmtId="49" fontId="5" fillId="6" borderId="15" xfId="0" applyNumberFormat="1" applyFont="1" applyFill="1" applyBorder="1" applyAlignment="1">
      <alignment horizontal="center" vertical="top"/>
    </xf>
    <xf numFmtId="49" fontId="5" fillId="3" borderId="42"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54" xfId="0" applyNumberFormat="1" applyFont="1" applyFill="1" applyBorder="1" applyAlignment="1">
      <alignment horizontal="center" vertical="top"/>
    </xf>
    <xf numFmtId="49" fontId="5" fillId="6" borderId="23" xfId="0" applyNumberFormat="1" applyFont="1" applyFill="1" applyBorder="1" applyAlignment="1">
      <alignment horizontal="center" vertical="top"/>
    </xf>
    <xf numFmtId="49" fontId="5" fillId="6" borderId="13" xfId="0" applyNumberFormat="1" applyFont="1" applyFill="1" applyBorder="1" applyAlignment="1">
      <alignment horizontal="center" vertical="top"/>
    </xf>
    <xf numFmtId="49" fontId="5" fillId="6" borderId="21" xfId="0" applyNumberFormat="1" applyFont="1" applyFill="1" applyBorder="1" applyAlignment="1">
      <alignment horizontal="center" vertical="top"/>
    </xf>
    <xf numFmtId="0" fontId="7" fillId="6" borderId="21" xfId="0" applyFont="1" applyFill="1" applyBorder="1" applyAlignment="1">
      <alignment vertical="top"/>
    </xf>
    <xf numFmtId="49" fontId="3" fillId="6" borderId="13" xfId="0" applyNumberFormat="1" applyFont="1" applyFill="1" applyBorder="1" applyAlignment="1">
      <alignment horizontal="center" vertical="top"/>
    </xf>
    <xf numFmtId="49" fontId="3" fillId="6" borderId="29"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40" xfId="1" applyFont="1" applyFill="1" applyBorder="1" applyAlignment="1">
      <alignment vertical="top" wrapText="1"/>
    </xf>
    <xf numFmtId="0" fontId="3" fillId="6" borderId="46" xfId="0" applyFont="1" applyFill="1" applyBorder="1" applyAlignment="1">
      <alignment horizontal="center" vertical="center" textRotation="90" wrapText="1"/>
    </xf>
    <xf numFmtId="0" fontId="3" fillId="6" borderId="34"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49" fontId="5" fillId="6" borderId="24"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8" xfId="0" applyFont="1" applyFill="1" applyBorder="1" applyAlignment="1">
      <alignment horizontal="left" vertical="top" wrapText="1"/>
    </xf>
    <xf numFmtId="0" fontId="3" fillId="6" borderId="26" xfId="0" applyFont="1" applyFill="1" applyBorder="1" applyAlignment="1">
      <alignment horizontal="left" vertical="top" wrapText="1"/>
    </xf>
    <xf numFmtId="49" fontId="5" fillId="6" borderId="29" xfId="0" applyNumberFormat="1" applyFont="1" applyFill="1" applyBorder="1" applyAlignment="1">
      <alignment horizontal="center" vertical="top"/>
    </xf>
    <xf numFmtId="0" fontId="3" fillId="6" borderId="13"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0" fontId="3" fillId="6" borderId="23" xfId="0" applyFont="1" applyFill="1" applyBorder="1" applyAlignment="1">
      <alignment horizontal="center" vertical="center" textRotation="90" wrapText="1"/>
    </xf>
    <xf numFmtId="0" fontId="0" fillId="0" borderId="26" xfId="0" applyBorder="1" applyAlignment="1">
      <alignment vertical="top" wrapText="1"/>
    </xf>
    <xf numFmtId="0" fontId="3" fillId="6" borderId="27" xfId="0" applyFont="1" applyFill="1" applyBorder="1" applyAlignment="1">
      <alignment horizontal="left" vertical="top" wrapText="1"/>
    </xf>
    <xf numFmtId="3" fontId="3" fillId="6" borderId="13" xfId="0" applyNumberFormat="1" applyFont="1" applyFill="1" applyBorder="1" applyAlignment="1">
      <alignment horizontal="left" vertical="top" wrapText="1"/>
    </xf>
    <xf numFmtId="0" fontId="3" fillId="10" borderId="2" xfId="0" applyFont="1" applyFill="1" applyBorder="1" applyAlignment="1">
      <alignment vertical="top" wrapText="1"/>
    </xf>
    <xf numFmtId="0" fontId="3" fillId="6" borderId="29" xfId="0" applyFont="1" applyFill="1" applyBorder="1" applyAlignment="1">
      <alignment horizontal="center" vertical="center" textRotation="90" wrapText="1"/>
    </xf>
    <xf numFmtId="0" fontId="3" fillId="6" borderId="7" xfId="0" applyFont="1" applyFill="1" applyBorder="1" applyAlignment="1">
      <alignment horizontal="center" vertical="top" wrapText="1"/>
    </xf>
    <xf numFmtId="0" fontId="3" fillId="6" borderId="4" xfId="0" applyFont="1" applyFill="1" applyBorder="1" applyAlignment="1">
      <alignment horizontal="center" vertical="top" wrapText="1"/>
    </xf>
    <xf numFmtId="0" fontId="3" fillId="6" borderId="8" xfId="1" applyFont="1" applyFill="1" applyBorder="1" applyAlignment="1">
      <alignment vertical="top" wrapText="1"/>
    </xf>
    <xf numFmtId="0" fontId="3" fillId="6" borderId="40" xfId="0" applyFont="1" applyFill="1" applyBorder="1" applyAlignment="1">
      <alignment horizontal="left" vertical="top" wrapText="1"/>
    </xf>
    <xf numFmtId="0" fontId="3" fillId="6" borderId="82" xfId="0" applyFont="1" applyFill="1" applyBorder="1" applyAlignment="1">
      <alignment vertical="top" wrapText="1"/>
    </xf>
    <xf numFmtId="0" fontId="3" fillId="6" borderId="34" xfId="0" applyFont="1" applyFill="1" applyBorder="1" applyAlignment="1">
      <alignment horizontal="left" vertical="top" wrapText="1"/>
    </xf>
    <xf numFmtId="0" fontId="3" fillId="6" borderId="16" xfId="0" applyFont="1" applyFill="1" applyBorder="1" applyAlignment="1">
      <alignment horizontal="left" vertical="top" wrapText="1"/>
    </xf>
    <xf numFmtId="3" fontId="3" fillId="6" borderId="23" xfId="0" applyNumberFormat="1" applyFont="1" applyFill="1" applyBorder="1" applyAlignment="1">
      <alignment horizontal="center" vertical="top" wrapText="1"/>
    </xf>
    <xf numFmtId="3" fontId="3" fillId="6" borderId="13"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165" fontId="3" fillId="6" borderId="40" xfId="0" applyNumberFormat="1" applyFont="1" applyFill="1" applyBorder="1" applyAlignment="1">
      <alignment horizontal="center" vertical="top"/>
    </xf>
    <xf numFmtId="165" fontId="3" fillId="6" borderId="8" xfId="0" applyNumberFormat="1" applyFont="1" applyFill="1" applyBorder="1" applyAlignment="1">
      <alignment horizontal="center" vertical="top"/>
    </xf>
    <xf numFmtId="0" fontId="3" fillId="6" borderId="34" xfId="0" applyFont="1" applyFill="1" applyBorder="1" applyAlignment="1">
      <alignment vertical="top" wrapText="1"/>
    </xf>
    <xf numFmtId="0" fontId="3" fillId="7" borderId="40" xfId="1" applyFont="1" applyFill="1" applyBorder="1" applyAlignment="1">
      <alignment vertical="top" wrapText="1"/>
    </xf>
    <xf numFmtId="3" fontId="3" fillId="7" borderId="17" xfId="0" applyNumberFormat="1" applyFont="1" applyFill="1" applyBorder="1" applyAlignment="1">
      <alignment horizontal="center" vertical="top" wrapText="1"/>
    </xf>
    <xf numFmtId="3" fontId="3" fillId="7" borderId="43" xfId="0" applyNumberFormat="1" applyFont="1" applyFill="1" applyBorder="1" applyAlignment="1">
      <alignment horizontal="center" vertical="top" wrapText="1"/>
    </xf>
    <xf numFmtId="0" fontId="3" fillId="7" borderId="60" xfId="1" applyFont="1" applyFill="1" applyBorder="1" applyAlignment="1">
      <alignment vertical="top" wrapText="1"/>
    </xf>
    <xf numFmtId="3" fontId="3" fillId="7" borderId="29" xfId="0" applyNumberFormat="1" applyFont="1" applyFill="1" applyBorder="1" applyAlignment="1">
      <alignment horizontal="center" vertical="top" wrapText="1"/>
    </xf>
    <xf numFmtId="3" fontId="3" fillId="7" borderId="27" xfId="0" applyNumberFormat="1" applyFont="1" applyFill="1" applyBorder="1" applyAlignment="1">
      <alignment horizontal="center" vertical="top" wrapText="1"/>
    </xf>
    <xf numFmtId="49" fontId="3" fillId="7" borderId="43" xfId="0" applyNumberFormat="1" applyFont="1" applyFill="1" applyBorder="1" applyAlignment="1">
      <alignment horizontal="center" vertical="top" wrapText="1"/>
    </xf>
    <xf numFmtId="0" fontId="0" fillId="7" borderId="26" xfId="0" applyFill="1" applyBorder="1" applyAlignment="1">
      <alignment vertical="top" wrapText="1"/>
    </xf>
    <xf numFmtId="0" fontId="3" fillId="7" borderId="29" xfId="0" applyFont="1" applyFill="1" applyBorder="1" applyAlignment="1">
      <alignment horizontal="center" vertical="top" wrapText="1"/>
    </xf>
    <xf numFmtId="49" fontId="3" fillId="7" borderId="27" xfId="0" applyNumberFormat="1" applyFont="1" applyFill="1" applyBorder="1" applyAlignment="1">
      <alignment horizontal="center" vertical="top" wrapText="1"/>
    </xf>
    <xf numFmtId="0" fontId="3" fillId="7" borderId="8" xfId="0" applyFont="1" applyFill="1" applyBorder="1" applyAlignment="1">
      <alignment horizontal="left" vertical="top" wrapText="1"/>
    </xf>
    <xf numFmtId="0" fontId="9" fillId="7" borderId="13" xfId="0" applyFont="1" applyFill="1" applyBorder="1" applyAlignment="1">
      <alignment horizontal="center" vertical="top" wrapText="1"/>
    </xf>
    <xf numFmtId="49" fontId="9" fillId="7" borderId="43" xfId="0" applyNumberFormat="1" applyFont="1" applyFill="1" applyBorder="1" applyAlignment="1">
      <alignment horizontal="center" vertical="top" wrapText="1"/>
    </xf>
    <xf numFmtId="0" fontId="9" fillId="7" borderId="17" xfId="0" applyFont="1" applyFill="1" applyBorder="1" applyAlignment="1">
      <alignment horizontal="center" vertical="top" wrapText="1"/>
    </xf>
    <xf numFmtId="3" fontId="3" fillId="7" borderId="47" xfId="0" applyNumberFormat="1" applyFont="1" applyFill="1" applyBorder="1" applyAlignment="1">
      <alignment horizontal="left" vertical="top" wrapText="1"/>
    </xf>
    <xf numFmtId="0" fontId="14" fillId="7" borderId="43" xfId="0" applyFont="1" applyFill="1" applyBorder="1" applyAlignment="1">
      <alignment horizontal="left" vertical="top" wrapText="1"/>
    </xf>
    <xf numFmtId="0" fontId="4" fillId="0" borderId="0" xfId="0" applyFont="1" applyAlignment="1">
      <alignment horizontal="right" vertical="top"/>
    </xf>
    <xf numFmtId="0" fontId="4" fillId="0" borderId="0" xfId="0" applyFont="1" applyAlignment="1">
      <alignment horizontal="right"/>
    </xf>
    <xf numFmtId="3" fontId="3" fillId="0" borderId="1" xfId="0" applyNumberFormat="1" applyFont="1" applyFill="1" applyBorder="1" applyAlignment="1">
      <alignment horizontal="left" vertical="top" wrapText="1"/>
    </xf>
    <xf numFmtId="3" fontId="3" fillId="13" borderId="100" xfId="0" applyNumberFormat="1" applyFont="1" applyFill="1" applyBorder="1" applyAlignment="1">
      <alignment horizontal="left" vertical="top" wrapText="1"/>
    </xf>
    <xf numFmtId="0" fontId="3" fillId="13" borderId="75" xfId="0" applyNumberFormat="1" applyFont="1" applyFill="1" applyBorder="1" applyAlignment="1">
      <alignment horizontal="left" vertical="top" wrapText="1"/>
    </xf>
    <xf numFmtId="3" fontId="3" fillId="0" borderId="50" xfId="0" applyNumberFormat="1" applyFont="1" applyFill="1" applyBorder="1" applyAlignment="1">
      <alignment horizontal="left" vertical="top" wrapText="1"/>
    </xf>
    <xf numFmtId="1" fontId="3" fillId="6" borderId="15" xfId="0" applyNumberFormat="1" applyFont="1" applyFill="1" applyBorder="1" applyAlignment="1">
      <alignment horizontal="left" vertical="top" wrapText="1"/>
    </xf>
    <xf numFmtId="3" fontId="3" fillId="13" borderId="28" xfId="1" applyNumberFormat="1" applyFont="1" applyFill="1" applyBorder="1" applyAlignment="1">
      <alignment horizontal="left" vertical="top" wrapText="1"/>
    </xf>
    <xf numFmtId="49" fontId="5" fillId="10" borderId="8" xfId="0" applyNumberFormat="1" applyFont="1" applyFill="1" applyBorder="1" applyAlignment="1">
      <alignment horizontal="center" vertical="top"/>
    </xf>
    <xf numFmtId="0" fontId="3" fillId="6" borderId="8" xfId="0" applyFont="1" applyFill="1" applyBorder="1" applyAlignment="1">
      <alignment vertical="top" wrapText="1"/>
    </xf>
    <xf numFmtId="49" fontId="5" fillId="3" borderId="45"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0" fontId="3" fillId="6" borderId="8" xfId="0" applyFont="1" applyFill="1" applyBorder="1" applyAlignment="1">
      <alignment horizontal="left" vertical="top" wrapText="1"/>
    </xf>
    <xf numFmtId="0" fontId="3" fillId="6" borderId="26" xfId="0" applyFont="1" applyFill="1" applyBorder="1" applyAlignment="1">
      <alignment horizontal="left" vertical="top" wrapText="1"/>
    </xf>
    <xf numFmtId="3" fontId="3" fillId="6" borderId="13" xfId="0" applyNumberFormat="1" applyFont="1" applyFill="1" applyBorder="1" applyAlignment="1">
      <alignment horizontal="left" vertical="top" wrapText="1"/>
    </xf>
    <xf numFmtId="0" fontId="3" fillId="6" borderId="8" xfId="1" applyFont="1" applyFill="1" applyBorder="1" applyAlignment="1">
      <alignment vertical="top" wrapText="1"/>
    </xf>
    <xf numFmtId="3" fontId="3" fillId="6" borderId="13" xfId="0" applyNumberFormat="1" applyFont="1" applyFill="1" applyBorder="1" applyAlignment="1">
      <alignment horizontal="center" vertical="top" wrapText="1"/>
    </xf>
    <xf numFmtId="165" fontId="20" fillId="6" borderId="19" xfId="0" applyNumberFormat="1" applyFont="1" applyFill="1" applyBorder="1" applyAlignment="1">
      <alignment horizontal="center" vertical="top"/>
    </xf>
    <xf numFmtId="165" fontId="20" fillId="0" borderId="19" xfId="0" applyNumberFormat="1" applyFont="1" applyFill="1" applyBorder="1" applyAlignment="1">
      <alignment horizontal="center" vertical="top" wrapText="1"/>
    </xf>
    <xf numFmtId="0" fontId="20" fillId="6" borderId="19" xfId="0" applyFont="1" applyFill="1" applyBorder="1" applyAlignment="1">
      <alignment horizontal="center" vertical="top"/>
    </xf>
    <xf numFmtId="0" fontId="3" fillId="6" borderId="48" xfId="0" applyFont="1" applyFill="1" applyBorder="1" applyAlignment="1">
      <alignment vertical="center" wrapText="1"/>
    </xf>
    <xf numFmtId="0" fontId="3" fillId="3" borderId="55" xfId="0" applyFont="1" applyFill="1" applyBorder="1" applyAlignment="1">
      <alignment horizontal="center" vertical="top" wrapText="1"/>
    </xf>
    <xf numFmtId="0" fontId="30" fillId="6" borderId="7" xfId="0" applyFont="1" applyFill="1" applyBorder="1" applyAlignment="1">
      <alignment horizontal="center" vertical="top" wrapText="1"/>
    </xf>
    <xf numFmtId="165" fontId="30" fillId="6" borderId="7" xfId="0" applyNumberFormat="1" applyFont="1" applyFill="1" applyBorder="1" applyAlignment="1">
      <alignment horizontal="center" vertical="top"/>
    </xf>
    <xf numFmtId="165" fontId="30" fillId="6" borderId="48" xfId="0" applyNumberFormat="1" applyFont="1" applyFill="1" applyBorder="1" applyAlignment="1">
      <alignment horizontal="center" vertical="top"/>
    </xf>
    <xf numFmtId="0" fontId="31" fillId="6" borderId="4" xfId="0" applyFont="1" applyFill="1" applyBorder="1" applyAlignment="1">
      <alignment horizontal="center" vertical="top" wrapText="1"/>
    </xf>
    <xf numFmtId="165" fontId="31" fillId="6" borderId="4" xfId="0" applyNumberFormat="1" applyFont="1" applyFill="1" applyBorder="1" applyAlignment="1">
      <alignment horizontal="center" vertical="top"/>
    </xf>
    <xf numFmtId="165" fontId="31" fillId="6" borderId="47" xfId="0" applyNumberFormat="1" applyFont="1" applyFill="1" applyBorder="1" applyAlignment="1">
      <alignment horizontal="center" vertical="top"/>
    </xf>
    <xf numFmtId="0" fontId="31" fillId="6" borderId="19" xfId="0" applyFont="1" applyFill="1" applyBorder="1" applyAlignment="1">
      <alignment horizontal="center" vertical="top"/>
    </xf>
    <xf numFmtId="165" fontId="31" fillId="6" borderId="19" xfId="0" applyNumberFormat="1" applyFont="1" applyFill="1" applyBorder="1" applyAlignment="1">
      <alignment horizontal="center" vertical="top"/>
    </xf>
    <xf numFmtId="165" fontId="31" fillId="6" borderId="50" xfId="0" applyNumberFormat="1" applyFont="1" applyFill="1" applyBorder="1" applyAlignment="1">
      <alignment horizontal="center" vertical="top"/>
    </xf>
    <xf numFmtId="165" fontId="31" fillId="6" borderId="7" xfId="0" applyNumberFormat="1" applyFont="1" applyFill="1" applyBorder="1" applyAlignment="1">
      <alignment horizontal="center" vertical="top"/>
    </xf>
    <xf numFmtId="165" fontId="31" fillId="6" borderId="48" xfId="0" applyNumberFormat="1" applyFont="1" applyFill="1" applyBorder="1" applyAlignment="1">
      <alignment horizontal="center" vertical="top"/>
    </xf>
    <xf numFmtId="0" fontId="31" fillId="6" borderId="19" xfId="0" applyFont="1" applyFill="1" applyBorder="1" applyAlignment="1">
      <alignment horizontal="center" vertical="top" wrapText="1"/>
    </xf>
    <xf numFmtId="0" fontId="31" fillId="6" borderId="7" xfId="0" applyFont="1" applyFill="1" applyBorder="1" applyAlignment="1">
      <alignment horizontal="center" vertical="top"/>
    </xf>
    <xf numFmtId="165" fontId="31" fillId="0" borderId="19" xfId="0" applyNumberFormat="1" applyFont="1" applyFill="1" applyBorder="1" applyAlignment="1">
      <alignment horizontal="center" vertical="top" wrapText="1"/>
    </xf>
    <xf numFmtId="0" fontId="30" fillId="6" borderId="19" xfId="0" applyFont="1" applyFill="1" applyBorder="1" applyAlignment="1">
      <alignment horizontal="center" vertical="top"/>
    </xf>
    <xf numFmtId="165" fontId="30" fillId="6" borderId="19" xfId="0" applyNumberFormat="1" applyFont="1" applyFill="1" applyBorder="1" applyAlignment="1">
      <alignment horizontal="center" vertical="top"/>
    </xf>
    <xf numFmtId="165" fontId="30" fillId="6" borderId="44" xfId="0" applyNumberFormat="1" applyFont="1" applyFill="1" applyBorder="1" applyAlignment="1">
      <alignment horizontal="center" vertical="top"/>
    </xf>
    <xf numFmtId="0" fontId="31" fillId="6" borderId="7" xfId="0" applyFont="1" applyFill="1" applyBorder="1" applyAlignment="1">
      <alignment horizontal="center" vertical="top" wrapText="1"/>
    </xf>
    <xf numFmtId="165" fontId="31" fillId="6" borderId="19" xfId="0" applyNumberFormat="1" applyFont="1" applyFill="1" applyBorder="1" applyAlignment="1">
      <alignment horizontal="center" vertical="top" wrapText="1"/>
    </xf>
    <xf numFmtId="165" fontId="31" fillId="6" borderId="7" xfId="0" applyNumberFormat="1" applyFont="1" applyFill="1" applyBorder="1" applyAlignment="1">
      <alignment horizontal="center" vertical="top" wrapText="1"/>
    </xf>
    <xf numFmtId="165" fontId="32" fillId="6" borderId="19" xfId="0" applyNumberFormat="1" applyFont="1" applyFill="1" applyBorder="1" applyAlignment="1">
      <alignment horizontal="center" vertical="top"/>
    </xf>
    <xf numFmtId="165" fontId="31" fillId="2" borderId="7" xfId="0" applyNumberFormat="1" applyFont="1" applyFill="1" applyBorder="1" applyAlignment="1">
      <alignment horizontal="center" vertical="top"/>
    </xf>
    <xf numFmtId="165" fontId="31" fillId="6" borderId="35" xfId="0" applyNumberFormat="1" applyFont="1" applyFill="1" applyBorder="1" applyAlignment="1">
      <alignment horizontal="center" vertical="top"/>
    </xf>
    <xf numFmtId="0" fontId="30" fillId="6" borderId="18" xfId="0" applyFont="1" applyFill="1" applyBorder="1" applyAlignment="1">
      <alignment horizontal="center" vertical="top" wrapText="1"/>
    </xf>
    <xf numFmtId="165" fontId="30" fillId="0" borderId="18" xfId="0" applyNumberFormat="1" applyFont="1" applyFill="1" applyBorder="1" applyAlignment="1">
      <alignment horizontal="center" vertical="top"/>
    </xf>
    <xf numFmtId="0" fontId="4" fillId="0" borderId="0" xfId="1" applyFont="1" applyAlignment="1">
      <alignment horizontal="left" vertical="top" wrapText="1"/>
    </xf>
    <xf numFmtId="0" fontId="0" fillId="0" borderId="0" xfId="0" applyAlignment="1">
      <alignment horizontal="left" vertical="top" wrapText="1"/>
    </xf>
    <xf numFmtId="0" fontId="6" fillId="0" borderId="0" xfId="1" applyFont="1" applyAlignment="1">
      <alignment horizontal="center" wrapText="1"/>
    </xf>
    <xf numFmtId="0" fontId="0" fillId="0" borderId="0" xfId="0" applyAlignment="1">
      <alignment wrapText="1"/>
    </xf>
    <xf numFmtId="49" fontId="6" fillId="0" borderId="0" xfId="1" applyNumberFormat="1" applyFont="1" applyAlignment="1">
      <alignment horizontal="left" vertical="top" wrapText="1"/>
    </xf>
    <xf numFmtId="0" fontId="21" fillId="0" borderId="0" xfId="0" applyFont="1" applyAlignment="1">
      <alignment horizontal="left" vertical="center" wrapText="1"/>
    </xf>
    <xf numFmtId="0" fontId="0" fillId="0" borderId="0" xfId="0" applyAlignment="1">
      <alignment horizontal="left" wrapText="1"/>
    </xf>
    <xf numFmtId="0" fontId="4" fillId="0" borderId="0" xfId="1" applyFont="1" applyAlignment="1">
      <alignment horizontal="right"/>
    </xf>
    <xf numFmtId="0" fontId="4" fillId="0" borderId="0" xfId="0" applyFont="1" applyAlignment="1">
      <alignment horizontal="right" vertical="top"/>
    </xf>
    <xf numFmtId="0" fontId="6" fillId="0" borderId="0" xfId="0" applyFont="1" applyAlignment="1">
      <alignment horizontal="center" wrapText="1"/>
    </xf>
    <xf numFmtId="0" fontId="0" fillId="0" borderId="0" xfId="0" applyAlignment="1">
      <alignment horizontal="center" wrapText="1"/>
    </xf>
    <xf numFmtId="0" fontId="21" fillId="0" borderId="0" xfId="0" applyFont="1" applyBorder="1" applyAlignment="1">
      <alignment horizontal="left" vertical="top" wrapText="1"/>
    </xf>
    <xf numFmtId="3" fontId="3" fillId="0" borderId="0" xfId="0" applyNumberFormat="1" applyFont="1" applyFill="1" applyAlignment="1">
      <alignment horizontal="center" vertical="top"/>
    </xf>
    <xf numFmtId="0" fontId="5" fillId="8" borderId="64" xfId="0" applyFont="1" applyFill="1" applyBorder="1" applyAlignment="1">
      <alignment horizontal="right" vertical="top" wrapText="1"/>
    </xf>
    <xf numFmtId="0" fontId="7" fillId="8" borderId="38" xfId="0" applyFont="1" applyFill="1" applyBorder="1" applyAlignment="1">
      <alignment horizontal="right" vertical="top" wrapText="1"/>
    </xf>
    <xf numFmtId="0" fontId="7" fillId="8" borderId="39" xfId="0" applyFont="1" applyFill="1" applyBorder="1" applyAlignment="1">
      <alignment horizontal="right" vertical="top" wrapText="1"/>
    </xf>
    <xf numFmtId="0" fontId="3" fillId="2" borderId="60" xfId="0" applyFont="1" applyFill="1" applyBorder="1" applyAlignment="1">
      <alignment horizontal="left" vertical="top" wrapText="1"/>
    </xf>
    <xf numFmtId="0" fontId="3" fillId="2" borderId="44" xfId="0" applyFont="1" applyFill="1" applyBorder="1" applyAlignment="1">
      <alignment horizontal="left" vertical="top" wrapText="1"/>
    </xf>
    <xf numFmtId="0" fontId="3" fillId="2" borderId="50" xfId="0" applyFont="1" applyFill="1" applyBorder="1" applyAlignment="1">
      <alignment horizontal="left" vertical="top" wrapText="1"/>
    </xf>
    <xf numFmtId="0" fontId="3" fillId="0" borderId="64" xfId="0" applyFont="1" applyBorder="1" applyAlignment="1">
      <alignment horizontal="left" vertical="top" wrapText="1"/>
    </xf>
    <xf numFmtId="0" fontId="3" fillId="0" borderId="38" xfId="0" applyFont="1" applyBorder="1" applyAlignment="1">
      <alignment horizontal="left" vertical="top" wrapText="1"/>
    </xf>
    <xf numFmtId="0" fontId="3" fillId="0" borderId="39" xfId="0" applyFont="1" applyBorder="1" applyAlignment="1">
      <alignment horizontal="left" vertical="top" wrapText="1"/>
    </xf>
    <xf numFmtId="0" fontId="3" fillId="6" borderId="60" xfId="0" applyFont="1" applyFill="1" applyBorder="1" applyAlignment="1">
      <alignment horizontal="left" vertical="top" wrapText="1"/>
    </xf>
    <xf numFmtId="0" fontId="3" fillId="6" borderId="44" xfId="0" applyFont="1" applyFill="1" applyBorder="1" applyAlignment="1">
      <alignment horizontal="left" vertical="top" wrapText="1"/>
    </xf>
    <xf numFmtId="0" fontId="3" fillId="6" borderId="50" xfId="0" applyFont="1" applyFill="1" applyBorder="1" applyAlignment="1">
      <alignment horizontal="left" vertical="top" wrapText="1"/>
    </xf>
    <xf numFmtId="3" fontId="3" fillId="6" borderId="47"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0" fontId="0" fillId="0" borderId="50" xfId="0" applyBorder="1" applyAlignment="1">
      <alignment horizontal="left" vertical="top" wrapText="1"/>
    </xf>
    <xf numFmtId="3" fontId="3" fillId="6" borderId="17" xfId="0" applyNumberFormat="1" applyFont="1" applyFill="1" applyBorder="1" applyAlignment="1">
      <alignment horizontal="left" vertical="top" wrapText="1"/>
    </xf>
    <xf numFmtId="3" fontId="3" fillId="6" borderId="13" xfId="0" applyNumberFormat="1" applyFont="1" applyFill="1" applyBorder="1" applyAlignment="1">
      <alignment horizontal="left" vertical="top" wrapText="1"/>
    </xf>
    <xf numFmtId="0" fontId="0" fillId="0" borderId="29" xfId="0" applyBorder="1" applyAlignment="1">
      <alignment horizontal="left" vertical="top" wrapText="1"/>
    </xf>
    <xf numFmtId="3" fontId="3" fillId="7" borderId="1" xfId="0" applyNumberFormat="1" applyFont="1" applyFill="1" applyBorder="1" applyAlignment="1">
      <alignment horizontal="left" vertical="top" wrapText="1"/>
    </xf>
    <xf numFmtId="0" fontId="0" fillId="7" borderId="28" xfId="0" applyFill="1" applyBorder="1" applyAlignment="1">
      <alignment horizontal="left" vertical="top" wrapText="1"/>
    </xf>
    <xf numFmtId="3" fontId="3" fillId="6" borderId="1" xfId="0" applyNumberFormat="1" applyFont="1" applyFill="1" applyBorder="1" applyAlignment="1">
      <alignment horizontal="center" vertical="top" wrapText="1"/>
    </xf>
    <xf numFmtId="0" fontId="0" fillId="0" borderId="28" xfId="0" applyBorder="1" applyAlignment="1">
      <alignment horizontal="center" vertical="top" wrapText="1"/>
    </xf>
    <xf numFmtId="0" fontId="0" fillId="0" borderId="29" xfId="0" applyBorder="1" applyAlignment="1">
      <alignment vertical="top" wrapText="1"/>
    </xf>
    <xf numFmtId="0" fontId="3" fillId="12" borderId="17" xfId="0" applyFont="1" applyFill="1" applyBorder="1" applyAlignment="1">
      <alignment horizontal="left" vertical="top" wrapText="1"/>
    </xf>
    <xf numFmtId="0" fontId="7" fillId="0" borderId="29" xfId="0" applyFont="1" applyBorder="1" applyAlignment="1">
      <alignment horizontal="left" vertical="top" wrapText="1"/>
    </xf>
    <xf numFmtId="0" fontId="3" fillId="13" borderId="17" xfId="0" applyNumberFormat="1" applyFont="1" applyFill="1" applyBorder="1" applyAlignment="1">
      <alignment horizontal="left" vertical="top" wrapText="1"/>
    </xf>
    <xf numFmtId="0" fontId="0" fillId="13" borderId="29" xfId="0" applyFill="1" applyBorder="1" applyAlignment="1">
      <alignment horizontal="left" vertical="top" wrapText="1"/>
    </xf>
    <xf numFmtId="0" fontId="3" fillId="13" borderId="1" xfId="0" applyNumberFormat="1" applyFont="1" applyFill="1" applyBorder="1" applyAlignment="1">
      <alignment horizontal="left" vertical="top" wrapText="1"/>
    </xf>
    <xf numFmtId="0" fontId="7" fillId="13" borderId="28" xfId="0" applyFont="1" applyFill="1" applyBorder="1" applyAlignment="1">
      <alignment horizontal="left" vertical="top" wrapText="1"/>
    </xf>
    <xf numFmtId="0" fontId="5" fillId="9" borderId="67" xfId="0" applyFont="1" applyFill="1" applyBorder="1" applyAlignment="1">
      <alignment vertical="center"/>
    </xf>
    <xf numFmtId="0" fontId="5" fillId="9" borderId="58" xfId="0" applyFont="1" applyFill="1" applyBorder="1" applyAlignment="1">
      <alignment vertical="center"/>
    </xf>
    <xf numFmtId="0" fontId="5" fillId="9" borderId="59" xfId="0" applyFont="1" applyFill="1" applyBorder="1" applyAlignment="1">
      <alignment vertical="center"/>
    </xf>
    <xf numFmtId="0" fontId="3" fillId="6" borderId="13" xfId="0" applyFont="1" applyFill="1" applyBorder="1" applyAlignment="1">
      <alignment vertical="top" wrapText="1"/>
    </xf>
    <xf numFmtId="0" fontId="3" fillId="6" borderId="29" xfId="0" applyFont="1" applyFill="1" applyBorder="1" applyAlignment="1">
      <alignment vertical="top" wrapText="1"/>
    </xf>
    <xf numFmtId="0" fontId="5" fillId="9" borderId="67" xfId="0" applyFont="1" applyFill="1" applyBorder="1" applyAlignment="1">
      <alignment horizontal="left" vertical="top" wrapText="1"/>
    </xf>
    <xf numFmtId="0" fontId="7" fillId="9" borderId="58" xfId="0" applyFont="1" applyFill="1" applyBorder="1" applyAlignment="1">
      <alignment horizontal="left" vertical="top" wrapText="1"/>
    </xf>
    <xf numFmtId="0" fontId="0" fillId="0" borderId="58" xfId="0" applyFont="1" applyBorder="1" applyAlignment="1">
      <alignment horizontal="left" vertical="top" wrapText="1"/>
    </xf>
    <xf numFmtId="0" fontId="0" fillId="0" borderId="58" xfId="0" applyBorder="1" applyAlignment="1">
      <alignment horizontal="left" vertical="top" wrapText="1"/>
    </xf>
    <xf numFmtId="0" fontId="0" fillId="0" borderId="59" xfId="0" applyBorder="1" applyAlignment="1">
      <alignment horizontal="left" vertical="top" wrapText="1"/>
    </xf>
    <xf numFmtId="0" fontId="5" fillId="6" borderId="23" xfId="0" applyFont="1" applyFill="1" applyBorder="1" applyAlignment="1">
      <alignment vertical="top" wrapText="1"/>
    </xf>
    <xf numFmtId="0" fontId="0" fillId="6" borderId="29" xfId="0" applyFill="1" applyBorder="1" applyAlignment="1">
      <alignment vertical="top" wrapText="1"/>
    </xf>
    <xf numFmtId="0" fontId="5" fillId="6" borderId="23" xfId="0" applyFont="1" applyFill="1" applyBorder="1" applyAlignment="1">
      <alignment horizontal="left" vertical="top" wrapText="1"/>
    </xf>
    <xf numFmtId="0" fontId="0" fillId="6" borderId="29" xfId="0" applyFill="1" applyBorder="1" applyAlignment="1">
      <alignment horizontal="left" vertical="top" wrapText="1"/>
    </xf>
    <xf numFmtId="0" fontId="3" fillId="13" borderId="40" xfId="0" applyFont="1" applyFill="1" applyBorder="1" applyAlignment="1">
      <alignment vertical="top" wrapText="1"/>
    </xf>
    <xf numFmtId="0" fontId="0" fillId="13" borderId="26" xfId="0" applyFill="1" applyBorder="1" applyAlignment="1">
      <alignment vertical="top" wrapText="1"/>
    </xf>
    <xf numFmtId="49" fontId="5" fillId="3" borderId="67" xfId="0" applyNumberFormat="1" applyFont="1" applyFill="1" applyBorder="1" applyAlignment="1">
      <alignment horizontal="right" vertical="top"/>
    </xf>
    <xf numFmtId="49" fontId="5" fillId="3" borderId="58" xfId="0" applyNumberFormat="1" applyFont="1" applyFill="1" applyBorder="1" applyAlignment="1">
      <alignment horizontal="right" vertical="top"/>
    </xf>
    <xf numFmtId="49" fontId="5" fillId="3" borderId="59" xfId="0" applyNumberFormat="1" applyFont="1" applyFill="1" applyBorder="1" applyAlignment="1">
      <alignment horizontal="right" vertical="top"/>
    </xf>
    <xf numFmtId="0" fontId="3" fillId="6" borderId="13" xfId="0" applyFont="1" applyFill="1" applyBorder="1" applyAlignment="1">
      <alignment horizontal="left" vertical="top" wrapText="1"/>
    </xf>
    <xf numFmtId="0" fontId="2" fillId="0" borderId="13" xfId="0" applyFont="1" applyFill="1" applyBorder="1" applyAlignment="1">
      <alignment horizontal="center" vertical="center" textRotation="90" wrapText="1"/>
    </xf>
    <xf numFmtId="0" fontId="3" fillId="6" borderId="17" xfId="0" applyFont="1" applyFill="1" applyBorder="1" applyAlignment="1">
      <alignment horizontal="left" vertical="top" wrapText="1"/>
    </xf>
    <xf numFmtId="0" fontId="7" fillId="6" borderId="13" xfId="0" applyFont="1" applyFill="1" applyBorder="1" applyAlignment="1">
      <alignment vertical="top" wrapText="1"/>
    </xf>
    <xf numFmtId="0" fontId="2" fillId="0" borderId="17" xfId="0" applyFont="1" applyFill="1" applyBorder="1" applyAlignment="1">
      <alignment horizontal="center" vertical="center" textRotation="90" wrapText="1"/>
    </xf>
    <xf numFmtId="0" fontId="2" fillId="0" borderId="29" xfId="0" applyFont="1" applyFill="1" applyBorder="1" applyAlignment="1">
      <alignment horizontal="center" vertical="center" textRotation="90" wrapText="1"/>
    </xf>
    <xf numFmtId="0" fontId="14" fillId="6" borderId="43" xfId="0" applyFont="1" applyFill="1" applyBorder="1" applyAlignment="1">
      <alignment horizontal="left" vertical="top" wrapText="1"/>
    </xf>
    <xf numFmtId="0" fontId="7" fillId="6" borderId="27" xfId="0" applyFont="1" applyFill="1" applyBorder="1" applyAlignment="1"/>
    <xf numFmtId="0" fontId="3" fillId="6" borderId="17" xfId="0" applyFont="1" applyFill="1" applyBorder="1" applyAlignment="1">
      <alignment vertical="top" wrapText="1"/>
    </xf>
    <xf numFmtId="0" fontId="0" fillId="6" borderId="13" xfId="0" applyFill="1" applyBorder="1" applyAlignment="1">
      <alignment vertical="top" wrapText="1"/>
    </xf>
    <xf numFmtId="0" fontId="0" fillId="0" borderId="13" xfId="0" applyBorder="1" applyAlignment="1">
      <alignment vertical="top" wrapText="1"/>
    </xf>
    <xf numFmtId="0" fontId="3" fillId="13" borderId="17" xfId="0" applyFont="1" applyFill="1" applyBorder="1" applyAlignment="1">
      <alignment vertical="top" wrapText="1"/>
    </xf>
    <xf numFmtId="0" fontId="7" fillId="13" borderId="29" xfId="0" applyFont="1" applyFill="1" applyBorder="1" applyAlignment="1">
      <alignment vertical="top" wrapText="1"/>
    </xf>
    <xf numFmtId="0" fontId="5" fillId="5" borderId="30" xfId="0" applyFont="1" applyFill="1" applyBorder="1" applyAlignment="1">
      <alignment horizontal="right" vertical="top" wrapText="1"/>
    </xf>
    <xf numFmtId="0" fontId="5" fillId="5" borderId="25" xfId="0" applyFont="1" applyFill="1" applyBorder="1" applyAlignment="1">
      <alignment horizontal="right" vertical="top" wrapText="1"/>
    </xf>
    <xf numFmtId="0" fontId="5" fillId="5" borderId="31"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38" xfId="0" applyFont="1" applyFill="1" applyBorder="1" applyAlignment="1">
      <alignment horizontal="right" vertical="top" wrapText="1"/>
    </xf>
    <xf numFmtId="0" fontId="5" fillId="4" borderId="39" xfId="0" applyFont="1" applyFill="1" applyBorder="1" applyAlignment="1">
      <alignment horizontal="right" vertical="top" wrapText="1"/>
    </xf>
    <xf numFmtId="165" fontId="3" fillId="2" borderId="64" xfId="0" applyNumberFormat="1" applyFont="1" applyFill="1" applyBorder="1" applyAlignment="1">
      <alignment horizontal="left" vertical="top" wrapText="1"/>
    </xf>
    <xf numFmtId="165" fontId="3" fillId="2" borderId="38" xfId="0" applyNumberFormat="1" applyFont="1" applyFill="1" applyBorder="1" applyAlignment="1">
      <alignment horizontal="left" vertical="top" wrapText="1"/>
    </xf>
    <xf numFmtId="165" fontId="3" fillId="2" borderId="39" xfId="0" applyNumberFormat="1" applyFont="1" applyFill="1" applyBorder="1" applyAlignment="1">
      <alignment horizontal="left" vertical="top" wrapText="1"/>
    </xf>
    <xf numFmtId="0" fontId="3" fillId="8" borderId="64"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49" fontId="15" fillId="6" borderId="61"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1"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6" borderId="36"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49" fontId="15" fillId="10" borderId="66" xfId="0" applyNumberFormat="1" applyFont="1" applyFill="1" applyBorder="1" applyAlignment="1">
      <alignment horizontal="center" vertical="top"/>
    </xf>
    <xf numFmtId="49" fontId="15" fillId="10" borderId="35" xfId="0" applyNumberFormat="1" applyFont="1" applyFill="1" applyBorder="1" applyAlignment="1">
      <alignment horizontal="center" vertical="top"/>
    </xf>
    <xf numFmtId="49" fontId="15" fillId="9" borderId="11" xfId="0" applyNumberFormat="1" applyFont="1" applyFill="1" applyBorder="1" applyAlignment="1">
      <alignment horizontal="center" vertical="top"/>
    </xf>
    <xf numFmtId="49" fontId="15" fillId="9" borderId="13"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49" fontId="3" fillId="6" borderId="17" xfId="0" applyNumberFormat="1" applyFont="1" applyFill="1" applyBorder="1" applyAlignment="1">
      <alignment horizontal="center" vertical="top" wrapText="1"/>
    </xf>
    <xf numFmtId="49" fontId="3" fillId="6" borderId="13" xfId="0" applyNumberFormat="1" applyFont="1" applyFill="1" applyBorder="1" applyAlignment="1">
      <alignment horizontal="center" vertical="top" wrapText="1"/>
    </xf>
    <xf numFmtId="0" fontId="5" fillId="6" borderId="17" xfId="0" applyFont="1" applyFill="1" applyBorder="1" applyAlignment="1">
      <alignment horizontal="center" vertical="top" wrapText="1"/>
    </xf>
    <xf numFmtId="0" fontId="5" fillId="6" borderId="29" xfId="0" applyFont="1" applyFill="1" applyBorder="1" applyAlignment="1">
      <alignment horizontal="center" vertical="top" wrapText="1"/>
    </xf>
    <xf numFmtId="3" fontId="11" fillId="6" borderId="41" xfId="0" applyNumberFormat="1" applyFont="1" applyFill="1" applyBorder="1" applyAlignment="1">
      <alignment horizontal="center" vertical="center" wrapText="1"/>
    </xf>
    <xf numFmtId="3" fontId="11" fillId="6" borderId="57" xfId="0" applyNumberFormat="1" applyFont="1" applyFill="1" applyBorder="1" applyAlignment="1">
      <alignment horizontal="center" vertical="center" wrapText="1"/>
    </xf>
    <xf numFmtId="0" fontId="5" fillId="4" borderId="66" xfId="0" applyFont="1" applyFill="1" applyBorder="1" applyAlignment="1">
      <alignment horizontal="right" vertical="top" wrapText="1"/>
    </xf>
    <xf numFmtId="0" fontId="5" fillId="4" borderId="61" xfId="0" applyFont="1" applyFill="1" applyBorder="1" applyAlignment="1">
      <alignment horizontal="right" vertical="top" wrapText="1"/>
    </xf>
    <xf numFmtId="0" fontId="5" fillId="4" borderId="56" xfId="0" applyFont="1" applyFill="1" applyBorder="1" applyAlignment="1">
      <alignment horizontal="right" vertical="top" wrapText="1"/>
    </xf>
    <xf numFmtId="49" fontId="5" fillId="3" borderId="54" xfId="0" applyNumberFormat="1" applyFont="1" applyFill="1" applyBorder="1" applyAlignment="1">
      <alignment horizontal="right" vertical="top"/>
    </xf>
    <xf numFmtId="49" fontId="5" fillId="3" borderId="25" xfId="0" applyNumberFormat="1" applyFont="1" applyFill="1" applyBorder="1" applyAlignment="1">
      <alignment horizontal="right" vertical="top"/>
    </xf>
    <xf numFmtId="49" fontId="5" fillId="3" borderId="31" xfId="0" applyNumberFormat="1" applyFont="1" applyFill="1" applyBorder="1" applyAlignment="1">
      <alignment horizontal="right" vertical="top"/>
    </xf>
    <xf numFmtId="3" fontId="3" fillId="0" borderId="41" xfId="0" applyNumberFormat="1" applyFont="1" applyBorder="1" applyAlignment="1">
      <alignment horizontal="center" vertical="center" wrapText="1"/>
    </xf>
    <xf numFmtId="3" fontId="3" fillId="0" borderId="57" xfId="0" applyNumberFormat="1" applyFont="1" applyBorder="1" applyAlignment="1">
      <alignment horizontal="center" vertical="center" wrapText="1"/>
    </xf>
    <xf numFmtId="3" fontId="5" fillId="0" borderId="65" xfId="0" applyNumberFormat="1" applyFont="1" applyBorder="1" applyAlignment="1">
      <alignment horizontal="center" vertical="center" wrapText="1"/>
    </xf>
    <xf numFmtId="3" fontId="5" fillId="0" borderId="36" xfId="0" applyNumberFormat="1" applyFont="1" applyBorder="1" applyAlignment="1">
      <alignment horizontal="center" vertical="center" wrapText="1"/>
    </xf>
    <xf numFmtId="3" fontId="5" fillId="0" borderId="49" xfId="0" applyNumberFormat="1" applyFont="1" applyBorder="1" applyAlignment="1">
      <alignment horizontal="center" vertical="center" wrapText="1"/>
    </xf>
    <xf numFmtId="0" fontId="0" fillId="0" borderId="30" xfId="0" applyBorder="1" applyAlignment="1">
      <alignment horizontal="center" vertical="center" wrapText="1"/>
    </xf>
    <xf numFmtId="0" fontId="0" fillId="0" borderId="25" xfId="0" applyBorder="1" applyAlignment="1">
      <alignment horizontal="center" vertical="center" wrapText="1"/>
    </xf>
    <xf numFmtId="0" fontId="0" fillId="0" borderId="31" xfId="0" applyBorder="1" applyAlignment="1">
      <alignment horizontal="center" vertical="center" wrapText="1"/>
    </xf>
    <xf numFmtId="0" fontId="25" fillId="0" borderId="0" xfId="0" applyNumberFormat="1" applyFont="1" applyFill="1" applyBorder="1" applyAlignment="1">
      <alignment horizontal="left" vertical="top" wrapText="1"/>
    </xf>
    <xf numFmtId="0" fontId="0" fillId="0" borderId="0" xfId="0" applyBorder="1" applyAlignment="1">
      <alignment horizontal="left" vertical="top" wrapText="1"/>
    </xf>
    <xf numFmtId="0" fontId="3" fillId="4" borderId="58" xfId="0" applyFont="1" applyFill="1" applyBorder="1" applyAlignment="1">
      <alignment horizontal="center" vertical="top"/>
    </xf>
    <xf numFmtId="0" fontId="3" fillId="4" borderId="59" xfId="0" applyFont="1" applyFill="1" applyBorder="1" applyAlignment="1">
      <alignment horizontal="center" vertical="top"/>
    </xf>
    <xf numFmtId="0" fontId="3" fillId="6" borderId="8" xfId="0" applyFont="1" applyFill="1" applyBorder="1" applyAlignment="1">
      <alignment vertical="top" wrapText="1"/>
    </xf>
    <xf numFmtId="0" fontId="0" fillId="0" borderId="8" xfId="0" applyBorder="1" applyAlignment="1">
      <alignment vertical="top" wrapText="1"/>
    </xf>
    <xf numFmtId="49" fontId="5" fillId="4" borderId="67" xfId="0" applyNumberFormat="1" applyFont="1" applyFill="1" applyBorder="1" applyAlignment="1">
      <alignment horizontal="right" vertical="top"/>
    </xf>
    <xf numFmtId="49" fontId="5" fillId="4" borderId="58" xfId="0" applyNumberFormat="1" applyFont="1" applyFill="1" applyBorder="1" applyAlignment="1">
      <alignment horizontal="right" vertical="top"/>
    </xf>
    <xf numFmtId="49" fontId="5" fillId="4" borderId="59" xfId="0" applyNumberFormat="1" applyFont="1" applyFill="1" applyBorder="1" applyAlignment="1">
      <alignment horizontal="right" vertical="top"/>
    </xf>
    <xf numFmtId="0" fontId="7" fillId="6" borderId="21" xfId="0" applyFont="1" applyFill="1" applyBorder="1" applyAlignment="1">
      <alignment vertical="top" wrapText="1"/>
    </xf>
    <xf numFmtId="49" fontId="5" fillId="0" borderId="0" xfId="0" applyNumberFormat="1" applyFont="1" applyFill="1" applyBorder="1" applyAlignment="1">
      <alignment horizontal="center" vertical="top" wrapText="1"/>
    </xf>
    <xf numFmtId="49" fontId="5" fillId="10" borderId="67" xfId="0" applyNumberFormat="1" applyFont="1" applyFill="1" applyBorder="1" applyAlignment="1">
      <alignment horizontal="right" vertical="top"/>
    </xf>
    <xf numFmtId="49" fontId="5" fillId="10" borderId="58" xfId="0" applyNumberFormat="1" applyFont="1" applyFill="1" applyBorder="1" applyAlignment="1">
      <alignment horizontal="right" vertical="top"/>
    </xf>
    <xf numFmtId="49" fontId="5" fillId="10" borderId="59" xfId="0" applyNumberFormat="1" applyFont="1" applyFill="1" applyBorder="1" applyAlignment="1">
      <alignment horizontal="right" vertical="top"/>
    </xf>
    <xf numFmtId="0" fontId="3" fillId="10" borderId="58" xfId="0" applyFont="1" applyFill="1" applyBorder="1" applyAlignment="1">
      <alignment horizontal="center" vertical="top" wrapText="1"/>
    </xf>
    <xf numFmtId="0" fontId="0" fillId="0" borderId="58" xfId="0" applyBorder="1" applyAlignment="1">
      <alignment horizontal="center" vertical="top" wrapText="1"/>
    </xf>
    <xf numFmtId="0" fontId="0" fillId="0" borderId="59" xfId="0" applyBorder="1" applyAlignment="1">
      <alignment horizontal="center" vertical="top" wrapText="1"/>
    </xf>
    <xf numFmtId="49" fontId="5" fillId="0" borderId="42" xfId="0" applyNumberFormat="1" applyFont="1" applyBorder="1" applyAlignment="1">
      <alignment horizontal="center" vertical="top"/>
    </xf>
    <xf numFmtId="49" fontId="5" fillId="0" borderId="45" xfId="0" applyNumberFormat="1" applyFont="1" applyBorder="1" applyAlignment="1">
      <alignment horizontal="center" vertical="top"/>
    </xf>
    <xf numFmtId="49" fontId="5" fillId="0" borderId="54" xfId="0" applyNumberFormat="1" applyFont="1" applyBorder="1" applyAlignment="1">
      <alignment horizontal="center" vertical="top"/>
    </xf>
    <xf numFmtId="0" fontId="5" fillId="6" borderId="13" xfId="0" applyFont="1" applyFill="1" applyBorder="1" applyAlignment="1">
      <alignment horizontal="left" vertical="top" wrapText="1"/>
    </xf>
    <xf numFmtId="0" fontId="5" fillId="6" borderId="6" xfId="0" applyFont="1" applyFill="1" applyBorder="1" applyAlignment="1">
      <alignment vertical="top" wrapText="1"/>
    </xf>
    <xf numFmtId="0" fontId="5" fillId="6" borderId="8" xfId="0" applyFont="1" applyFill="1" applyBorder="1" applyAlignment="1">
      <alignment vertical="top" wrapText="1"/>
    </xf>
    <xf numFmtId="0" fontId="5" fillId="6" borderId="26" xfId="0" applyFont="1" applyFill="1" applyBorder="1" applyAlignment="1">
      <alignment vertical="top" wrapText="1"/>
    </xf>
    <xf numFmtId="0" fontId="3" fillId="13" borderId="17" xfId="0" applyFont="1" applyFill="1" applyBorder="1" applyAlignment="1">
      <alignment horizontal="left" vertical="top" wrapText="1"/>
    </xf>
    <xf numFmtId="0" fontId="3" fillId="13" borderId="13" xfId="0" applyFont="1" applyFill="1" applyBorder="1" applyAlignment="1">
      <alignment horizontal="left" vertical="top" wrapText="1"/>
    </xf>
    <xf numFmtId="0" fontId="2" fillId="6" borderId="17" xfId="0" applyFont="1" applyFill="1" applyBorder="1" applyAlignment="1">
      <alignment vertical="center" textRotation="90"/>
    </xf>
    <xf numFmtId="0" fontId="2" fillId="6" borderId="13" xfId="0" applyFont="1" applyFill="1" applyBorder="1" applyAlignment="1">
      <alignment vertical="center" textRotation="90"/>
    </xf>
    <xf numFmtId="49" fontId="5" fillId="6" borderId="15" xfId="0" applyNumberFormat="1" applyFont="1" applyFill="1" applyBorder="1" applyAlignment="1">
      <alignment horizontal="center" vertical="top"/>
    </xf>
    <xf numFmtId="0" fontId="3" fillId="6" borderId="6" xfId="0" applyFont="1" applyFill="1" applyBorder="1" applyAlignment="1">
      <alignment horizontal="left" vertical="top" wrapText="1"/>
    </xf>
    <xf numFmtId="0" fontId="0" fillId="0" borderId="8" xfId="0" applyBorder="1" applyAlignment="1">
      <alignment horizontal="left" vertical="top" wrapText="1"/>
    </xf>
    <xf numFmtId="0" fontId="1" fillId="0" borderId="29" xfId="0" applyFont="1" applyBorder="1" applyAlignment="1">
      <alignment horizontal="center" vertical="center" textRotation="90" wrapText="1"/>
    </xf>
    <xf numFmtId="0" fontId="3" fillId="7" borderId="32" xfId="0" applyFont="1" applyFill="1" applyBorder="1" applyAlignment="1">
      <alignment horizontal="left" vertical="top" wrapText="1"/>
    </xf>
    <xf numFmtId="0" fontId="7" fillId="7" borderId="32" xfId="0" applyFont="1" applyFill="1" applyBorder="1" applyAlignment="1">
      <alignment horizontal="left" vertical="top" wrapText="1"/>
    </xf>
    <xf numFmtId="0" fontId="3" fillId="6" borderId="29" xfId="0" applyFont="1" applyFill="1" applyBorder="1" applyAlignment="1">
      <alignment horizontal="left" vertical="top" wrapText="1"/>
    </xf>
    <xf numFmtId="0" fontId="2" fillId="6" borderId="17" xfId="0" applyFont="1" applyFill="1" applyBorder="1" applyAlignment="1">
      <alignment horizontal="center" vertical="center" textRotation="90" wrapText="1"/>
    </xf>
    <xf numFmtId="0" fontId="2" fillId="6" borderId="13" xfId="0" applyFont="1" applyFill="1" applyBorder="1" applyAlignment="1">
      <alignment horizontal="center" vertical="center" textRotation="90" wrapText="1"/>
    </xf>
    <xf numFmtId="0" fontId="2" fillId="6" borderId="29" xfId="0" applyFont="1" applyFill="1" applyBorder="1" applyAlignment="1">
      <alignment horizontal="center" vertical="center" textRotation="90" wrapText="1"/>
    </xf>
    <xf numFmtId="49" fontId="5" fillId="10" borderId="6"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42"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54" xfId="0" applyNumberFormat="1" applyFont="1" applyFill="1" applyBorder="1" applyAlignment="1">
      <alignment horizontal="center" vertical="top"/>
    </xf>
    <xf numFmtId="49" fontId="5" fillId="6" borderId="23" xfId="0" applyNumberFormat="1" applyFont="1" applyFill="1" applyBorder="1" applyAlignment="1">
      <alignment horizontal="center" vertical="top"/>
    </xf>
    <xf numFmtId="49" fontId="5" fillId="6" borderId="13" xfId="0" applyNumberFormat="1" applyFont="1" applyFill="1" applyBorder="1" applyAlignment="1">
      <alignment horizontal="center" vertical="top"/>
    </xf>
    <xf numFmtId="49" fontId="5" fillId="6" borderId="21" xfId="0" applyNumberFormat="1" applyFont="1" applyFill="1" applyBorder="1" applyAlignment="1">
      <alignment horizontal="center" vertical="top"/>
    </xf>
    <xf numFmtId="0" fontId="14" fillId="6" borderId="17" xfId="0" applyFont="1" applyFill="1" applyBorder="1" applyAlignment="1">
      <alignment horizontal="left" vertical="top" wrapText="1"/>
    </xf>
    <xf numFmtId="0" fontId="7" fillId="6" borderId="29" xfId="0" applyFont="1" applyFill="1" applyBorder="1" applyAlignment="1"/>
    <xf numFmtId="0" fontId="13" fillId="6" borderId="23" xfId="0" applyFont="1" applyFill="1" applyBorder="1" applyAlignment="1">
      <alignment horizontal="left" vertical="top" wrapText="1"/>
    </xf>
    <xf numFmtId="0" fontId="13" fillId="6" borderId="13" xfId="0" applyFont="1" applyFill="1" applyBorder="1" applyAlignment="1">
      <alignment horizontal="left" vertical="top" wrapText="1"/>
    </xf>
    <xf numFmtId="0" fontId="13" fillId="6" borderId="29" xfId="0" applyFont="1" applyFill="1" applyBorder="1" applyAlignment="1">
      <alignment horizontal="left" vertical="top" wrapText="1"/>
    </xf>
    <xf numFmtId="0" fontId="3" fillId="6" borderId="23" xfId="0" applyFont="1" applyFill="1" applyBorder="1" applyAlignment="1">
      <alignment horizontal="left" vertical="top" wrapText="1"/>
    </xf>
    <xf numFmtId="0" fontId="7" fillId="6" borderId="21" xfId="0" applyFont="1" applyFill="1" applyBorder="1" applyAlignment="1">
      <alignment vertical="top"/>
    </xf>
    <xf numFmtId="0" fontId="3" fillId="0" borderId="62" xfId="0" applyFont="1" applyFill="1" applyBorder="1" applyAlignment="1">
      <alignment horizontal="center" vertical="center" textRotation="90" wrapText="1"/>
    </xf>
    <xf numFmtId="0" fontId="3" fillId="0" borderId="34" xfId="0" applyFont="1" applyFill="1" applyBorder="1" applyAlignment="1">
      <alignment horizontal="center" vertical="center" textRotation="90" wrapText="1"/>
    </xf>
    <xf numFmtId="0" fontId="3" fillId="0" borderId="63" xfId="0" applyFont="1" applyFill="1" applyBorder="1" applyAlignment="1">
      <alignment horizontal="center" vertical="center" textRotation="90" wrapText="1"/>
    </xf>
    <xf numFmtId="165" fontId="3" fillId="0" borderId="47" xfId="0" applyNumberFormat="1" applyFont="1" applyFill="1" applyBorder="1" applyAlignment="1">
      <alignment horizontal="center" vertical="top"/>
    </xf>
    <xf numFmtId="165" fontId="3" fillId="0" borderId="48" xfId="0" applyNumberFormat="1" applyFont="1" applyFill="1" applyBorder="1" applyAlignment="1">
      <alignment horizontal="center" vertical="top"/>
    </xf>
    <xf numFmtId="165" fontId="3" fillId="0" borderId="50" xfId="0" applyNumberFormat="1" applyFont="1" applyFill="1" applyBorder="1" applyAlignment="1">
      <alignment horizontal="center" vertical="top"/>
    </xf>
    <xf numFmtId="49" fontId="5" fillId="6" borderId="1" xfId="0" applyNumberFormat="1" applyFont="1" applyFill="1" applyBorder="1" applyAlignment="1">
      <alignment horizontal="center" vertical="top"/>
    </xf>
    <xf numFmtId="165" fontId="3" fillId="0" borderId="4" xfId="0" applyNumberFormat="1" applyFont="1" applyFill="1" applyBorder="1" applyAlignment="1">
      <alignment horizontal="center" vertical="top"/>
    </xf>
    <xf numFmtId="165" fontId="3" fillId="0" borderId="7" xfId="0" applyNumberFormat="1" applyFont="1" applyFill="1" applyBorder="1" applyAlignment="1">
      <alignment horizontal="center" vertical="top"/>
    </xf>
    <xf numFmtId="165" fontId="3" fillId="0" borderId="19" xfId="0" applyNumberFormat="1" applyFont="1" applyFill="1" applyBorder="1" applyAlignment="1">
      <alignment horizontal="center" vertical="top"/>
    </xf>
    <xf numFmtId="3" fontId="3" fillId="13" borderId="24" xfId="0" applyNumberFormat="1" applyFont="1" applyFill="1" applyBorder="1" applyAlignment="1">
      <alignment horizontal="left" vertical="top" wrapText="1"/>
    </xf>
    <xf numFmtId="0" fontId="0" fillId="13" borderId="28" xfId="0" applyFill="1" applyBorder="1" applyAlignment="1">
      <alignment horizontal="left" vertical="top" wrapText="1"/>
    </xf>
    <xf numFmtId="0" fontId="3" fillId="13" borderId="23" xfId="0" applyFont="1" applyFill="1" applyBorder="1" applyAlignment="1">
      <alignment horizontal="left" vertical="top" wrapText="1"/>
    </xf>
    <xf numFmtId="49" fontId="3" fillId="6" borderId="17" xfId="0" applyNumberFormat="1" applyFont="1" applyFill="1" applyBorder="1" applyAlignment="1">
      <alignment horizontal="center" vertical="top"/>
    </xf>
    <xf numFmtId="49" fontId="3" fillId="6" borderId="29" xfId="0" applyNumberFormat="1" applyFont="1" applyFill="1" applyBorder="1" applyAlignment="1">
      <alignment horizontal="center" vertical="top"/>
    </xf>
    <xf numFmtId="0" fontId="3" fillId="6" borderId="46" xfId="0" applyFont="1" applyFill="1" applyBorder="1" applyAlignment="1">
      <alignment horizontal="center" vertical="center" wrapText="1"/>
    </xf>
    <xf numFmtId="0" fontId="3" fillId="6" borderId="34" xfId="0" applyFont="1" applyFill="1" applyBorder="1" applyAlignment="1">
      <alignment horizontal="center" vertical="center" wrapText="1"/>
    </xf>
    <xf numFmtId="49" fontId="3" fillId="6" borderId="13"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7" fillId="6" borderId="27" xfId="0" applyFont="1" applyFill="1" applyBorder="1" applyAlignment="1">
      <alignment horizontal="left" vertical="top" wrapText="1"/>
    </xf>
    <xf numFmtId="0" fontId="9" fillId="6" borderId="62" xfId="0" applyFont="1" applyFill="1" applyBorder="1" applyAlignment="1">
      <alignment horizontal="center" vertical="center" textRotation="90" wrapText="1"/>
    </xf>
    <xf numFmtId="0" fontId="9" fillId="6" borderId="34" xfId="0" applyFont="1" applyFill="1" applyBorder="1" applyAlignment="1">
      <alignment horizontal="center" vertical="center" textRotation="90" wrapText="1"/>
    </xf>
    <xf numFmtId="0" fontId="3" fillId="6" borderId="89" xfId="0" applyFont="1" applyFill="1" applyBorder="1" applyAlignment="1">
      <alignment horizontal="left" vertical="top" wrapText="1"/>
    </xf>
    <xf numFmtId="0" fontId="3" fillId="6" borderId="35" xfId="0" applyFont="1" applyFill="1" applyBorder="1" applyAlignment="1">
      <alignment horizontal="left" vertical="top" wrapText="1"/>
    </xf>
    <xf numFmtId="3" fontId="3" fillId="6" borderId="85" xfId="1" applyNumberFormat="1" applyFont="1" applyFill="1" applyBorder="1" applyAlignment="1">
      <alignment horizontal="left" vertical="top" wrapText="1"/>
    </xf>
    <xf numFmtId="0" fontId="0" fillId="0" borderId="84" xfId="0" applyBorder="1" applyAlignment="1">
      <alignment horizontal="left" vertical="top" wrapText="1"/>
    </xf>
    <xf numFmtId="49" fontId="5" fillId="6" borderId="24"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8" xfId="0" applyFont="1" applyFill="1" applyBorder="1" applyAlignment="1">
      <alignment horizontal="left" vertical="top" wrapText="1"/>
    </xf>
    <xf numFmtId="0" fontId="3" fillId="6" borderId="26" xfId="0" applyFont="1" applyFill="1" applyBorder="1" applyAlignment="1">
      <alignment horizontal="left" vertical="top" wrapText="1"/>
    </xf>
    <xf numFmtId="3" fontId="3" fillId="0" borderId="49"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wrapText="1"/>
    </xf>
    <xf numFmtId="49" fontId="5" fillId="6" borderId="29" xfId="0" applyNumberFormat="1" applyFont="1" applyFill="1" applyBorder="1" applyAlignment="1">
      <alignment horizontal="center" vertical="top"/>
    </xf>
    <xf numFmtId="0" fontId="13" fillId="0" borderId="23" xfId="0" applyFont="1" applyFill="1" applyBorder="1" applyAlignment="1">
      <alignment horizontal="left" vertical="top" wrapText="1"/>
    </xf>
    <xf numFmtId="0" fontId="0" fillId="0" borderId="13" xfId="0" applyBorder="1" applyAlignment="1">
      <alignment horizontal="left" vertical="top" wrapText="1"/>
    </xf>
    <xf numFmtId="0" fontId="3" fillId="6" borderId="43" xfId="0" applyFont="1" applyFill="1" applyBorder="1" applyAlignment="1">
      <alignment horizontal="left" vertical="top" wrapText="1"/>
    </xf>
    <xf numFmtId="0" fontId="7" fillId="6" borderId="45" xfId="0" applyFont="1" applyFill="1" applyBorder="1" applyAlignment="1">
      <alignment vertical="top" wrapText="1"/>
    </xf>
    <xf numFmtId="0" fontId="7" fillId="6" borderId="27" xfId="0" applyFont="1" applyFill="1" applyBorder="1" applyAlignment="1">
      <alignment vertical="top" wrapText="1"/>
    </xf>
    <xf numFmtId="0" fontId="7" fillId="6" borderId="13" xfId="0" applyFont="1" applyFill="1" applyBorder="1" applyAlignment="1">
      <alignment horizontal="left" vertical="top" wrapText="1"/>
    </xf>
    <xf numFmtId="0" fontId="0" fillId="0" borderId="0" xfId="0" applyAlignment="1">
      <alignment vertical="top" wrapText="1"/>
    </xf>
    <xf numFmtId="0" fontId="3" fillId="6" borderId="40" xfId="1" applyFont="1" applyFill="1" applyBorder="1" applyAlignment="1">
      <alignment vertical="top" wrapText="1"/>
    </xf>
    <xf numFmtId="0" fontId="0" fillId="0" borderId="26" xfId="0" applyFont="1" applyBorder="1" applyAlignment="1">
      <alignment vertical="top" wrapText="1"/>
    </xf>
    <xf numFmtId="0" fontId="3" fillId="0" borderId="13" xfId="0" applyFont="1" applyBorder="1" applyAlignment="1">
      <alignment horizontal="center" vertical="center" textRotation="90"/>
    </xf>
    <xf numFmtId="0" fontId="3" fillId="6" borderId="46" xfId="0" applyFont="1" applyFill="1" applyBorder="1" applyAlignment="1">
      <alignment horizontal="center" vertical="center" textRotation="90" wrapText="1"/>
    </xf>
    <xf numFmtId="0" fontId="3" fillId="6" borderId="34"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13" xfId="0" applyFont="1" applyFill="1" applyBorder="1" applyAlignment="1">
      <alignment horizontal="center" vertical="center" textRotation="90" wrapText="1"/>
    </xf>
    <xf numFmtId="0" fontId="0" fillId="0" borderId="13" xfId="0" applyBorder="1" applyAlignment="1">
      <alignment horizontal="center" vertical="center" textRotation="90" wrapText="1"/>
    </xf>
    <xf numFmtId="0" fontId="7" fillId="6" borderId="8" xfId="0" applyFont="1" applyFill="1" applyBorder="1" applyAlignment="1">
      <alignment vertical="top" wrapText="1"/>
    </xf>
    <xf numFmtId="0" fontId="8" fillId="6" borderId="17" xfId="0" applyFont="1" applyFill="1" applyBorder="1" applyAlignment="1">
      <alignment horizontal="center" vertical="center" textRotation="90" wrapText="1"/>
    </xf>
    <xf numFmtId="0" fontId="0" fillId="0" borderId="13" xfId="0" applyBorder="1" applyAlignment="1">
      <alignment wrapText="1"/>
    </xf>
    <xf numFmtId="0" fontId="8" fillId="6" borderId="13" xfId="0" applyFont="1" applyFill="1" applyBorder="1" applyAlignment="1">
      <alignment horizontal="center" vertical="center" textRotation="90" wrapText="1"/>
    </xf>
    <xf numFmtId="0" fontId="2" fillId="0" borderId="29" xfId="0" applyFont="1" applyBorder="1" applyAlignment="1">
      <alignment horizontal="center" vertical="center" textRotation="90" wrapText="1"/>
    </xf>
    <xf numFmtId="0" fontId="5" fillId="0" borderId="23" xfId="0" applyFont="1" applyFill="1" applyBorder="1" applyAlignment="1">
      <alignment horizontal="left" vertical="top" wrapText="1"/>
    </xf>
    <xf numFmtId="0" fontId="3" fillId="6" borderId="23" xfId="0" applyFont="1" applyFill="1" applyBorder="1" applyAlignment="1">
      <alignment horizontal="center" vertical="center" textRotation="90" wrapText="1"/>
    </xf>
    <xf numFmtId="0" fontId="0" fillId="0" borderId="29" xfId="0" applyBorder="1" applyAlignment="1">
      <alignment horizontal="center" vertical="center" textRotation="90" wrapText="1"/>
    </xf>
    <xf numFmtId="0" fontId="0" fillId="0" borderId="26" xfId="0" applyBorder="1" applyAlignment="1">
      <alignment vertical="top" wrapText="1"/>
    </xf>
    <xf numFmtId="49" fontId="5" fillId="2" borderId="15" xfId="0" applyNumberFormat="1" applyFont="1" applyFill="1" applyBorder="1" applyAlignment="1">
      <alignment horizontal="center" vertical="top"/>
    </xf>
    <xf numFmtId="0" fontId="3" fillId="6" borderId="17" xfId="0" applyFont="1" applyFill="1" applyBorder="1" applyAlignment="1">
      <alignment horizontal="center" vertical="center" textRotation="90" wrapText="1"/>
    </xf>
    <xf numFmtId="0" fontId="3" fillId="7" borderId="43" xfId="0" applyFont="1" applyFill="1" applyBorder="1" applyAlignment="1">
      <alignment horizontal="left" vertical="top" wrapText="1"/>
    </xf>
    <xf numFmtId="0" fontId="3" fillId="7" borderId="27" xfId="0" applyFont="1" applyFill="1" applyBorder="1" applyAlignment="1">
      <alignment horizontal="left" vertical="top" wrapText="1"/>
    </xf>
    <xf numFmtId="0" fontId="3" fillId="6" borderId="82" xfId="0" applyFont="1" applyFill="1" applyBorder="1" applyAlignment="1">
      <alignment horizontal="left" vertical="top" wrapText="1"/>
    </xf>
    <xf numFmtId="0" fontId="0" fillId="6" borderId="26" xfId="0" applyFill="1" applyBorder="1" applyAlignment="1">
      <alignment horizontal="left" vertical="top" wrapText="1"/>
    </xf>
    <xf numFmtId="0" fontId="2" fillId="6" borderId="46" xfId="0" applyFont="1" applyFill="1" applyBorder="1" applyAlignment="1">
      <alignment horizontal="center" vertical="center" textRotation="90" wrapText="1"/>
    </xf>
    <xf numFmtId="0" fontId="2" fillId="6" borderId="34"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wrapText="1"/>
    </xf>
    <xf numFmtId="0" fontId="3" fillId="6" borderId="27" xfId="0" applyFont="1" applyFill="1" applyBorder="1" applyAlignment="1">
      <alignment horizontal="left" vertical="top" wrapText="1"/>
    </xf>
    <xf numFmtId="0" fontId="3" fillId="13" borderId="29" xfId="0" applyFont="1" applyFill="1" applyBorder="1" applyAlignment="1">
      <alignment horizontal="left" vertical="top" wrapText="1"/>
    </xf>
    <xf numFmtId="0" fontId="12" fillId="0" borderId="13" xfId="0" applyFont="1" applyBorder="1" applyAlignment="1">
      <alignment horizontal="center" vertical="center" textRotation="90" wrapText="1"/>
    </xf>
    <xf numFmtId="0" fontId="23" fillId="0" borderId="13" xfId="0" applyFont="1" applyBorder="1" applyAlignment="1">
      <alignment horizontal="center" wrapText="1"/>
    </xf>
    <xf numFmtId="0" fontId="23" fillId="0" borderId="29" xfId="0" applyFont="1" applyBorder="1" applyAlignment="1">
      <alignment horizontal="center" wrapText="1"/>
    </xf>
    <xf numFmtId="0" fontId="28" fillId="0" borderId="0" xfId="0" applyFont="1" applyAlignment="1">
      <alignment horizontal="center" vertical="top"/>
    </xf>
    <xf numFmtId="0" fontId="6" fillId="0" borderId="0" xfId="0" applyFont="1" applyAlignment="1">
      <alignment horizontal="center" vertical="top" wrapText="1"/>
    </xf>
    <xf numFmtId="165" fontId="3" fillId="0" borderId="25" xfId="0" applyNumberFormat="1" applyFont="1" applyBorder="1" applyAlignment="1">
      <alignment horizontal="right" vertical="top"/>
    </xf>
    <xf numFmtId="0" fontId="26" fillId="10" borderId="45" xfId="0" applyFont="1" applyFill="1" applyBorder="1" applyAlignment="1">
      <alignment vertical="top" wrapText="1"/>
    </xf>
    <xf numFmtId="0" fontId="18" fillId="10" borderId="0" xfId="0" applyFont="1" applyFill="1" applyBorder="1" applyAlignment="1">
      <alignment vertical="top" wrapText="1"/>
    </xf>
    <xf numFmtId="0" fontId="3" fillId="10" borderId="2" xfId="0" applyFont="1" applyFill="1" applyBorder="1" applyAlignment="1">
      <alignment horizontal="left" vertical="top" wrapText="1"/>
    </xf>
    <xf numFmtId="0" fontId="7" fillId="10" borderId="14" xfId="0" applyFont="1" applyFill="1" applyBorder="1" applyAlignment="1">
      <alignment vertical="top" wrapText="1"/>
    </xf>
    <xf numFmtId="0" fontId="3" fillId="10" borderId="45" xfId="0" applyFont="1" applyFill="1" applyBorder="1" applyAlignment="1">
      <alignment horizontal="left" vertical="top" wrapText="1"/>
    </xf>
    <xf numFmtId="0" fontId="7" fillId="10" borderId="0" xfId="0" applyFont="1" applyFill="1" applyBorder="1" applyAlignment="1">
      <alignment horizontal="left" vertical="top" wrapText="1"/>
    </xf>
    <xf numFmtId="0" fontId="3" fillId="10" borderId="2" xfId="0" applyFont="1" applyFill="1" applyBorder="1" applyAlignment="1">
      <alignment vertical="top" wrapText="1"/>
    </xf>
    <xf numFmtId="0" fontId="3" fillId="10" borderId="43" xfId="0" applyFont="1" applyFill="1" applyBorder="1" applyAlignment="1">
      <alignment vertical="top" wrapText="1"/>
    </xf>
    <xf numFmtId="0" fontId="0" fillId="0" borderId="37" xfId="0" applyBorder="1" applyAlignment="1">
      <alignment vertical="top" wrapText="1"/>
    </xf>
    <xf numFmtId="0" fontId="0" fillId="0" borderId="46" xfId="0" applyBorder="1" applyAlignment="1">
      <alignment vertical="top" wrapText="1"/>
    </xf>
    <xf numFmtId="0" fontId="3" fillId="0" borderId="17" xfId="0" applyFont="1" applyBorder="1" applyAlignment="1">
      <alignment horizontal="center" vertical="center" textRotation="90" wrapText="1"/>
    </xf>
    <xf numFmtId="0" fontId="3" fillId="0" borderId="21" xfId="0" applyFont="1" applyBorder="1" applyAlignment="1">
      <alignment horizontal="center" vertical="center" textRotation="90" wrapText="1"/>
    </xf>
    <xf numFmtId="0" fontId="5" fillId="4" borderId="64" xfId="0" applyFont="1" applyFill="1" applyBorder="1" applyAlignment="1">
      <alignment horizontal="left" vertical="top" wrapText="1"/>
    </xf>
    <xf numFmtId="0" fontId="5" fillId="4" borderId="38" xfId="0" applyFont="1" applyFill="1" applyBorder="1" applyAlignment="1">
      <alignment horizontal="left" vertical="top" wrapText="1"/>
    </xf>
    <xf numFmtId="0" fontId="5" fillId="4" borderId="39" xfId="0" applyFont="1" applyFill="1" applyBorder="1" applyAlignment="1">
      <alignment horizontal="left" vertical="top" wrapText="1"/>
    </xf>
    <xf numFmtId="0" fontId="11" fillId="0" borderId="52" xfId="0" applyFont="1" applyBorder="1" applyAlignment="1">
      <alignment horizontal="center" vertical="center" wrapText="1"/>
    </xf>
    <xf numFmtId="0" fontId="11" fillId="0" borderId="30" xfId="0" applyFont="1" applyBorder="1" applyAlignment="1">
      <alignment horizontal="center" vertical="center" wrapText="1"/>
    </xf>
    <xf numFmtId="0" fontId="3" fillId="0" borderId="23" xfId="0" applyFont="1" applyBorder="1" applyAlignment="1">
      <alignment horizontal="center" vertical="center" textRotation="90" shrinkToFit="1"/>
    </xf>
    <xf numFmtId="0" fontId="3" fillId="0" borderId="13" xfId="0" applyFont="1" applyBorder="1" applyAlignment="1">
      <alignment horizontal="center" vertical="center" textRotation="90" shrinkToFit="1"/>
    </xf>
    <xf numFmtId="0" fontId="3" fillId="0" borderId="21" xfId="0" applyFont="1" applyBorder="1" applyAlignment="1">
      <alignment horizontal="center" vertical="center" textRotation="90" shrinkToFit="1"/>
    </xf>
    <xf numFmtId="0" fontId="3" fillId="0" borderId="24" xfId="0" applyNumberFormat="1" applyFont="1" applyBorder="1" applyAlignment="1">
      <alignment horizontal="center" vertical="center" textRotation="90" shrinkToFit="1"/>
    </xf>
    <xf numFmtId="0" fontId="3" fillId="0" borderId="15" xfId="0" applyNumberFormat="1" applyFont="1" applyBorder="1" applyAlignment="1">
      <alignment horizontal="center" vertical="center" textRotation="90" shrinkToFit="1"/>
    </xf>
    <xf numFmtId="0" fontId="3" fillId="0" borderId="22" xfId="0" applyNumberFormat="1"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57" xfId="0" applyFont="1" applyBorder="1" applyAlignment="1">
      <alignment horizontal="center" vertical="center" textRotation="90" shrinkToFit="1"/>
    </xf>
    <xf numFmtId="3" fontId="11" fillId="0" borderId="7" xfId="0" applyNumberFormat="1" applyFont="1" applyBorder="1" applyAlignment="1">
      <alignment horizontal="center" vertical="center" wrapText="1"/>
    </xf>
    <xf numFmtId="3" fontId="11" fillId="0" borderId="57" xfId="0" applyNumberFormat="1" applyFont="1" applyBorder="1" applyAlignment="1">
      <alignment horizontal="center" vertical="center" wrapText="1"/>
    </xf>
    <xf numFmtId="3" fontId="15" fillId="0" borderId="66" xfId="0" applyNumberFormat="1" applyFont="1" applyBorder="1" applyAlignment="1">
      <alignment horizontal="center" vertical="center" wrapText="1"/>
    </xf>
    <xf numFmtId="0" fontId="0" fillId="0" borderId="61" xfId="0" applyBorder="1" applyAlignment="1">
      <alignment horizontal="center" vertical="center"/>
    </xf>
    <xf numFmtId="0" fontId="0" fillId="0" borderId="56" xfId="0" applyBorder="1" applyAlignment="1">
      <alignment horizontal="center" vertical="center"/>
    </xf>
    <xf numFmtId="0" fontId="11" fillId="0" borderId="65" xfId="0" applyFont="1" applyBorder="1" applyAlignment="1">
      <alignment horizontal="center" vertical="center" wrapText="1"/>
    </xf>
    <xf numFmtId="0" fontId="11" fillId="0" borderId="36" xfId="0" applyFont="1" applyBorder="1" applyAlignment="1">
      <alignment horizontal="center" vertical="center" wrapText="1"/>
    </xf>
    <xf numFmtId="49" fontId="5" fillId="7" borderId="66" xfId="0" applyNumberFormat="1" applyFont="1" applyFill="1" applyBorder="1" applyAlignment="1">
      <alignment horizontal="left" vertical="top" wrapText="1"/>
    </xf>
    <xf numFmtId="49" fontId="5" fillId="7" borderId="61" xfId="0" applyNumberFormat="1" applyFont="1" applyFill="1" applyBorder="1" applyAlignment="1">
      <alignment horizontal="left" vertical="top" wrapText="1"/>
    </xf>
    <xf numFmtId="49" fontId="5" fillId="7" borderId="56" xfId="0" applyNumberFormat="1" applyFont="1" applyFill="1" applyBorder="1" applyAlignment="1">
      <alignment horizontal="left" vertical="top" wrapText="1"/>
    </xf>
    <xf numFmtId="0" fontId="0" fillId="6" borderId="13" xfId="0" applyFill="1" applyBorder="1" applyAlignment="1"/>
    <xf numFmtId="0" fontId="0" fillId="6" borderId="29" xfId="0" applyFill="1" applyBorder="1" applyAlignment="1"/>
    <xf numFmtId="0" fontId="5" fillId="6" borderId="17" xfId="0" applyFont="1" applyFill="1" applyBorder="1" applyAlignment="1">
      <alignment horizontal="left" vertical="top" wrapText="1"/>
    </xf>
    <xf numFmtId="0" fontId="0" fillId="0" borderId="13" xfId="0" applyBorder="1" applyAlignment="1"/>
    <xf numFmtId="0" fontId="0" fillId="0" borderId="29" xfId="0" applyBorder="1" applyAlignment="1"/>
    <xf numFmtId="0" fontId="3" fillId="10" borderId="27" xfId="0" applyFont="1" applyFill="1" applyBorder="1" applyAlignment="1">
      <alignment horizontal="left" vertical="top" wrapText="1"/>
    </xf>
    <xf numFmtId="0" fontId="3" fillId="0" borderId="44" xfId="0" applyFont="1" applyBorder="1" applyAlignment="1">
      <alignment vertical="top" wrapText="1"/>
    </xf>
    <xf numFmtId="0" fontId="3" fillId="0" borderId="16" xfId="0" applyFont="1" applyBorder="1" applyAlignment="1">
      <alignment vertical="top" wrapText="1"/>
    </xf>
    <xf numFmtId="0" fontId="5" fillId="3" borderId="32" xfId="0" applyFont="1" applyFill="1" applyBorder="1" applyAlignment="1">
      <alignment horizontal="left" vertical="top" wrapText="1"/>
    </xf>
    <xf numFmtId="0" fontId="5" fillId="3" borderId="38" xfId="0" applyFont="1" applyFill="1" applyBorder="1" applyAlignment="1">
      <alignment horizontal="left" vertical="top" wrapText="1"/>
    </xf>
    <xf numFmtId="0" fontId="5" fillId="3" borderId="39" xfId="0" applyFont="1" applyFill="1" applyBorder="1" applyAlignment="1">
      <alignment horizontal="left" vertical="top" wrapText="1"/>
    </xf>
    <xf numFmtId="0" fontId="3" fillId="10" borderId="32" xfId="0" applyFont="1" applyFill="1" applyBorder="1" applyAlignment="1">
      <alignment vertical="top" wrapText="1"/>
    </xf>
    <xf numFmtId="0" fontId="0" fillId="0" borderId="38" xfId="0" applyBorder="1" applyAlignment="1">
      <alignment vertical="top" wrapText="1"/>
    </xf>
    <xf numFmtId="0" fontId="0" fillId="0" borderId="33" xfId="0" applyBorder="1" applyAlignment="1">
      <alignment vertical="top" wrapText="1"/>
    </xf>
    <xf numFmtId="0" fontId="3" fillId="6" borderId="40" xfId="0" applyFont="1" applyFill="1" applyBorder="1" applyAlignment="1">
      <alignment vertical="top" wrapText="1"/>
    </xf>
    <xf numFmtId="0" fontId="3" fillId="0" borderId="6"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42" xfId="0" applyFont="1" applyBorder="1" applyAlignment="1">
      <alignment horizontal="center" vertical="center" shrinkToFit="1"/>
    </xf>
    <xf numFmtId="0" fontId="3" fillId="0" borderId="45"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42"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2" xfId="0" applyFont="1" applyBorder="1" applyAlignment="1">
      <alignment horizontal="center" vertical="center" wrapText="1"/>
    </xf>
    <xf numFmtId="165" fontId="3" fillId="0" borderId="7" xfId="0" applyNumberFormat="1" applyFont="1" applyBorder="1" applyAlignment="1">
      <alignment horizontal="center" vertical="center" wrapText="1"/>
    </xf>
    <xf numFmtId="165" fontId="3" fillId="0" borderId="57" xfId="0" applyNumberFormat="1" applyFont="1" applyBorder="1" applyAlignment="1">
      <alignment horizontal="center" vertical="center" wrapText="1"/>
    </xf>
    <xf numFmtId="0" fontId="3" fillId="6" borderId="29" xfId="0" applyFont="1" applyFill="1" applyBorder="1" applyAlignment="1">
      <alignment horizontal="center" vertical="center" textRotation="90"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CCFF"/>
      <color rgb="FFFFFF99"/>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bg1"/>
              </a:solidFill>
              <a:ln w="25400">
                <a:solidFill>
                  <a:schemeClr val="bg1">
                    <a:lumMod val="65000"/>
                  </a:schemeClr>
                </a:solidFill>
              </a:ln>
              <a:effectLst/>
              <a:sp3d contourW="25400">
                <a:contourClr>
                  <a:schemeClr val="bg1">
                    <a:lumMod val="65000"/>
                  </a:schemeClr>
                </a:contourClr>
              </a:sp3d>
            </c:spPr>
            <c:extLst xmlns:c16r2="http://schemas.microsoft.com/office/drawing/2015/06/chart">
              <c:ext xmlns:c16="http://schemas.microsoft.com/office/drawing/2014/chart" uri="{C3380CC4-5D6E-409C-BE32-E72D297353CC}">
                <c16:uniqueId val="{00000001-4F20-480D-9673-EB556DF15B51}"/>
              </c:ext>
            </c:extLst>
          </c:dPt>
          <c:dPt>
            <c:idx val="1"/>
            <c:bubble3D val="0"/>
            <c:spPr>
              <a:solidFill>
                <a:schemeClr val="accent1">
                  <a:lumMod val="20000"/>
                  <a:lumOff val="80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2-4F20-480D-9673-EB556DF15B51}"/>
              </c:ext>
            </c:extLst>
          </c:dPt>
          <c:dPt>
            <c:idx val="2"/>
            <c:bubble3D val="0"/>
            <c:spPr>
              <a:solidFill>
                <a:srgbClr val="FFCCFF"/>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4F20-480D-9673-EB556DF15B5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multiLvlStrRef>
              <c:f>Ataskaita!$B$11:$D$13</c:f>
              <c:multiLvlStrCache>
                <c:ptCount val="3"/>
                <c:lvl>
                  <c:pt idx="0">
                    <c:v>–</c:v>
                  </c:pt>
                  <c:pt idx="1">
                    <c:v>–</c:v>
                  </c:pt>
                  <c:pt idx="2">
                    <c:v>–</c:v>
                  </c:pt>
                </c:lvl>
                <c:lvl>
                  <c:pt idx="0">
                    <c:v>faktiškai įvykdyta</c:v>
                  </c:pt>
                  <c:pt idx="1">
                    <c:v>iš dalies įvykdyta</c:v>
                  </c:pt>
                  <c:pt idx="2">
                    <c:v>neįvykdyta</c:v>
                  </c:pt>
                </c:lvl>
              </c:multiLvlStrCache>
            </c:multiLvlStrRef>
          </c:cat>
          <c:val>
            <c:numRef>
              <c:f>Ataskaita!$E$11:$E$13</c:f>
              <c:numCache>
                <c:formatCode>General</c:formatCode>
                <c:ptCount val="3"/>
                <c:pt idx="0">
                  <c:v>38</c:v>
                </c:pt>
                <c:pt idx="1">
                  <c:v>5</c:v>
                </c:pt>
                <c:pt idx="2">
                  <c:v>5</c:v>
                </c:pt>
              </c:numCache>
            </c:numRef>
          </c:val>
          <c:extLst xmlns:c16r2="http://schemas.microsoft.com/office/drawing/2015/06/chart">
            <c:ext xmlns:c16="http://schemas.microsoft.com/office/drawing/2014/chart" uri="{C3380CC4-5D6E-409C-BE32-E72D297353CC}">
              <c16:uniqueId val="{00000000-4F20-480D-9673-EB556DF15B51}"/>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514350</xdr:colOff>
      <xdr:row>15</xdr:row>
      <xdr:rowOff>114300</xdr:rowOff>
    </xdr:from>
    <xdr:to>
      <xdr:col>8</xdr:col>
      <xdr:colOff>209550</xdr:colOff>
      <xdr:row>29</xdr:row>
      <xdr:rowOff>57150</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abSelected="1" zoomScaleNormal="100" zoomScaleSheetLayoutView="100" workbookViewId="0">
      <selection activeCell="V18" sqref="U18:V18"/>
    </sheetView>
  </sheetViews>
  <sheetFormatPr defaultRowHeight="12.75" x14ac:dyDescent="0.2"/>
  <cols>
    <col min="10" max="10" width="12.28515625" customWidth="1"/>
  </cols>
  <sheetData>
    <row r="1" spans="1:11" ht="15.75" x14ac:dyDescent="0.25">
      <c r="A1" s="769" t="s">
        <v>262</v>
      </c>
      <c r="B1" s="770"/>
      <c r="C1" s="770"/>
      <c r="D1" s="770"/>
      <c r="E1" s="770"/>
      <c r="F1" s="770"/>
      <c r="G1" s="770"/>
      <c r="H1" s="770"/>
      <c r="I1" s="770"/>
      <c r="J1" s="770"/>
      <c r="K1" s="451"/>
    </row>
    <row r="2" spans="1:11" ht="15.75" x14ac:dyDescent="0.25">
      <c r="A2" s="769" t="s">
        <v>250</v>
      </c>
      <c r="B2" s="770"/>
      <c r="C2" s="770"/>
      <c r="D2" s="770"/>
      <c r="E2" s="770"/>
      <c r="F2" s="770"/>
      <c r="G2" s="770"/>
      <c r="H2" s="770"/>
      <c r="I2" s="770"/>
      <c r="J2" s="770"/>
      <c r="K2" s="451"/>
    </row>
    <row r="3" spans="1:11" ht="15.75" x14ac:dyDescent="0.25">
      <c r="A3" s="769" t="s">
        <v>251</v>
      </c>
      <c r="B3" s="770"/>
      <c r="C3" s="770"/>
      <c r="D3" s="770"/>
      <c r="E3" s="770"/>
      <c r="F3" s="770"/>
      <c r="G3" s="770"/>
      <c r="H3" s="770"/>
      <c r="I3" s="770"/>
      <c r="J3" s="770"/>
      <c r="K3" s="451"/>
    </row>
    <row r="5" spans="1:11" ht="35.25" customHeight="1" x14ac:dyDescent="0.2">
      <c r="A5" s="771" t="s">
        <v>252</v>
      </c>
      <c r="B5" s="770"/>
      <c r="C5" s="770"/>
      <c r="D5" s="770"/>
      <c r="E5" s="770"/>
      <c r="F5" s="770"/>
      <c r="G5" s="770"/>
      <c r="H5" s="770"/>
      <c r="I5" s="770"/>
      <c r="J5" s="770"/>
      <c r="K5" s="452"/>
    </row>
    <row r="7" spans="1:11" ht="45.75" customHeight="1" x14ac:dyDescent="0.2">
      <c r="A7" s="767" t="s">
        <v>253</v>
      </c>
      <c r="B7" s="770"/>
      <c r="C7" s="770"/>
      <c r="D7" s="770"/>
      <c r="E7" s="770"/>
      <c r="F7" s="770"/>
      <c r="G7" s="770"/>
      <c r="H7" s="770"/>
      <c r="I7" s="770"/>
      <c r="J7" s="770"/>
      <c r="K7" s="453"/>
    </row>
    <row r="9" spans="1:11" ht="15.75" x14ac:dyDescent="0.2">
      <c r="A9" s="767" t="s">
        <v>291</v>
      </c>
      <c r="B9" s="768"/>
      <c r="C9" s="768"/>
      <c r="D9" s="768"/>
      <c r="E9" s="768"/>
      <c r="F9" s="768"/>
      <c r="G9" s="768"/>
      <c r="H9" s="768"/>
      <c r="I9" s="768"/>
      <c r="J9" s="768"/>
      <c r="K9" s="453"/>
    </row>
    <row r="10" spans="1:11" ht="15.75" x14ac:dyDescent="0.2">
      <c r="A10" s="453"/>
      <c r="B10" s="397"/>
      <c r="C10" s="397"/>
      <c r="D10" s="397"/>
      <c r="E10" s="397"/>
      <c r="F10" s="397"/>
      <c r="G10" s="397"/>
      <c r="H10" s="397"/>
      <c r="I10" s="397"/>
      <c r="J10" s="397"/>
      <c r="K10" s="453"/>
    </row>
    <row r="11" spans="1:11" ht="15.75" x14ac:dyDescent="0.25">
      <c r="A11" s="454"/>
      <c r="B11" s="774" t="s">
        <v>254</v>
      </c>
      <c r="C11" s="774"/>
      <c r="D11" s="455" t="s">
        <v>255</v>
      </c>
      <c r="E11" s="456">
        <v>38</v>
      </c>
      <c r="F11" s="457" t="s">
        <v>256</v>
      </c>
      <c r="G11" s="457"/>
      <c r="H11" s="457"/>
      <c r="I11" s="457"/>
      <c r="J11" s="457"/>
      <c r="K11" s="457"/>
    </row>
    <row r="12" spans="1:11" ht="15.75" x14ac:dyDescent="0.25">
      <c r="A12" s="454"/>
      <c r="B12" s="774" t="s">
        <v>257</v>
      </c>
      <c r="C12" s="774"/>
      <c r="D12" s="455" t="s">
        <v>255</v>
      </c>
      <c r="E12" s="456">
        <v>5</v>
      </c>
      <c r="F12" s="457" t="s">
        <v>294</v>
      </c>
      <c r="G12" s="457"/>
      <c r="H12" s="457"/>
      <c r="I12" s="457"/>
      <c r="J12" s="457"/>
      <c r="K12" s="457"/>
    </row>
    <row r="13" spans="1:11" ht="15.75" x14ac:dyDescent="0.25">
      <c r="A13" s="454"/>
      <c r="B13" s="775" t="s">
        <v>297</v>
      </c>
      <c r="C13" s="775"/>
      <c r="D13" s="721" t="s">
        <v>255</v>
      </c>
      <c r="E13" s="720">
        <v>5</v>
      </c>
      <c r="F13" s="457" t="s">
        <v>298</v>
      </c>
      <c r="G13" s="457"/>
      <c r="H13" s="457"/>
      <c r="I13" s="457"/>
      <c r="J13" s="457"/>
      <c r="K13" s="457"/>
    </row>
    <row r="14" spans="1:11" ht="15.75" x14ac:dyDescent="0.25">
      <c r="A14" s="454"/>
      <c r="B14" s="458"/>
      <c r="C14" s="458"/>
      <c r="D14" s="455"/>
      <c r="E14" s="456"/>
      <c r="F14" s="457"/>
      <c r="G14" s="457"/>
      <c r="H14" s="457"/>
      <c r="I14" s="457"/>
      <c r="J14" s="457"/>
      <c r="K14" s="457"/>
    </row>
    <row r="15" spans="1:11" s="459" customFormat="1" ht="15.75" x14ac:dyDescent="0.25">
      <c r="B15" s="776" t="s">
        <v>263</v>
      </c>
      <c r="C15" s="777"/>
      <c r="D15" s="777"/>
      <c r="E15" s="777"/>
      <c r="F15" s="777"/>
      <c r="G15" s="777"/>
      <c r="H15" s="777"/>
      <c r="I15" s="777"/>
    </row>
    <row r="16" spans="1:11" s="459" customFormat="1" ht="15.75" x14ac:dyDescent="0.25">
      <c r="B16" s="460"/>
      <c r="C16" s="460"/>
      <c r="D16" s="460"/>
      <c r="E16" s="461"/>
      <c r="F16" s="460"/>
      <c r="G16" s="460"/>
    </row>
    <row r="17" spans="1:11" s="459" customFormat="1" ht="15.75" x14ac:dyDescent="0.25">
      <c r="E17" s="401"/>
    </row>
    <row r="18" spans="1:11" s="459" customFormat="1" ht="15.75" x14ac:dyDescent="0.25">
      <c r="E18" s="401"/>
    </row>
    <row r="19" spans="1:11" s="459" customFormat="1" ht="15.75" x14ac:dyDescent="0.25">
      <c r="E19" s="401"/>
    </row>
    <row r="20" spans="1:11" s="459" customFormat="1" ht="15.75" x14ac:dyDescent="0.25">
      <c r="E20" s="401"/>
    </row>
    <row r="21" spans="1:11" s="459" customFormat="1" ht="15.75" x14ac:dyDescent="0.25">
      <c r="E21" s="401"/>
    </row>
    <row r="22" spans="1:11" s="459" customFormat="1" ht="15.75" x14ac:dyDescent="0.25">
      <c r="E22" s="401"/>
    </row>
    <row r="23" spans="1:11" s="459" customFormat="1" ht="15.75" x14ac:dyDescent="0.25">
      <c r="E23" s="401"/>
    </row>
    <row r="24" spans="1:11" s="459" customFormat="1" ht="15.75" x14ac:dyDescent="0.25">
      <c r="E24" s="401"/>
    </row>
    <row r="25" spans="1:11" s="459" customFormat="1" ht="15.75" x14ac:dyDescent="0.25">
      <c r="E25" s="401"/>
    </row>
    <row r="26" spans="1:11" s="459" customFormat="1" ht="15.75" x14ac:dyDescent="0.25">
      <c r="E26" s="401"/>
    </row>
    <row r="27" spans="1:11" s="459" customFormat="1" ht="15.75" x14ac:dyDescent="0.25">
      <c r="E27" s="401"/>
    </row>
    <row r="28" spans="1:11" s="459" customFormat="1" ht="15.75" x14ac:dyDescent="0.25">
      <c r="E28" s="401"/>
    </row>
    <row r="29" spans="1:11" s="459" customFormat="1" ht="15.75" x14ac:dyDescent="0.25">
      <c r="E29" s="401"/>
    </row>
    <row r="30" spans="1:11" s="459" customFormat="1" ht="15.75" x14ac:dyDescent="0.25">
      <c r="E30" s="401"/>
    </row>
    <row r="32" spans="1:11" ht="35.25" customHeight="1" x14ac:dyDescent="0.2">
      <c r="A32" s="778" t="s">
        <v>258</v>
      </c>
      <c r="B32" s="773"/>
      <c r="C32" s="773"/>
      <c r="D32" s="773"/>
      <c r="E32" s="773"/>
      <c r="F32" s="773"/>
      <c r="G32" s="773"/>
      <c r="H32" s="773"/>
      <c r="I32" s="773"/>
      <c r="J32" s="773"/>
      <c r="K32" s="462"/>
    </row>
    <row r="33" spans="1:11" ht="32.25" customHeight="1" x14ac:dyDescent="0.2">
      <c r="A33" s="772" t="s">
        <v>259</v>
      </c>
      <c r="B33" s="773"/>
      <c r="C33" s="773"/>
      <c r="D33" s="773"/>
      <c r="E33" s="773"/>
      <c r="F33" s="773"/>
      <c r="G33" s="773"/>
      <c r="H33" s="773"/>
      <c r="I33" s="773"/>
      <c r="J33" s="773"/>
      <c r="K33" s="463"/>
    </row>
    <row r="34" spans="1:11" ht="30" customHeight="1" x14ac:dyDescent="0.2">
      <c r="A34" s="772" t="s">
        <v>260</v>
      </c>
      <c r="B34" s="773"/>
      <c r="C34" s="773"/>
      <c r="D34" s="773"/>
      <c r="E34" s="773"/>
      <c r="F34" s="773"/>
      <c r="G34" s="773"/>
      <c r="H34" s="773"/>
      <c r="I34" s="773"/>
      <c r="J34" s="773"/>
      <c r="K34" s="463"/>
    </row>
    <row r="35" spans="1:11" ht="36" customHeight="1" x14ac:dyDescent="0.2">
      <c r="A35" s="772" t="s">
        <v>261</v>
      </c>
      <c r="B35" s="773"/>
      <c r="C35" s="773"/>
      <c r="D35" s="773"/>
      <c r="E35" s="773"/>
      <c r="F35" s="773"/>
      <c r="G35" s="773"/>
      <c r="H35" s="773"/>
      <c r="I35" s="773"/>
      <c r="J35" s="773"/>
      <c r="K35" s="463"/>
    </row>
  </sheetData>
  <mergeCells count="14">
    <mergeCell ref="A34:J34"/>
    <mergeCell ref="A35:J35"/>
    <mergeCell ref="B11:C11"/>
    <mergeCell ref="B12:C12"/>
    <mergeCell ref="B13:C13"/>
    <mergeCell ref="B15:I15"/>
    <mergeCell ref="A32:J32"/>
    <mergeCell ref="A33:J33"/>
    <mergeCell ref="A9:J9"/>
    <mergeCell ref="A1:J1"/>
    <mergeCell ref="A2:J2"/>
    <mergeCell ref="A3:J3"/>
    <mergeCell ref="A5:J5"/>
    <mergeCell ref="A7:J7"/>
  </mergeCells>
  <pageMargins left="1.1811023622047245" right="0.19685039370078741" top="0.39370078740157483" bottom="0.39370078740157483"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32"/>
  <sheetViews>
    <sheetView zoomScaleNormal="100" zoomScaleSheetLayoutView="100" workbookViewId="0">
      <selection activeCell="P226" sqref="P226"/>
    </sheetView>
  </sheetViews>
  <sheetFormatPr defaultRowHeight="12.75" x14ac:dyDescent="0.2"/>
  <cols>
    <col min="1" max="2" width="2.7109375" style="4" customWidth="1"/>
    <col min="3" max="3" width="2.7109375" style="9" customWidth="1"/>
    <col min="4" max="4" width="33.28515625" style="4" customWidth="1"/>
    <col min="5" max="5" width="3.5703125" style="12" customWidth="1"/>
    <col min="6" max="6" width="3.5703125" style="17" customWidth="1"/>
    <col min="7" max="7" width="8.5703125" style="19" customWidth="1"/>
    <col min="8" max="9" width="9.5703125" style="4" customWidth="1"/>
    <col min="10" max="10" width="10.85546875" style="4" customWidth="1"/>
    <col min="11" max="11" width="39.5703125" style="4" customWidth="1"/>
    <col min="12" max="13" width="4.28515625" style="4" customWidth="1"/>
    <col min="14" max="14" width="32.42578125" style="4" customWidth="1"/>
    <col min="15" max="15" width="37.140625" style="4" customWidth="1"/>
    <col min="16" max="16384" width="9.140625" style="3"/>
  </cols>
  <sheetData>
    <row r="1" spans="1:15" s="167" customFormat="1" ht="15.75" customHeight="1" x14ac:dyDescent="0.2">
      <c r="A1" s="1010" t="s">
        <v>248</v>
      </c>
      <c r="B1" s="1010"/>
      <c r="C1" s="1010"/>
      <c r="D1" s="1010"/>
      <c r="E1" s="1010"/>
      <c r="F1" s="1010"/>
      <c r="G1" s="1010"/>
      <c r="H1" s="1010"/>
      <c r="I1" s="1010"/>
      <c r="J1" s="1010"/>
      <c r="K1" s="1010"/>
      <c r="L1" s="1010"/>
      <c r="M1" s="1010"/>
      <c r="N1" s="1010"/>
      <c r="O1" s="1010"/>
    </row>
    <row r="2" spans="1:15" ht="15.75" x14ac:dyDescent="0.2">
      <c r="A2" s="1011" t="s">
        <v>249</v>
      </c>
      <c r="B2" s="1011"/>
      <c r="C2" s="1011"/>
      <c r="D2" s="1011"/>
      <c r="E2" s="1011"/>
      <c r="F2" s="1011"/>
      <c r="G2" s="1011"/>
      <c r="H2" s="1011"/>
      <c r="I2" s="1011"/>
      <c r="J2" s="1011"/>
      <c r="K2" s="1011"/>
      <c r="L2" s="1011"/>
      <c r="M2" s="1011"/>
      <c r="N2" s="1011"/>
      <c r="O2" s="1011"/>
    </row>
    <row r="3" spans="1:15" s="167" customFormat="1" ht="13.5" thickBot="1" x14ac:dyDescent="0.25">
      <c r="A3" s="14"/>
      <c r="B3" s="14"/>
      <c r="C3" s="14"/>
      <c r="D3" s="14"/>
      <c r="E3" s="433"/>
      <c r="F3" s="14"/>
      <c r="G3" s="188"/>
      <c r="H3" s="14"/>
      <c r="I3" s="14"/>
      <c r="J3" s="14"/>
      <c r="K3" s="14"/>
      <c r="L3" s="1012"/>
      <c r="M3" s="1012"/>
      <c r="N3" s="1012"/>
      <c r="O3" s="1012"/>
    </row>
    <row r="4" spans="1:15" s="167" customFormat="1" ht="30" customHeight="1" x14ac:dyDescent="0.2">
      <c r="A4" s="1064" t="s">
        <v>16</v>
      </c>
      <c r="B4" s="1030" t="s">
        <v>0</v>
      </c>
      <c r="C4" s="1030" t="s">
        <v>1</v>
      </c>
      <c r="D4" s="1067" t="s">
        <v>11</v>
      </c>
      <c r="E4" s="1030" t="s">
        <v>2</v>
      </c>
      <c r="F4" s="1033" t="s">
        <v>3</v>
      </c>
      <c r="G4" s="1036" t="s">
        <v>4</v>
      </c>
      <c r="H4" s="1041" t="s">
        <v>239</v>
      </c>
      <c r="I4" s="1042"/>
      <c r="J4" s="1043"/>
      <c r="K4" s="1044" t="s">
        <v>240</v>
      </c>
      <c r="L4" s="1045"/>
      <c r="M4" s="1045"/>
      <c r="N4" s="1070" t="s">
        <v>241</v>
      </c>
      <c r="O4" s="1073" t="s">
        <v>242</v>
      </c>
    </row>
    <row r="5" spans="1:15" s="167" customFormat="1" ht="33.75" customHeight="1" x14ac:dyDescent="0.2">
      <c r="A5" s="1065"/>
      <c r="B5" s="1031"/>
      <c r="C5" s="1031"/>
      <c r="D5" s="1068"/>
      <c r="E5" s="1031"/>
      <c r="F5" s="1034"/>
      <c r="G5" s="1037"/>
      <c r="H5" s="1039" t="s">
        <v>243</v>
      </c>
      <c r="I5" s="1076" t="s">
        <v>265</v>
      </c>
      <c r="J5" s="1076" t="s">
        <v>244</v>
      </c>
      <c r="K5" s="1028" t="s">
        <v>245</v>
      </c>
      <c r="L5" s="1023" t="s">
        <v>246</v>
      </c>
      <c r="M5" s="1023" t="s">
        <v>247</v>
      </c>
      <c r="N5" s="1071"/>
      <c r="O5" s="1074"/>
    </row>
    <row r="6" spans="1:15" s="167" customFormat="1" ht="48" customHeight="1" thickBot="1" x14ac:dyDescent="0.25">
      <c r="A6" s="1066"/>
      <c r="B6" s="1032"/>
      <c r="C6" s="1032"/>
      <c r="D6" s="1069"/>
      <c r="E6" s="1032"/>
      <c r="F6" s="1035"/>
      <c r="G6" s="1038"/>
      <c r="H6" s="1040"/>
      <c r="I6" s="1077"/>
      <c r="J6" s="1077"/>
      <c r="K6" s="1029"/>
      <c r="L6" s="1024"/>
      <c r="M6" s="1024"/>
      <c r="N6" s="1072"/>
      <c r="O6" s="1075"/>
    </row>
    <row r="7" spans="1:15" s="11" customFormat="1" ht="15" customHeight="1" x14ac:dyDescent="0.2">
      <c r="A7" s="1046" t="s">
        <v>58</v>
      </c>
      <c r="B7" s="1047"/>
      <c r="C7" s="1047"/>
      <c r="D7" s="1047"/>
      <c r="E7" s="1047"/>
      <c r="F7" s="1047"/>
      <c r="G7" s="1047"/>
      <c r="H7" s="1047"/>
      <c r="I7" s="1047"/>
      <c r="J7" s="1047"/>
      <c r="K7" s="1047"/>
      <c r="L7" s="1047"/>
      <c r="M7" s="1047"/>
      <c r="N7" s="1047"/>
      <c r="O7" s="1048"/>
    </row>
    <row r="8" spans="1:15" s="11" customFormat="1" ht="16.5" customHeight="1" x14ac:dyDescent="0.2">
      <c r="A8" s="1025" t="s">
        <v>42</v>
      </c>
      <c r="B8" s="1026"/>
      <c r="C8" s="1026"/>
      <c r="D8" s="1026"/>
      <c r="E8" s="1026"/>
      <c r="F8" s="1026"/>
      <c r="G8" s="1026"/>
      <c r="H8" s="1026"/>
      <c r="I8" s="1026"/>
      <c r="J8" s="1026"/>
      <c r="K8" s="1026"/>
      <c r="L8" s="1026"/>
      <c r="M8" s="1026"/>
      <c r="N8" s="1026"/>
      <c r="O8" s="1027"/>
    </row>
    <row r="9" spans="1:15" s="421" customFormat="1" ht="30" customHeight="1" x14ac:dyDescent="0.2">
      <c r="A9" s="399" t="s">
        <v>5</v>
      </c>
      <c r="B9" s="1013" t="s">
        <v>59</v>
      </c>
      <c r="C9" s="1014"/>
      <c r="D9" s="1014"/>
      <c r="E9" s="1014"/>
      <c r="F9" s="1014"/>
      <c r="G9" s="1014"/>
      <c r="H9" s="1020" t="s">
        <v>293</v>
      </c>
      <c r="I9" s="1021"/>
      <c r="J9" s="1022"/>
      <c r="K9" s="419" t="s">
        <v>235</v>
      </c>
      <c r="L9" s="420">
        <v>4</v>
      </c>
      <c r="M9" s="420">
        <v>3</v>
      </c>
      <c r="N9" s="1015" t="s">
        <v>303</v>
      </c>
      <c r="O9" s="1016"/>
    </row>
    <row r="10" spans="1:15" s="421" customFormat="1" ht="28.5" customHeight="1" x14ac:dyDescent="0.2">
      <c r="A10" s="399"/>
      <c r="B10" s="1017"/>
      <c r="C10" s="1018"/>
      <c r="D10" s="1018"/>
      <c r="E10" s="1018"/>
      <c r="F10" s="1018"/>
      <c r="G10" s="1018"/>
      <c r="H10" s="1020" t="s">
        <v>293</v>
      </c>
      <c r="I10" s="1021"/>
      <c r="J10" s="1022"/>
      <c r="K10" s="689" t="s">
        <v>236</v>
      </c>
      <c r="L10" s="420">
        <v>2</v>
      </c>
      <c r="M10" s="420">
        <v>2</v>
      </c>
      <c r="N10" s="1019"/>
      <c r="O10" s="1016"/>
    </row>
    <row r="11" spans="1:15" s="421" customFormat="1" ht="39.75" customHeight="1" x14ac:dyDescent="0.2">
      <c r="A11" s="399"/>
      <c r="B11" s="422"/>
      <c r="C11" s="423"/>
      <c r="D11" s="423"/>
      <c r="E11" s="423"/>
      <c r="F11" s="423"/>
      <c r="G11" s="423"/>
      <c r="H11" s="1060" t="s">
        <v>293</v>
      </c>
      <c r="I11" s="1061"/>
      <c r="J11" s="1062"/>
      <c r="K11" s="689" t="s">
        <v>237</v>
      </c>
      <c r="L11" s="420">
        <v>561</v>
      </c>
      <c r="M11" s="420">
        <v>611</v>
      </c>
      <c r="N11" s="1015" t="s">
        <v>304</v>
      </c>
      <c r="O11" s="1016"/>
    </row>
    <row r="12" spans="1:15" s="421" customFormat="1" ht="40.5" customHeight="1" x14ac:dyDescent="0.2">
      <c r="A12" s="399"/>
      <c r="B12" s="422"/>
      <c r="C12" s="423"/>
      <c r="D12" s="423"/>
      <c r="E12" s="423"/>
      <c r="F12" s="423"/>
      <c r="G12" s="423"/>
      <c r="H12" s="1054" t="s">
        <v>292</v>
      </c>
      <c r="I12" s="1055"/>
      <c r="J12" s="1056"/>
      <c r="K12" s="653" t="s">
        <v>238</v>
      </c>
      <c r="L12" s="420">
        <v>101</v>
      </c>
      <c r="M12" s="420">
        <v>107</v>
      </c>
      <c r="N12" s="1015"/>
      <c r="O12" s="1016"/>
    </row>
    <row r="13" spans="1:15" ht="17.25" customHeight="1" x14ac:dyDescent="0.2">
      <c r="A13" s="35" t="s">
        <v>5</v>
      </c>
      <c r="B13" s="36" t="s">
        <v>5</v>
      </c>
      <c r="C13" s="1057" t="s">
        <v>38</v>
      </c>
      <c r="D13" s="1058"/>
      <c r="E13" s="1058"/>
      <c r="F13" s="1058"/>
      <c r="G13" s="1058"/>
      <c r="H13" s="1058"/>
      <c r="I13" s="1058"/>
      <c r="J13" s="1058"/>
      <c r="K13" s="1058"/>
      <c r="L13" s="1058"/>
      <c r="M13" s="1058"/>
      <c r="N13" s="1058"/>
      <c r="O13" s="1059"/>
    </row>
    <row r="14" spans="1:15" ht="13.5" customHeight="1" x14ac:dyDescent="0.2">
      <c r="A14" s="297" t="s">
        <v>5</v>
      </c>
      <c r="B14" s="659" t="s">
        <v>5</v>
      </c>
      <c r="C14" s="668" t="s">
        <v>5</v>
      </c>
      <c r="D14" s="1051" t="s">
        <v>83</v>
      </c>
      <c r="E14" s="996"/>
      <c r="F14" s="684" t="s">
        <v>24</v>
      </c>
      <c r="G14" s="23" t="s">
        <v>22</v>
      </c>
      <c r="H14" s="72">
        <v>1592.8</v>
      </c>
      <c r="I14" s="72">
        <v>1592.8</v>
      </c>
      <c r="J14" s="69">
        <v>980.7</v>
      </c>
      <c r="K14" s="193"/>
      <c r="L14" s="194"/>
      <c r="M14" s="103"/>
      <c r="N14" s="431"/>
      <c r="O14" s="424"/>
    </row>
    <row r="15" spans="1:15" ht="14.25" customHeight="1" x14ac:dyDescent="0.2">
      <c r="A15" s="297"/>
      <c r="B15" s="659"/>
      <c r="C15" s="668"/>
      <c r="D15" s="1052"/>
      <c r="E15" s="1049"/>
      <c r="F15" s="663"/>
      <c r="G15" s="23" t="s">
        <v>55</v>
      </c>
      <c r="H15" s="185">
        <v>494.5</v>
      </c>
      <c r="I15" s="185">
        <f>464.5+30-11.9</f>
        <v>482.6</v>
      </c>
      <c r="J15" s="105">
        <v>103.4</v>
      </c>
      <c r="K15" s="193"/>
      <c r="L15" s="194"/>
      <c r="M15" s="103"/>
      <c r="N15" s="194"/>
      <c r="O15" s="425"/>
    </row>
    <row r="16" spans="1:15" ht="14.25" customHeight="1" x14ac:dyDescent="0.2">
      <c r="A16" s="297"/>
      <c r="B16" s="659"/>
      <c r="C16" s="682"/>
      <c r="D16" s="1053"/>
      <c r="E16" s="1050"/>
      <c r="F16" s="679"/>
      <c r="G16" s="47"/>
      <c r="H16" s="73"/>
      <c r="I16" s="73"/>
      <c r="J16" s="106"/>
      <c r="K16" s="193"/>
      <c r="L16" s="194"/>
      <c r="M16" s="103"/>
      <c r="N16" s="194"/>
      <c r="O16" s="425"/>
    </row>
    <row r="17" spans="1:18" ht="93" customHeight="1" x14ac:dyDescent="0.2">
      <c r="A17" s="297"/>
      <c r="B17" s="659"/>
      <c r="C17" s="671" t="s">
        <v>5</v>
      </c>
      <c r="D17" s="828" t="s">
        <v>99</v>
      </c>
      <c r="E17" s="676"/>
      <c r="F17" s="663"/>
      <c r="G17" s="23"/>
      <c r="H17" s="185"/>
      <c r="I17" s="185"/>
      <c r="J17" s="105"/>
      <c r="K17" s="41" t="s">
        <v>226</v>
      </c>
      <c r="L17" s="98">
        <v>3.9</v>
      </c>
      <c r="M17" s="510">
        <v>5.6</v>
      </c>
      <c r="N17" s="516" t="s">
        <v>349</v>
      </c>
      <c r="O17" s="511"/>
    </row>
    <row r="18" spans="1:18" ht="41.25" customHeight="1" x14ac:dyDescent="0.2">
      <c r="A18" s="297"/>
      <c r="B18" s="659"/>
      <c r="C18" s="672"/>
      <c r="D18" s="828"/>
      <c r="E18" s="676"/>
      <c r="F18" s="663"/>
      <c r="G18" s="23"/>
      <c r="H18" s="185"/>
      <c r="I18" s="185"/>
      <c r="J18" s="105"/>
      <c r="K18" s="513" t="s">
        <v>225</v>
      </c>
      <c r="L18" s="473" t="s">
        <v>161</v>
      </c>
      <c r="M18" s="514" t="s">
        <v>267</v>
      </c>
      <c r="N18" s="515" t="s">
        <v>350</v>
      </c>
      <c r="O18" s="512"/>
      <c r="P18" s="344"/>
      <c r="Q18" s="344"/>
      <c r="R18" s="344"/>
    </row>
    <row r="19" spans="1:18" ht="16.5" customHeight="1" x14ac:dyDescent="0.2">
      <c r="A19" s="863"/>
      <c r="B19" s="864"/>
      <c r="C19" s="955" t="s">
        <v>7</v>
      </c>
      <c r="D19" s="830" t="s">
        <v>27</v>
      </c>
      <c r="E19" s="1001" t="s">
        <v>86</v>
      </c>
      <c r="F19" s="913"/>
      <c r="G19" s="692"/>
      <c r="H19" s="72"/>
      <c r="I19" s="72"/>
      <c r="J19" s="107"/>
      <c r="K19" s="162" t="s">
        <v>29</v>
      </c>
      <c r="L19" s="57">
        <v>4</v>
      </c>
      <c r="M19" s="346">
        <v>4</v>
      </c>
      <c r="N19" s="32"/>
      <c r="O19" s="427"/>
    </row>
    <row r="20" spans="1:18" ht="16.5" customHeight="1" x14ac:dyDescent="0.2">
      <c r="A20" s="863"/>
      <c r="B20" s="864"/>
      <c r="C20" s="955"/>
      <c r="D20" s="828"/>
      <c r="E20" s="1002"/>
      <c r="F20" s="913"/>
      <c r="G20" s="691"/>
      <c r="H20" s="185"/>
      <c r="I20" s="185"/>
      <c r="J20" s="105"/>
      <c r="K20" s="29" t="s">
        <v>73</v>
      </c>
      <c r="L20" s="372">
        <v>3</v>
      </c>
      <c r="M20" s="379">
        <v>3</v>
      </c>
      <c r="N20" s="326"/>
      <c r="O20" s="94"/>
    </row>
    <row r="21" spans="1:18" ht="13.5" customHeight="1" x14ac:dyDescent="0.2">
      <c r="A21" s="863"/>
      <c r="B21" s="864"/>
      <c r="C21" s="955"/>
      <c r="D21" s="828"/>
      <c r="E21" s="1002"/>
      <c r="F21" s="913"/>
      <c r="G21" s="691"/>
      <c r="H21" s="185"/>
      <c r="I21" s="185"/>
      <c r="J21" s="105"/>
      <c r="K21" s="999" t="s">
        <v>268</v>
      </c>
      <c r="L21" s="699">
        <v>10</v>
      </c>
      <c r="M21" s="91">
        <v>10</v>
      </c>
      <c r="N21" s="796" t="s">
        <v>269</v>
      </c>
      <c r="O21" s="94"/>
    </row>
    <row r="22" spans="1:18" ht="36.75" customHeight="1" x14ac:dyDescent="0.2">
      <c r="A22" s="863"/>
      <c r="B22" s="864"/>
      <c r="C22" s="952"/>
      <c r="D22" s="919"/>
      <c r="E22" s="1003"/>
      <c r="F22" s="913"/>
      <c r="G22" s="208"/>
      <c r="H22" s="73"/>
      <c r="I22" s="73"/>
      <c r="J22" s="106"/>
      <c r="K22" s="1000"/>
      <c r="L22" s="700"/>
      <c r="M22" s="92"/>
      <c r="N22" s="822"/>
      <c r="O22" s="96"/>
    </row>
    <row r="23" spans="1:18" ht="15" customHeight="1" x14ac:dyDescent="0.2">
      <c r="A23" s="297"/>
      <c r="B23" s="659"/>
      <c r="C23" s="671" t="s">
        <v>23</v>
      </c>
      <c r="D23" s="828" t="s">
        <v>28</v>
      </c>
      <c r="E23" s="984"/>
      <c r="F23" s="663"/>
      <c r="G23" s="691"/>
      <c r="H23" s="185"/>
      <c r="I23" s="185"/>
      <c r="J23" s="105"/>
      <c r="K23" s="517" t="s">
        <v>162</v>
      </c>
      <c r="L23" s="699"/>
      <c r="M23" s="91"/>
      <c r="N23" s="699"/>
      <c r="O23" s="94"/>
    </row>
    <row r="24" spans="1:18" ht="29.25" customHeight="1" x14ac:dyDescent="0.2">
      <c r="A24" s="297"/>
      <c r="B24" s="659"/>
      <c r="C24" s="671"/>
      <c r="D24" s="838"/>
      <c r="E24" s="984"/>
      <c r="F24" s="663"/>
      <c r="G24" s="691"/>
      <c r="H24" s="185"/>
      <c r="I24" s="185"/>
      <c r="J24" s="105"/>
      <c r="K24" s="680" t="s">
        <v>163</v>
      </c>
      <c r="L24" s="699">
        <v>430</v>
      </c>
      <c r="M24" s="91">
        <v>65</v>
      </c>
      <c r="N24" s="688" t="s">
        <v>305</v>
      </c>
      <c r="O24" s="94"/>
    </row>
    <row r="25" spans="1:18" ht="25.5" customHeight="1" x14ac:dyDescent="0.2">
      <c r="A25" s="297"/>
      <c r="B25" s="659"/>
      <c r="C25" s="671"/>
      <c r="D25" s="838"/>
      <c r="E25" s="984"/>
      <c r="F25" s="663"/>
      <c r="G25" s="691"/>
      <c r="H25" s="185"/>
      <c r="I25" s="185"/>
      <c r="J25" s="105"/>
      <c r="K25" s="680" t="s">
        <v>135</v>
      </c>
      <c r="L25" s="699">
        <v>42</v>
      </c>
      <c r="M25" s="91">
        <v>40</v>
      </c>
      <c r="N25" s="699"/>
      <c r="O25" s="94"/>
    </row>
    <row r="26" spans="1:18" ht="15" customHeight="1" x14ac:dyDescent="0.2">
      <c r="A26" s="297"/>
      <c r="B26" s="659"/>
      <c r="C26" s="671"/>
      <c r="D26" s="838"/>
      <c r="E26" s="984"/>
      <c r="F26" s="663"/>
      <c r="G26" s="691"/>
      <c r="H26" s="185"/>
      <c r="I26" s="185"/>
      <c r="J26" s="105"/>
      <c r="K26" s="224" t="s">
        <v>164</v>
      </c>
      <c r="L26" s="166"/>
      <c r="M26" s="359"/>
      <c r="N26" s="166"/>
      <c r="O26" s="426"/>
    </row>
    <row r="27" spans="1:18" ht="14.25" customHeight="1" x14ac:dyDescent="0.2">
      <c r="A27" s="297"/>
      <c r="B27" s="659"/>
      <c r="C27" s="671"/>
      <c r="D27" s="134"/>
      <c r="E27" s="984"/>
      <c r="F27" s="663"/>
      <c r="G27" s="691"/>
      <c r="H27" s="185"/>
      <c r="I27" s="185"/>
      <c r="J27" s="105"/>
      <c r="K27" s="680" t="s">
        <v>95</v>
      </c>
      <c r="L27" s="699">
        <v>13</v>
      </c>
      <c r="M27" s="699">
        <v>13</v>
      </c>
      <c r="N27" s="688" t="s">
        <v>274</v>
      </c>
      <c r="O27" s="94"/>
    </row>
    <row r="28" spans="1:18" ht="12.75" customHeight="1" x14ac:dyDescent="0.2">
      <c r="A28" s="297"/>
      <c r="B28" s="659"/>
      <c r="C28" s="671"/>
      <c r="D28" s="134"/>
      <c r="E28" s="984"/>
      <c r="F28" s="663"/>
      <c r="G28" s="691"/>
      <c r="H28" s="185"/>
      <c r="I28" s="185"/>
      <c r="J28" s="105"/>
      <c r="K28" s="661" t="s">
        <v>30</v>
      </c>
      <c r="L28" s="660" t="s">
        <v>165</v>
      </c>
      <c r="M28" s="183" t="s">
        <v>270</v>
      </c>
      <c r="N28" s="688" t="s">
        <v>306</v>
      </c>
      <c r="O28" s="426"/>
    </row>
    <row r="29" spans="1:18" ht="15" customHeight="1" x14ac:dyDescent="0.2">
      <c r="A29" s="297"/>
      <c r="B29" s="659"/>
      <c r="C29" s="671"/>
      <c r="D29" s="134"/>
      <c r="E29" s="984"/>
      <c r="F29" s="663"/>
      <c r="G29" s="691"/>
      <c r="H29" s="185"/>
      <c r="I29" s="185"/>
      <c r="J29" s="105"/>
      <c r="K29" s="661" t="s">
        <v>72</v>
      </c>
      <c r="L29" s="660" t="s">
        <v>166</v>
      </c>
      <c r="M29" s="660" t="s">
        <v>271</v>
      </c>
      <c r="N29" s="660"/>
      <c r="O29" s="426"/>
    </row>
    <row r="30" spans="1:18" ht="12.75" customHeight="1" x14ac:dyDescent="0.2">
      <c r="A30" s="297"/>
      <c r="B30" s="659"/>
      <c r="C30" s="671"/>
      <c r="D30" s="134"/>
      <c r="E30" s="984"/>
      <c r="F30" s="663"/>
      <c r="G30" s="691"/>
      <c r="H30" s="185"/>
      <c r="I30" s="185"/>
      <c r="J30" s="105"/>
      <c r="K30" s="661" t="s">
        <v>167</v>
      </c>
      <c r="L30" s="660" t="s">
        <v>168</v>
      </c>
      <c r="M30" s="660" t="s">
        <v>160</v>
      </c>
      <c r="N30" s="660"/>
      <c r="O30" s="426"/>
    </row>
    <row r="31" spans="1:18" ht="17.25" customHeight="1" x14ac:dyDescent="0.2">
      <c r="A31" s="297"/>
      <c r="B31" s="659"/>
      <c r="C31" s="671"/>
      <c r="D31" s="134"/>
      <c r="E31" s="984"/>
      <c r="F31" s="663"/>
      <c r="G31" s="691"/>
      <c r="H31" s="185"/>
      <c r="I31" s="185"/>
      <c r="J31" s="105"/>
      <c r="K31" s="279" t="s">
        <v>169</v>
      </c>
      <c r="L31" s="133" t="s">
        <v>170</v>
      </c>
      <c r="M31" s="212" t="s">
        <v>272</v>
      </c>
      <c r="N31" s="522" t="s">
        <v>307</v>
      </c>
      <c r="O31" s="426"/>
    </row>
    <row r="32" spans="1:18" ht="14.25" customHeight="1" x14ac:dyDescent="0.2">
      <c r="A32" s="297"/>
      <c r="B32" s="659"/>
      <c r="C32" s="671"/>
      <c r="D32" s="134"/>
      <c r="E32" s="984"/>
      <c r="F32" s="663"/>
      <c r="G32" s="691"/>
      <c r="H32" s="185"/>
      <c r="I32" s="185"/>
      <c r="J32" s="105"/>
      <c r="K32" s="226" t="s">
        <v>171</v>
      </c>
      <c r="L32" s="166"/>
      <c r="M32" s="359"/>
      <c r="N32" s="166"/>
      <c r="O32" s="426"/>
    </row>
    <row r="33" spans="1:18" ht="13.5" customHeight="1" x14ac:dyDescent="0.2">
      <c r="A33" s="297"/>
      <c r="B33" s="659"/>
      <c r="C33" s="671"/>
      <c r="D33" s="134"/>
      <c r="E33" s="984"/>
      <c r="F33" s="663"/>
      <c r="G33" s="691"/>
      <c r="H33" s="185"/>
      <c r="I33" s="185"/>
      <c r="J33" s="105"/>
      <c r="K33" s="661" t="s">
        <v>137</v>
      </c>
      <c r="L33" s="100" t="s">
        <v>172</v>
      </c>
      <c r="M33" s="262">
        <v>1</v>
      </c>
      <c r="N33" s="688" t="s">
        <v>305</v>
      </c>
      <c r="O33" s="373"/>
    </row>
    <row r="34" spans="1:18" ht="16.5" customHeight="1" x14ac:dyDescent="0.2">
      <c r="A34" s="297"/>
      <c r="B34" s="659"/>
      <c r="C34" s="671"/>
      <c r="D34" s="134"/>
      <c r="E34" s="984"/>
      <c r="F34" s="663"/>
      <c r="G34" s="691"/>
      <c r="H34" s="185"/>
      <c r="I34" s="185"/>
      <c r="J34" s="105"/>
      <c r="K34" s="279" t="s">
        <v>136</v>
      </c>
      <c r="L34" s="133" t="s">
        <v>116</v>
      </c>
      <c r="M34" s="212" t="s">
        <v>273</v>
      </c>
      <c r="N34" s="133"/>
      <c r="O34" s="426"/>
    </row>
    <row r="35" spans="1:18" ht="15" customHeight="1" x14ac:dyDescent="0.2">
      <c r="A35" s="297"/>
      <c r="B35" s="659"/>
      <c r="C35" s="671"/>
      <c r="D35" s="134"/>
      <c r="E35" s="984"/>
      <c r="F35" s="663"/>
      <c r="G35" s="691"/>
      <c r="H35" s="185"/>
      <c r="I35" s="185"/>
      <c r="J35" s="105"/>
      <c r="K35" s="226" t="s">
        <v>208</v>
      </c>
      <c r="L35" s="520"/>
      <c r="M35" s="521"/>
      <c r="N35" s="520"/>
      <c r="O35" s="373"/>
    </row>
    <row r="36" spans="1:18" ht="15" customHeight="1" x14ac:dyDescent="0.2">
      <c r="A36" s="297"/>
      <c r="B36" s="659"/>
      <c r="C36" s="671"/>
      <c r="D36" s="134"/>
      <c r="E36" s="984"/>
      <c r="F36" s="663"/>
      <c r="G36" s="691"/>
      <c r="H36" s="185"/>
      <c r="I36" s="185"/>
      <c r="J36" s="105"/>
      <c r="K36" s="661" t="s">
        <v>130</v>
      </c>
      <c r="L36" s="100">
        <v>150</v>
      </c>
      <c r="M36" s="262">
        <v>349</v>
      </c>
      <c r="N36" s="519"/>
      <c r="O36" s="373"/>
    </row>
    <row r="37" spans="1:18" ht="30.75" customHeight="1" x14ac:dyDescent="0.2">
      <c r="A37" s="297"/>
      <c r="B37" s="659"/>
      <c r="C37" s="671"/>
      <c r="D37" s="134"/>
      <c r="E37" s="984"/>
      <c r="F37" s="663"/>
      <c r="G37" s="691"/>
      <c r="H37" s="185"/>
      <c r="I37" s="185"/>
      <c r="J37" s="105"/>
      <c r="K37" s="661" t="s">
        <v>131</v>
      </c>
      <c r="L37" s="100">
        <v>870</v>
      </c>
      <c r="M37" s="262">
        <v>980</v>
      </c>
      <c r="N37" s="519" t="s">
        <v>351</v>
      </c>
      <c r="O37" s="373"/>
    </row>
    <row r="38" spans="1:18" ht="27.75" customHeight="1" x14ac:dyDescent="0.2">
      <c r="A38" s="297"/>
      <c r="B38" s="659"/>
      <c r="C38" s="671"/>
      <c r="D38" s="134"/>
      <c r="E38" s="984"/>
      <c r="F38" s="663"/>
      <c r="G38" s="691"/>
      <c r="H38" s="185"/>
      <c r="I38" s="185"/>
      <c r="J38" s="105"/>
      <c r="K38" s="39" t="s">
        <v>173</v>
      </c>
      <c r="L38" s="133">
        <v>1</v>
      </c>
      <c r="M38" s="212" t="s">
        <v>272</v>
      </c>
      <c r="N38" s="522" t="s">
        <v>308</v>
      </c>
      <c r="O38" s="527"/>
      <c r="R38" s="167"/>
    </row>
    <row r="39" spans="1:18" ht="36.75" customHeight="1" x14ac:dyDescent="0.2">
      <c r="A39" s="297"/>
      <c r="B39" s="659"/>
      <c r="C39" s="672"/>
      <c r="D39" s="135"/>
      <c r="E39" s="1078"/>
      <c r="F39" s="663"/>
      <c r="G39" s="742"/>
      <c r="H39" s="743"/>
      <c r="I39" s="743"/>
      <c r="J39" s="744"/>
      <c r="K39" s="523" t="s">
        <v>204</v>
      </c>
      <c r="L39" s="524">
        <v>2</v>
      </c>
      <c r="M39" s="525">
        <v>0</v>
      </c>
      <c r="N39" s="524"/>
      <c r="O39" s="526" t="s">
        <v>276</v>
      </c>
    </row>
    <row r="40" spans="1:18" ht="57" customHeight="1" x14ac:dyDescent="0.2">
      <c r="A40" s="297"/>
      <c r="B40" s="659"/>
      <c r="C40" s="495" t="s">
        <v>31</v>
      </c>
      <c r="D40" s="910" t="s">
        <v>122</v>
      </c>
      <c r="E40" s="1007" t="s">
        <v>125</v>
      </c>
      <c r="F40" s="663"/>
      <c r="G40" s="745" t="s">
        <v>299</v>
      </c>
      <c r="H40" s="746"/>
      <c r="I40" s="746"/>
      <c r="J40" s="747">
        <v>188.9</v>
      </c>
      <c r="K40" s="535" t="s">
        <v>144</v>
      </c>
      <c r="L40" s="536">
        <v>100</v>
      </c>
      <c r="M40" s="537">
        <v>70</v>
      </c>
      <c r="N40" s="538"/>
      <c r="O40" s="539" t="s">
        <v>309</v>
      </c>
    </row>
    <row r="41" spans="1:18" ht="41.25" customHeight="1" x14ac:dyDescent="0.2">
      <c r="A41" s="297"/>
      <c r="B41" s="659"/>
      <c r="C41" s="530"/>
      <c r="D41" s="1006"/>
      <c r="E41" s="1008"/>
      <c r="F41" s="663"/>
      <c r="G41" s="748"/>
      <c r="H41" s="749"/>
      <c r="I41" s="749"/>
      <c r="J41" s="750"/>
      <c r="K41" s="491" t="s">
        <v>124</v>
      </c>
      <c r="L41" s="531">
        <v>1</v>
      </c>
      <c r="M41" s="532">
        <v>0</v>
      </c>
      <c r="N41" s="533"/>
      <c r="O41" s="534" t="s">
        <v>275</v>
      </c>
    </row>
    <row r="42" spans="1:18" ht="15" customHeight="1" x14ac:dyDescent="0.2">
      <c r="A42" s="297"/>
      <c r="B42" s="659"/>
      <c r="C42" s="496" t="s">
        <v>32</v>
      </c>
      <c r="D42" s="828" t="s">
        <v>115</v>
      </c>
      <c r="E42" s="1008"/>
      <c r="F42" s="1004"/>
      <c r="G42" s="745" t="s">
        <v>299</v>
      </c>
      <c r="H42" s="751"/>
      <c r="I42" s="751"/>
      <c r="J42" s="752">
        <v>11.7</v>
      </c>
      <c r="K42" s="1063" t="s">
        <v>144</v>
      </c>
      <c r="L42" s="32">
        <v>50</v>
      </c>
      <c r="M42" s="357">
        <v>50</v>
      </c>
      <c r="N42" s="795" t="s">
        <v>310</v>
      </c>
      <c r="O42" s="440"/>
    </row>
    <row r="43" spans="1:18" ht="12" customHeight="1" x14ac:dyDescent="0.2">
      <c r="A43" s="297"/>
      <c r="B43" s="659"/>
      <c r="C43" s="672"/>
      <c r="D43" s="919"/>
      <c r="E43" s="1009"/>
      <c r="F43" s="1004"/>
      <c r="G43" s="753"/>
      <c r="H43" s="749"/>
      <c r="I43" s="749"/>
      <c r="J43" s="749"/>
      <c r="K43" s="994"/>
      <c r="L43" s="700"/>
      <c r="M43" s="347"/>
      <c r="N43" s="797"/>
      <c r="O43" s="440"/>
    </row>
    <row r="44" spans="1:18" ht="22.5" customHeight="1" x14ac:dyDescent="0.2">
      <c r="A44" s="332"/>
      <c r="B44" s="659"/>
      <c r="C44" s="496" t="s">
        <v>25</v>
      </c>
      <c r="D44" s="973" t="s">
        <v>103</v>
      </c>
      <c r="E44" s="987" t="s">
        <v>93</v>
      </c>
      <c r="F44" s="913"/>
      <c r="G44" s="745" t="s">
        <v>299</v>
      </c>
      <c r="H44" s="751"/>
      <c r="I44" s="751"/>
      <c r="J44" s="752">
        <v>389.4</v>
      </c>
      <c r="K44" s="227" t="s">
        <v>145</v>
      </c>
      <c r="L44" s="699">
        <v>100</v>
      </c>
      <c r="M44" s="403">
        <v>100</v>
      </c>
      <c r="N44" s="699"/>
      <c r="O44" s="440"/>
    </row>
    <row r="45" spans="1:18" ht="17.25" customHeight="1" x14ac:dyDescent="0.2">
      <c r="A45" s="332"/>
      <c r="B45" s="659"/>
      <c r="C45" s="672"/>
      <c r="D45" s="1005"/>
      <c r="E45" s="916"/>
      <c r="F45" s="913"/>
      <c r="G45" s="754" t="s">
        <v>302</v>
      </c>
      <c r="H45" s="751"/>
      <c r="I45" s="751"/>
      <c r="J45" s="751">
        <v>62</v>
      </c>
      <c r="K45" s="540"/>
      <c r="L45" s="699"/>
      <c r="M45" s="403"/>
      <c r="N45" s="699"/>
      <c r="O45" s="440"/>
    </row>
    <row r="46" spans="1:18" ht="15.75" customHeight="1" x14ac:dyDescent="0.2">
      <c r="A46" s="297"/>
      <c r="B46" s="659"/>
      <c r="C46" s="496" t="s">
        <v>33</v>
      </c>
      <c r="D46" s="997" t="s">
        <v>117</v>
      </c>
      <c r="E46" s="987" t="s">
        <v>125</v>
      </c>
      <c r="F46" s="995"/>
      <c r="G46" s="745" t="s">
        <v>299</v>
      </c>
      <c r="H46" s="746"/>
      <c r="I46" s="746"/>
      <c r="J46" s="746">
        <v>0</v>
      </c>
      <c r="K46" s="704" t="s">
        <v>84</v>
      </c>
      <c r="L46" s="705">
        <v>1</v>
      </c>
      <c r="M46" s="706">
        <v>0</v>
      </c>
      <c r="N46" s="705"/>
      <c r="O46" s="798" t="s">
        <v>311</v>
      </c>
    </row>
    <row r="47" spans="1:18" ht="22.5" customHeight="1" x14ac:dyDescent="0.2">
      <c r="A47" s="297"/>
      <c r="B47" s="659"/>
      <c r="C47" s="672"/>
      <c r="D47" s="998"/>
      <c r="E47" s="990"/>
      <c r="F47" s="995"/>
      <c r="G47" s="755"/>
      <c r="H47" s="749"/>
      <c r="I47" s="749"/>
      <c r="J47" s="749"/>
      <c r="K47" s="707"/>
      <c r="L47" s="708"/>
      <c r="M47" s="709"/>
      <c r="N47" s="708"/>
      <c r="O47" s="799"/>
    </row>
    <row r="48" spans="1:18" ht="18" customHeight="1" x14ac:dyDescent="0.2">
      <c r="A48" s="297"/>
      <c r="B48" s="659"/>
      <c r="C48" s="496" t="s">
        <v>26</v>
      </c>
      <c r="D48" s="997" t="s">
        <v>101</v>
      </c>
      <c r="E48" s="987" t="s">
        <v>93</v>
      </c>
      <c r="F48" s="995"/>
      <c r="G48" s="745" t="s">
        <v>299</v>
      </c>
      <c r="H48" s="746"/>
      <c r="I48" s="746"/>
      <c r="J48" s="746">
        <v>0</v>
      </c>
      <c r="K48" s="704" t="s">
        <v>102</v>
      </c>
      <c r="L48" s="705">
        <v>1</v>
      </c>
      <c r="M48" s="706">
        <v>0</v>
      </c>
      <c r="N48" s="705"/>
      <c r="O48" s="798" t="s">
        <v>312</v>
      </c>
      <c r="R48" s="541"/>
    </row>
    <row r="49" spans="1:15" ht="36.75" customHeight="1" x14ac:dyDescent="0.2">
      <c r="A49" s="297"/>
      <c r="B49" s="659"/>
      <c r="C49" s="672"/>
      <c r="D49" s="998"/>
      <c r="E49" s="916"/>
      <c r="F49" s="995"/>
      <c r="G49" s="755"/>
      <c r="H49" s="749"/>
      <c r="I49" s="749"/>
      <c r="J49" s="749"/>
      <c r="K49" s="707" t="s">
        <v>108</v>
      </c>
      <c r="L49" s="708">
        <v>10</v>
      </c>
      <c r="M49" s="709">
        <v>0</v>
      </c>
      <c r="N49" s="708"/>
      <c r="O49" s="799"/>
    </row>
    <row r="50" spans="1:15" ht="27.75" customHeight="1" x14ac:dyDescent="0.2">
      <c r="A50" s="320"/>
      <c r="B50" s="659"/>
      <c r="C50" s="496" t="s">
        <v>61</v>
      </c>
      <c r="D50" s="997" t="s">
        <v>201</v>
      </c>
      <c r="E50" s="987" t="s">
        <v>93</v>
      </c>
      <c r="F50" s="995"/>
      <c r="G50" s="745" t="s">
        <v>299</v>
      </c>
      <c r="H50" s="746"/>
      <c r="I50" s="746"/>
      <c r="J50" s="746">
        <v>0</v>
      </c>
      <c r="K50" s="704" t="s">
        <v>118</v>
      </c>
      <c r="L50" s="705">
        <v>1</v>
      </c>
      <c r="M50" s="706">
        <v>0</v>
      </c>
      <c r="N50" s="705"/>
      <c r="O50" s="798" t="s">
        <v>313</v>
      </c>
    </row>
    <row r="51" spans="1:15" ht="26.25" customHeight="1" x14ac:dyDescent="0.2">
      <c r="A51" s="320"/>
      <c r="B51" s="659"/>
      <c r="C51" s="672"/>
      <c r="D51" s="998"/>
      <c r="E51" s="916"/>
      <c r="F51" s="995"/>
      <c r="G51" s="738"/>
      <c r="H51" s="737"/>
      <c r="I51" s="737"/>
      <c r="J51" s="737"/>
      <c r="K51" s="707"/>
      <c r="L51" s="708"/>
      <c r="M51" s="709"/>
      <c r="N51" s="708"/>
      <c r="O51" s="799"/>
    </row>
    <row r="52" spans="1:15" ht="15" customHeight="1" x14ac:dyDescent="0.2">
      <c r="A52" s="332"/>
      <c r="B52" s="659"/>
      <c r="C52" s="495" t="s">
        <v>160</v>
      </c>
      <c r="D52" s="830" t="s">
        <v>121</v>
      </c>
      <c r="E52" s="987" t="s">
        <v>125</v>
      </c>
      <c r="F52" s="663"/>
      <c r="G52" s="46" t="s">
        <v>46</v>
      </c>
      <c r="H52" s="72">
        <v>10</v>
      </c>
      <c r="I52" s="72">
        <v>10</v>
      </c>
      <c r="J52" s="107">
        <v>10</v>
      </c>
      <c r="K52" s="674" t="s">
        <v>102</v>
      </c>
      <c r="L52" s="32">
        <v>1</v>
      </c>
      <c r="M52" s="357">
        <v>1</v>
      </c>
      <c r="N52" s="32"/>
      <c r="O52" s="542"/>
    </row>
    <row r="53" spans="1:15" ht="19.5" customHeight="1" x14ac:dyDescent="0.2">
      <c r="A53" s="332"/>
      <c r="B53" s="659"/>
      <c r="C53" s="672"/>
      <c r="D53" s="919"/>
      <c r="E53" s="990"/>
      <c r="F53" s="663"/>
      <c r="G53" s="47"/>
      <c r="H53" s="73"/>
      <c r="I53" s="73"/>
      <c r="J53" s="106"/>
      <c r="K53" s="154"/>
      <c r="L53" s="700"/>
      <c r="M53" s="347"/>
      <c r="N53" s="700"/>
      <c r="O53" s="529"/>
    </row>
    <row r="54" spans="1:15" ht="22.5" customHeight="1" x14ac:dyDescent="0.2">
      <c r="A54" s="384"/>
      <c r="B54" s="659"/>
      <c r="C54" s="495" t="s">
        <v>186</v>
      </c>
      <c r="D54" s="830" t="s">
        <v>143</v>
      </c>
      <c r="E54" s="987" t="s">
        <v>125</v>
      </c>
      <c r="F54" s="663"/>
      <c r="G54" s="745" t="s">
        <v>302</v>
      </c>
      <c r="H54" s="751"/>
      <c r="I54" s="751"/>
      <c r="J54" s="752">
        <v>36.4</v>
      </c>
      <c r="K54" s="978" t="s">
        <v>146</v>
      </c>
      <c r="L54" s="32">
        <v>100</v>
      </c>
      <c r="M54" s="357">
        <v>100</v>
      </c>
      <c r="N54" s="32"/>
      <c r="O54" s="585"/>
    </row>
    <row r="55" spans="1:15" ht="24" customHeight="1" x14ac:dyDescent="0.2">
      <c r="A55" s="390"/>
      <c r="B55" s="659"/>
      <c r="C55" s="672"/>
      <c r="D55" s="919"/>
      <c r="E55" s="990"/>
      <c r="F55" s="679"/>
      <c r="G55" s="756"/>
      <c r="H55" s="757"/>
      <c r="I55" s="757"/>
      <c r="J55" s="758"/>
      <c r="K55" s="994"/>
      <c r="L55" s="700"/>
      <c r="M55" s="347"/>
      <c r="N55" s="700"/>
      <c r="O55" s="586"/>
    </row>
    <row r="56" spans="1:15" ht="17.25" customHeight="1" x14ac:dyDescent="0.2">
      <c r="A56" s="297"/>
      <c r="B56" s="659"/>
      <c r="C56" s="671" t="s">
        <v>188</v>
      </c>
      <c r="D56" s="828" t="s">
        <v>94</v>
      </c>
      <c r="E56" s="989" t="s">
        <v>93</v>
      </c>
      <c r="F56" s="663" t="s">
        <v>43</v>
      </c>
      <c r="G56" s="691" t="s">
        <v>149</v>
      </c>
      <c r="H56" s="114">
        <v>443</v>
      </c>
      <c r="I56" s="114">
        <v>441.9</v>
      </c>
      <c r="J56" s="71">
        <v>441.9</v>
      </c>
      <c r="K56" s="966" t="s">
        <v>147</v>
      </c>
      <c r="L56" s="699">
        <v>100</v>
      </c>
      <c r="M56" s="91">
        <v>100</v>
      </c>
      <c r="N56" s="699"/>
      <c r="O56" s="94"/>
    </row>
    <row r="57" spans="1:15" ht="17.25" customHeight="1" x14ac:dyDescent="0.2">
      <c r="A57" s="297"/>
      <c r="B57" s="659"/>
      <c r="C57" s="671"/>
      <c r="D57" s="988"/>
      <c r="E57" s="988"/>
      <c r="F57" s="663"/>
      <c r="G57" s="691" t="s">
        <v>22</v>
      </c>
      <c r="H57" s="114">
        <v>20.5</v>
      </c>
      <c r="I57" s="114"/>
      <c r="J57" s="71"/>
      <c r="K57" s="966"/>
      <c r="L57" s="699"/>
      <c r="M57" s="403"/>
      <c r="N57" s="699"/>
      <c r="O57" s="94"/>
    </row>
    <row r="58" spans="1:15" ht="17.25" customHeight="1" x14ac:dyDescent="0.2">
      <c r="A58" s="297"/>
      <c r="B58" s="659"/>
      <c r="C58" s="671"/>
      <c r="D58" s="988"/>
      <c r="E58" s="988"/>
      <c r="F58" s="663"/>
      <c r="G58" s="208"/>
      <c r="H58" s="115"/>
      <c r="I58" s="115"/>
      <c r="J58" s="106"/>
      <c r="K58" s="966"/>
      <c r="L58" s="699"/>
      <c r="M58" s="403"/>
      <c r="N58" s="699"/>
      <c r="O58" s="94"/>
    </row>
    <row r="59" spans="1:15" ht="15" customHeight="1" thickBot="1" x14ac:dyDescent="0.25">
      <c r="A59" s="299"/>
      <c r="B59" s="191"/>
      <c r="C59" s="669"/>
      <c r="D59" s="333"/>
      <c r="E59" s="334"/>
      <c r="F59" s="335"/>
      <c r="G59" s="22" t="s">
        <v>6</v>
      </c>
      <c r="H59" s="123">
        <f>SUM(H14:H57)</f>
        <v>2560.8000000000002</v>
      </c>
      <c r="I59" s="123">
        <f>SUM(I14:I57)</f>
        <v>2527.3000000000002</v>
      </c>
      <c r="J59" s="123">
        <f>J56+J52+J15+J14</f>
        <v>1536</v>
      </c>
      <c r="K59" s="285"/>
      <c r="L59" s="37"/>
      <c r="M59" s="349"/>
      <c r="N59" s="37"/>
      <c r="O59" s="113"/>
    </row>
    <row r="60" spans="1:15" ht="14.1" customHeight="1" x14ac:dyDescent="0.2">
      <c r="A60" s="297" t="s">
        <v>5</v>
      </c>
      <c r="B60" s="665" t="s">
        <v>5</v>
      </c>
      <c r="C60" s="668" t="s">
        <v>7</v>
      </c>
      <c r="D60" s="991" t="s">
        <v>50</v>
      </c>
      <c r="E60" s="992"/>
      <c r="F60" s="678" t="s">
        <v>24</v>
      </c>
      <c r="G60" s="127" t="s">
        <v>22</v>
      </c>
      <c r="H60" s="404">
        <f>3077.1-110</f>
        <v>2967.1</v>
      </c>
      <c r="I60" s="404">
        <f>3077.1-110</f>
        <v>2967.1</v>
      </c>
      <c r="J60" s="85">
        <v>2934</v>
      </c>
      <c r="K60" s="201"/>
      <c r="L60" s="209"/>
      <c r="M60" s="187"/>
      <c r="N60" s="209"/>
      <c r="O60" s="95"/>
    </row>
    <row r="61" spans="1:15" ht="14.1" customHeight="1" x14ac:dyDescent="0.2">
      <c r="A61" s="297"/>
      <c r="B61" s="665"/>
      <c r="C61" s="668"/>
      <c r="D61" s="972"/>
      <c r="E61" s="985"/>
      <c r="F61" s="663"/>
      <c r="G61" s="691" t="s">
        <v>37</v>
      </c>
      <c r="H61" s="404">
        <f>0.8</f>
        <v>0.8</v>
      </c>
      <c r="I61" s="404">
        <f>0.8</f>
        <v>0.8</v>
      </c>
      <c r="J61" s="185">
        <v>0.8</v>
      </c>
      <c r="K61" s="201"/>
      <c r="L61" s="209"/>
      <c r="M61" s="187"/>
      <c r="N61" s="209"/>
      <c r="O61" s="95"/>
    </row>
    <row r="62" spans="1:15" ht="14.1" customHeight="1" x14ac:dyDescent="0.2">
      <c r="A62" s="297"/>
      <c r="B62" s="665"/>
      <c r="C62" s="682"/>
      <c r="D62" s="797"/>
      <c r="E62" s="993"/>
      <c r="F62" s="679"/>
      <c r="G62" s="208" t="s">
        <v>55</v>
      </c>
      <c r="H62" s="374">
        <v>50</v>
      </c>
      <c r="I62" s="374">
        <v>50</v>
      </c>
      <c r="J62" s="73">
        <v>50</v>
      </c>
      <c r="K62" s="170"/>
      <c r="L62" s="171"/>
      <c r="M62" s="350"/>
      <c r="N62" s="209"/>
      <c r="O62" s="95"/>
    </row>
    <row r="63" spans="1:15" ht="27.75" customHeight="1" x14ac:dyDescent="0.2">
      <c r="A63" s="863"/>
      <c r="B63" s="926"/>
      <c r="C63" s="955" t="s">
        <v>5</v>
      </c>
      <c r="D63" s="830" t="s">
        <v>67</v>
      </c>
      <c r="E63" s="996"/>
      <c r="F63" s="944"/>
      <c r="G63" s="6"/>
      <c r="H63" s="701"/>
      <c r="I63" s="701"/>
      <c r="J63" s="72"/>
      <c r="K63" s="410" t="s">
        <v>209</v>
      </c>
      <c r="L63" s="209">
        <v>8.6</v>
      </c>
      <c r="M63" s="187">
        <v>8.6</v>
      </c>
      <c r="N63" s="432"/>
      <c r="O63" s="428"/>
    </row>
    <row r="64" spans="1:15" ht="22.5" customHeight="1" x14ac:dyDescent="0.2">
      <c r="A64" s="863"/>
      <c r="B64" s="926"/>
      <c r="C64" s="952"/>
      <c r="D64" s="797"/>
      <c r="E64" s="984"/>
      <c r="F64" s="913"/>
      <c r="G64" s="208"/>
      <c r="H64" s="70"/>
      <c r="I64" s="70"/>
      <c r="J64" s="73"/>
      <c r="K64" s="323" t="s">
        <v>158</v>
      </c>
      <c r="L64" s="324" t="s">
        <v>202</v>
      </c>
      <c r="M64" s="543" t="s">
        <v>277</v>
      </c>
      <c r="N64" s="544" t="s">
        <v>320</v>
      </c>
      <c r="O64" s="725"/>
    </row>
    <row r="65" spans="1:18" ht="18" customHeight="1" x14ac:dyDescent="0.2">
      <c r="A65" s="863"/>
      <c r="B65" s="926"/>
      <c r="C65" s="955" t="s">
        <v>7</v>
      </c>
      <c r="D65" s="956" t="s">
        <v>34</v>
      </c>
      <c r="E65" s="683"/>
      <c r="F65" s="663"/>
      <c r="G65" s="8"/>
      <c r="H65" s="702"/>
      <c r="I65" s="702"/>
      <c r="J65" s="185"/>
      <c r="K65" s="696" t="s">
        <v>36</v>
      </c>
      <c r="L65" s="57">
        <v>57</v>
      </c>
      <c r="M65" s="346">
        <v>67</v>
      </c>
      <c r="N65" s="654"/>
      <c r="O65" s="427"/>
    </row>
    <row r="66" spans="1:18" ht="26.25" customHeight="1" x14ac:dyDescent="0.2">
      <c r="A66" s="863"/>
      <c r="B66" s="926"/>
      <c r="C66" s="955"/>
      <c r="D66" s="956"/>
      <c r="E66" s="683"/>
      <c r="F66" s="663"/>
      <c r="G66" s="691"/>
      <c r="H66" s="702"/>
      <c r="I66" s="702"/>
      <c r="J66" s="185"/>
      <c r="K66" s="138" t="s">
        <v>68</v>
      </c>
      <c r="L66" s="325">
        <v>2900</v>
      </c>
      <c r="M66" s="351">
        <v>1444</v>
      </c>
      <c r="N66" s="519" t="s">
        <v>314</v>
      </c>
      <c r="O66" s="726"/>
    </row>
    <row r="67" spans="1:18" ht="30" customHeight="1" x14ac:dyDescent="0.2">
      <c r="A67" s="863"/>
      <c r="B67" s="926"/>
      <c r="C67" s="952"/>
      <c r="D67" s="957"/>
      <c r="E67" s="683"/>
      <c r="F67" s="663"/>
      <c r="G67" s="21"/>
      <c r="H67" s="70"/>
      <c r="I67" s="70"/>
      <c r="J67" s="73"/>
      <c r="K67" s="697" t="s">
        <v>142</v>
      </c>
      <c r="L67" s="132">
        <v>1</v>
      </c>
      <c r="M67" s="246">
        <v>1</v>
      </c>
      <c r="N67" s="545"/>
      <c r="O67" s="546"/>
    </row>
    <row r="68" spans="1:18" ht="15.75" customHeight="1" x14ac:dyDescent="0.2">
      <c r="A68" s="297"/>
      <c r="B68" s="665"/>
      <c r="C68" s="671" t="s">
        <v>23</v>
      </c>
      <c r="D68" s="973" t="s">
        <v>107</v>
      </c>
      <c r="E68" s="683"/>
      <c r="F68" s="663"/>
      <c r="G68" s="692"/>
      <c r="H68" s="701"/>
      <c r="I68" s="701"/>
      <c r="J68" s="72"/>
      <c r="K68" s="411" t="s">
        <v>132</v>
      </c>
      <c r="L68" s="172" t="s">
        <v>105</v>
      </c>
      <c r="M68" s="547" t="s">
        <v>278</v>
      </c>
      <c r="N68" s="518"/>
      <c r="O68" s="426"/>
    </row>
    <row r="69" spans="1:18" ht="15.75" customHeight="1" x14ac:dyDescent="0.2">
      <c r="A69" s="297"/>
      <c r="B69" s="665"/>
      <c r="C69" s="671"/>
      <c r="D69" s="974"/>
      <c r="E69" s="683"/>
      <c r="F69" s="663"/>
      <c r="G69" s="691"/>
      <c r="H69" s="702"/>
      <c r="I69" s="702"/>
      <c r="J69" s="185"/>
      <c r="K69" s="703" t="s">
        <v>133</v>
      </c>
      <c r="L69" s="133" t="s">
        <v>104</v>
      </c>
      <c r="M69" s="548" t="s">
        <v>279</v>
      </c>
      <c r="N69" s="518"/>
      <c r="O69" s="426"/>
    </row>
    <row r="70" spans="1:18" ht="64.5" customHeight="1" x14ac:dyDescent="0.2">
      <c r="A70" s="297"/>
      <c r="B70" s="665"/>
      <c r="C70" s="671"/>
      <c r="D70" s="974"/>
      <c r="E70" s="683"/>
      <c r="F70" s="663"/>
      <c r="G70" s="691"/>
      <c r="H70" s="702"/>
      <c r="I70" s="702"/>
      <c r="J70" s="185"/>
      <c r="K70" s="247" t="s">
        <v>174</v>
      </c>
      <c r="L70" s="34" t="s">
        <v>194</v>
      </c>
      <c r="M70" s="549" t="s">
        <v>194</v>
      </c>
      <c r="N70" s="552" t="s">
        <v>352</v>
      </c>
      <c r="O70" s="426"/>
    </row>
    <row r="71" spans="1:18" ht="30" customHeight="1" x14ac:dyDescent="0.2">
      <c r="A71" s="297"/>
      <c r="B71" s="665"/>
      <c r="C71" s="672"/>
      <c r="D71" s="975"/>
      <c r="E71" s="683"/>
      <c r="F71" s="663"/>
      <c r="G71" s="208"/>
      <c r="H71" s="70"/>
      <c r="I71" s="70"/>
      <c r="J71" s="73"/>
      <c r="K71" s="323" t="s">
        <v>126</v>
      </c>
      <c r="L71" s="550" t="s">
        <v>119</v>
      </c>
      <c r="M71" s="551" t="s">
        <v>280</v>
      </c>
      <c r="N71" s="544" t="s">
        <v>315</v>
      </c>
      <c r="O71" s="426"/>
    </row>
    <row r="72" spans="1:18" ht="30.75" customHeight="1" x14ac:dyDescent="0.2">
      <c r="A72" s="297"/>
      <c r="B72" s="665"/>
      <c r="C72" s="671" t="s">
        <v>31</v>
      </c>
      <c r="D72" s="673" t="s">
        <v>54</v>
      </c>
      <c r="E72" s="683"/>
      <c r="F72" s="663"/>
      <c r="G72" s="21"/>
      <c r="H72" s="70"/>
      <c r="I72" s="70"/>
      <c r="J72" s="73"/>
      <c r="K72" s="88" t="s">
        <v>35</v>
      </c>
      <c r="L72" s="32">
        <v>10</v>
      </c>
      <c r="M72" s="90">
        <v>19</v>
      </c>
      <c r="N72" s="528"/>
      <c r="O72" s="94"/>
      <c r="R72" s="167"/>
    </row>
    <row r="73" spans="1:18" ht="18" customHeight="1" thickBot="1" x14ac:dyDescent="0.25">
      <c r="A73" s="297"/>
      <c r="B73" s="665"/>
      <c r="C73" s="668"/>
      <c r="D73" s="687"/>
      <c r="E73" s="690"/>
      <c r="F73" s="679"/>
      <c r="G73" s="22" t="s">
        <v>6</v>
      </c>
      <c r="H73" s="434">
        <f t="shared" ref="H73" si="0">SUM(H60:H72)</f>
        <v>3017.9</v>
      </c>
      <c r="I73" s="434">
        <f t="shared" ref="I73:J73" si="1">SUM(I60:I72)</f>
        <v>3017.9</v>
      </c>
      <c r="J73" s="435">
        <f t="shared" si="1"/>
        <v>2984.8</v>
      </c>
      <c r="K73" s="328"/>
      <c r="L73" s="700"/>
      <c r="M73" s="92"/>
      <c r="N73" s="700"/>
      <c r="O73" s="96"/>
    </row>
    <row r="74" spans="1:18" ht="15.75" customHeight="1" x14ac:dyDescent="0.2">
      <c r="A74" s="298" t="s">
        <v>5</v>
      </c>
      <c r="B74" s="664" t="s">
        <v>5</v>
      </c>
      <c r="C74" s="164" t="s">
        <v>23</v>
      </c>
      <c r="D74" s="971" t="s">
        <v>51</v>
      </c>
      <c r="E74" s="174"/>
      <c r="F74" s="164" t="s">
        <v>24</v>
      </c>
      <c r="G74" s="127" t="s">
        <v>22</v>
      </c>
      <c r="H74" s="85">
        <v>1110.0999999999999</v>
      </c>
      <c r="I74" s="85">
        <f>1097.6+12.5+14.3+11.9</f>
        <v>1136.3</v>
      </c>
      <c r="J74" s="105">
        <v>854.4</v>
      </c>
      <c r="K74" s="175"/>
      <c r="L74" s="168"/>
      <c r="M74" s="352"/>
      <c r="N74" s="168"/>
      <c r="O74" s="169"/>
    </row>
    <row r="75" spans="1:18" ht="14.25" customHeight="1" x14ac:dyDescent="0.2">
      <c r="A75" s="297"/>
      <c r="B75" s="665"/>
      <c r="C75" s="486"/>
      <c r="D75" s="972"/>
      <c r="E75" s="173"/>
      <c r="F75" s="486"/>
      <c r="G75" s="691" t="s">
        <v>37</v>
      </c>
      <c r="H75" s="185">
        <v>32.700000000000003</v>
      </c>
      <c r="I75" s="185">
        <v>32.700000000000003</v>
      </c>
      <c r="J75" s="105">
        <v>32.200000000000003</v>
      </c>
      <c r="K75" s="661"/>
      <c r="L75" s="209"/>
      <c r="M75" s="187"/>
      <c r="N75" s="209"/>
      <c r="O75" s="95"/>
    </row>
    <row r="76" spans="1:18" ht="12" customHeight="1" x14ac:dyDescent="0.2">
      <c r="A76" s="297"/>
      <c r="B76" s="665"/>
      <c r="C76" s="486"/>
      <c r="D76" s="972"/>
      <c r="E76" s="173"/>
      <c r="F76" s="486"/>
      <c r="G76" s="691" t="s">
        <v>76</v>
      </c>
      <c r="H76" s="185"/>
      <c r="I76" s="185">
        <v>3.6</v>
      </c>
      <c r="J76" s="105">
        <v>3.5</v>
      </c>
      <c r="K76" s="661"/>
      <c r="L76" s="209"/>
      <c r="M76" s="187"/>
      <c r="N76" s="209"/>
      <c r="O76" s="95"/>
    </row>
    <row r="77" spans="1:18" ht="12" customHeight="1" x14ac:dyDescent="0.2">
      <c r="A77" s="386"/>
      <c r="B77" s="665"/>
      <c r="C77" s="487"/>
      <c r="D77" s="797"/>
      <c r="E77" s="499"/>
      <c r="F77" s="679"/>
      <c r="G77" s="208" t="s">
        <v>65</v>
      </c>
      <c r="H77" s="73">
        <v>14.3</v>
      </c>
      <c r="I77" s="73">
        <v>14.3</v>
      </c>
      <c r="J77" s="73">
        <v>14.3</v>
      </c>
      <c r="K77" s="661"/>
      <c r="L77" s="209"/>
      <c r="M77" s="187"/>
      <c r="N77" s="209"/>
      <c r="O77" s="95"/>
    </row>
    <row r="78" spans="1:18" ht="27" customHeight="1" x14ac:dyDescent="0.2">
      <c r="A78" s="297"/>
      <c r="B78" s="665"/>
      <c r="C78" s="495" t="s">
        <v>5</v>
      </c>
      <c r="D78" s="828" t="s">
        <v>98</v>
      </c>
      <c r="E78" s="984" t="s">
        <v>63</v>
      </c>
      <c r="F78" s="486"/>
      <c r="G78" s="23"/>
      <c r="H78" s="185"/>
      <c r="I78" s="185"/>
      <c r="J78" s="110"/>
      <c r="K78" s="286" t="s">
        <v>191</v>
      </c>
      <c r="L78" s="228">
        <v>80</v>
      </c>
      <c r="M78" s="353">
        <v>80</v>
      </c>
      <c r="N78" s="139"/>
      <c r="O78" s="445"/>
    </row>
    <row r="79" spans="1:18" ht="16.5" customHeight="1" x14ac:dyDescent="0.2">
      <c r="A79" s="297"/>
      <c r="B79" s="665"/>
      <c r="C79" s="495"/>
      <c r="D79" s="828"/>
      <c r="E79" s="984"/>
      <c r="F79" s="486"/>
      <c r="G79" s="23"/>
      <c r="H79" s="185"/>
      <c r="I79" s="185"/>
      <c r="J79" s="110"/>
      <c r="K79" s="140" t="s">
        <v>175</v>
      </c>
      <c r="L79" s="141">
        <v>40</v>
      </c>
      <c r="M79" s="354">
        <v>40</v>
      </c>
      <c r="N79" s="99"/>
      <c r="O79" s="281"/>
    </row>
    <row r="80" spans="1:18" ht="25.5" customHeight="1" x14ac:dyDescent="0.2">
      <c r="A80" s="297"/>
      <c r="B80" s="665"/>
      <c r="C80" s="495"/>
      <c r="D80" s="828"/>
      <c r="E80" s="984"/>
      <c r="F80" s="486"/>
      <c r="G80" s="23"/>
      <c r="H80" s="185"/>
      <c r="I80" s="185"/>
      <c r="J80" s="110"/>
      <c r="K80" s="140" t="s">
        <v>210</v>
      </c>
      <c r="L80" s="141">
        <v>15</v>
      </c>
      <c r="M80" s="354">
        <v>15</v>
      </c>
      <c r="N80" s="99"/>
      <c r="O80" s="281"/>
    </row>
    <row r="81" spans="1:18" ht="27" customHeight="1" x14ac:dyDescent="0.2">
      <c r="A81" s="297"/>
      <c r="B81" s="665"/>
      <c r="C81" s="495"/>
      <c r="D81" s="828"/>
      <c r="E81" s="984"/>
      <c r="F81" s="486"/>
      <c r="G81" s="23"/>
      <c r="H81" s="185"/>
      <c r="I81" s="185"/>
      <c r="J81" s="110"/>
      <c r="K81" s="693" t="s">
        <v>211</v>
      </c>
      <c r="L81" s="99">
        <v>4</v>
      </c>
      <c r="M81" s="345">
        <v>4</v>
      </c>
      <c r="N81" s="99"/>
      <c r="O81" s="281"/>
    </row>
    <row r="82" spans="1:18" ht="159.75" customHeight="1" x14ac:dyDescent="0.2">
      <c r="A82" s="297"/>
      <c r="B82" s="665"/>
      <c r="C82" s="495"/>
      <c r="D82" s="976"/>
      <c r="E82" s="985"/>
      <c r="F82" s="486"/>
      <c r="G82" s="23"/>
      <c r="H82" s="185"/>
      <c r="I82" s="185"/>
      <c r="J82" s="110"/>
      <c r="K82" s="38" t="s">
        <v>205</v>
      </c>
      <c r="L82" s="214">
        <v>50</v>
      </c>
      <c r="M82" s="355">
        <v>50</v>
      </c>
      <c r="N82" s="554" t="s">
        <v>319</v>
      </c>
      <c r="O82" s="553"/>
    </row>
    <row r="83" spans="1:18" ht="18.75" customHeight="1" x14ac:dyDescent="0.2">
      <c r="A83" s="297"/>
      <c r="B83" s="665"/>
      <c r="C83" s="495"/>
      <c r="D83" s="828"/>
      <c r="E83" s="62"/>
      <c r="F83" s="486"/>
      <c r="G83" s="23"/>
      <c r="H83" s="185"/>
      <c r="I83" s="185"/>
      <c r="J83" s="110"/>
      <c r="K83" s="889" t="s">
        <v>206</v>
      </c>
      <c r="L83" s="99">
        <v>50</v>
      </c>
      <c r="M83" s="345">
        <v>50</v>
      </c>
      <c r="N83" s="962" t="s">
        <v>316</v>
      </c>
      <c r="O83" s="555"/>
    </row>
    <row r="84" spans="1:18" ht="21.75" customHeight="1" x14ac:dyDescent="0.2">
      <c r="A84" s="297"/>
      <c r="B84" s="665"/>
      <c r="C84" s="495"/>
      <c r="D84" s="828"/>
      <c r="E84" s="62"/>
      <c r="F84" s="486"/>
      <c r="G84" s="23"/>
      <c r="H84" s="185"/>
      <c r="I84" s="185"/>
      <c r="J84" s="110"/>
      <c r="K84" s="986"/>
      <c r="L84" s="99"/>
      <c r="M84" s="345"/>
      <c r="N84" s="963"/>
      <c r="O84" s="556"/>
    </row>
    <row r="85" spans="1:18" ht="29.25" customHeight="1" x14ac:dyDescent="0.2">
      <c r="A85" s="297"/>
      <c r="B85" s="665"/>
      <c r="C85" s="495"/>
      <c r="D85" s="655"/>
      <c r="E85" s="62"/>
      <c r="F85" s="486"/>
      <c r="G85" s="23"/>
      <c r="H85" s="185"/>
      <c r="I85" s="185"/>
      <c r="J85" s="105"/>
      <c r="K85" s="38" t="s">
        <v>212</v>
      </c>
      <c r="L85" s="214">
        <v>100</v>
      </c>
      <c r="M85" s="355">
        <v>100</v>
      </c>
      <c r="N85" s="99"/>
      <c r="O85" s="281"/>
    </row>
    <row r="86" spans="1:18" ht="27.75" customHeight="1" x14ac:dyDescent="0.2">
      <c r="A86" s="297"/>
      <c r="B86" s="665"/>
      <c r="C86" s="495"/>
      <c r="D86" s="655"/>
      <c r="E86" s="62"/>
      <c r="F86" s="486"/>
      <c r="G86" s="23"/>
      <c r="H86" s="185"/>
      <c r="I86" s="185"/>
      <c r="J86" s="110"/>
      <c r="K86" s="661" t="s">
        <v>213</v>
      </c>
      <c r="L86" s="99">
        <v>4</v>
      </c>
      <c r="M86" s="345">
        <v>4</v>
      </c>
      <c r="N86" s="99"/>
      <c r="O86" s="281"/>
    </row>
    <row r="87" spans="1:18" ht="55.5" customHeight="1" x14ac:dyDescent="0.2">
      <c r="A87" s="297"/>
      <c r="B87" s="665"/>
      <c r="C87" s="495"/>
      <c r="D87" s="655"/>
      <c r="E87" s="62"/>
      <c r="F87" s="486"/>
      <c r="G87" s="23"/>
      <c r="H87" s="185"/>
      <c r="I87" s="185"/>
      <c r="J87" s="105"/>
      <c r="K87" s="280" t="s">
        <v>90</v>
      </c>
      <c r="L87" s="214">
        <v>4</v>
      </c>
      <c r="M87" s="355">
        <v>4</v>
      </c>
      <c r="N87" s="557" t="s">
        <v>353</v>
      </c>
      <c r="O87" s="558"/>
    </row>
    <row r="88" spans="1:18" ht="252.75" customHeight="1" x14ac:dyDescent="0.2">
      <c r="A88" s="297"/>
      <c r="B88" s="665"/>
      <c r="C88" s="672"/>
      <c r="D88" s="655"/>
      <c r="E88" s="62"/>
      <c r="F88" s="486"/>
      <c r="G88" s="23"/>
      <c r="H88" s="185"/>
      <c r="I88" s="185"/>
      <c r="J88" s="105"/>
      <c r="K88" s="559" t="s">
        <v>197</v>
      </c>
      <c r="L88" s="560">
        <v>2</v>
      </c>
      <c r="M88" s="561">
        <v>0</v>
      </c>
      <c r="N88" s="562" t="s">
        <v>317</v>
      </c>
      <c r="O88" s="727" t="s">
        <v>321</v>
      </c>
    </row>
    <row r="89" spans="1:18" ht="12.75" customHeight="1" x14ac:dyDescent="0.2">
      <c r="A89" s="297"/>
      <c r="B89" s="665"/>
      <c r="C89" s="671" t="s">
        <v>7</v>
      </c>
      <c r="D89" s="830" t="s">
        <v>106</v>
      </c>
      <c r="E89" s="675"/>
      <c r="F89" s="663"/>
      <c r="G89" s="692"/>
      <c r="H89" s="72"/>
      <c r="I89" s="72"/>
      <c r="J89" s="107"/>
      <c r="K89" s="978" t="s">
        <v>230</v>
      </c>
      <c r="L89" s="99">
        <v>1</v>
      </c>
      <c r="M89" s="345">
        <v>1</v>
      </c>
      <c r="N89" s="99"/>
      <c r="O89" s="281"/>
    </row>
    <row r="90" spans="1:18" ht="28.5" customHeight="1" x14ac:dyDescent="0.2">
      <c r="A90" s="297"/>
      <c r="B90" s="665"/>
      <c r="C90" s="672"/>
      <c r="D90" s="919"/>
      <c r="E90" s="677"/>
      <c r="F90" s="663"/>
      <c r="G90" s="21"/>
      <c r="H90" s="73"/>
      <c r="I90" s="73"/>
      <c r="J90" s="106"/>
      <c r="K90" s="979"/>
      <c r="L90" s="700"/>
      <c r="M90" s="347"/>
      <c r="N90" s="700"/>
      <c r="O90" s="96"/>
    </row>
    <row r="91" spans="1:18" ht="15.75" customHeight="1" x14ac:dyDescent="0.2">
      <c r="A91" s="297"/>
      <c r="B91" s="665"/>
      <c r="C91" s="495" t="s">
        <v>23</v>
      </c>
      <c r="D91" s="828" t="s">
        <v>75</v>
      </c>
      <c r="E91" s="980" t="s">
        <v>63</v>
      </c>
      <c r="F91" s="663"/>
      <c r="G91" s="691"/>
      <c r="H91" s="109"/>
      <c r="I91" s="109"/>
      <c r="J91" s="108"/>
      <c r="K91" s="239" t="s">
        <v>110</v>
      </c>
      <c r="L91" s="234">
        <v>22.5</v>
      </c>
      <c r="M91" s="234">
        <v>22.5</v>
      </c>
      <c r="N91" s="234"/>
      <c r="O91" s="238"/>
    </row>
    <row r="92" spans="1:18" ht="15.75" customHeight="1" x14ac:dyDescent="0.2">
      <c r="A92" s="297"/>
      <c r="B92" s="665"/>
      <c r="C92" s="495"/>
      <c r="D92" s="828"/>
      <c r="E92" s="980"/>
      <c r="F92" s="663"/>
      <c r="G92" s="691"/>
      <c r="H92" s="185"/>
      <c r="I92" s="185"/>
      <c r="J92" s="105"/>
      <c r="K92" s="239" t="s">
        <v>111</v>
      </c>
      <c r="L92" s="235">
        <v>110</v>
      </c>
      <c r="M92" s="235">
        <v>110</v>
      </c>
      <c r="N92" s="235"/>
      <c r="O92" s="236"/>
    </row>
    <row r="93" spans="1:18" ht="15.75" customHeight="1" x14ac:dyDescent="0.2">
      <c r="A93" s="297"/>
      <c r="B93" s="659"/>
      <c r="C93" s="671"/>
      <c r="D93" s="828"/>
      <c r="E93" s="980"/>
      <c r="F93" s="663"/>
      <c r="G93" s="691"/>
      <c r="H93" s="185"/>
      <c r="I93" s="185"/>
      <c r="J93" s="105"/>
      <c r="K93" s="240" t="s">
        <v>109</v>
      </c>
      <c r="L93" s="241">
        <v>5</v>
      </c>
      <c r="M93" s="241">
        <v>5</v>
      </c>
      <c r="N93" s="237"/>
      <c r="O93" s="446"/>
    </row>
    <row r="94" spans="1:18" ht="27" customHeight="1" x14ac:dyDescent="0.2">
      <c r="A94" s="297"/>
      <c r="B94" s="665"/>
      <c r="C94" s="495"/>
      <c r="D94" s="828"/>
      <c r="E94" s="980"/>
      <c r="F94" s="663"/>
      <c r="G94" s="691"/>
      <c r="H94" s="185"/>
      <c r="I94" s="185"/>
      <c r="J94" s="105"/>
      <c r="K94" s="253" t="s">
        <v>138</v>
      </c>
      <c r="L94" s="254">
        <v>1</v>
      </c>
      <c r="M94" s="412">
        <v>1</v>
      </c>
      <c r="N94" s="235"/>
      <c r="O94" s="446"/>
    </row>
    <row r="95" spans="1:18" ht="15" customHeight="1" x14ac:dyDescent="0.2">
      <c r="A95" s="297"/>
      <c r="B95" s="665"/>
      <c r="C95" s="495"/>
      <c r="D95" s="828"/>
      <c r="E95" s="980"/>
      <c r="F95" s="663"/>
      <c r="G95" s="691"/>
      <c r="H95" s="185"/>
      <c r="I95" s="185"/>
      <c r="J95" s="105"/>
      <c r="K95" s="960" t="s">
        <v>214</v>
      </c>
      <c r="L95" s="166">
        <v>1</v>
      </c>
      <c r="M95" s="225" t="s">
        <v>47</v>
      </c>
      <c r="N95" s="660"/>
      <c r="O95" s="426"/>
      <c r="P95" s="242"/>
      <c r="Q95" s="242"/>
      <c r="R95" s="242"/>
    </row>
    <row r="96" spans="1:18" ht="12.75" customHeight="1" x14ac:dyDescent="0.2">
      <c r="A96" s="297"/>
      <c r="B96" s="665"/>
      <c r="C96" s="495"/>
      <c r="D96" s="287"/>
      <c r="E96" s="980"/>
      <c r="F96" s="663"/>
      <c r="G96" s="691"/>
      <c r="H96" s="185"/>
      <c r="I96" s="185"/>
      <c r="J96" s="105"/>
      <c r="K96" s="961"/>
      <c r="L96" s="660"/>
      <c r="M96" s="111"/>
      <c r="N96" s="660"/>
      <c r="O96" s="426"/>
      <c r="P96" s="242"/>
      <c r="Q96" s="242"/>
      <c r="R96" s="242"/>
    </row>
    <row r="97" spans="1:18" ht="93" customHeight="1" x14ac:dyDescent="0.2">
      <c r="A97" s="371"/>
      <c r="B97" s="665"/>
      <c r="C97" s="495"/>
      <c r="D97" s="657"/>
      <c r="E97" s="676"/>
      <c r="F97" s="663"/>
      <c r="G97" s="691"/>
      <c r="H97" s="185"/>
      <c r="I97" s="185"/>
      <c r="J97" s="105"/>
      <c r="K97" s="468" t="s">
        <v>207</v>
      </c>
      <c r="L97" s="255">
        <v>135</v>
      </c>
      <c r="M97" s="356">
        <v>135</v>
      </c>
      <c r="N97" s="563"/>
      <c r="O97" s="94"/>
      <c r="P97" s="243"/>
      <c r="Q97" s="243"/>
      <c r="R97" s="243"/>
    </row>
    <row r="98" spans="1:18" ht="15" customHeight="1" x14ac:dyDescent="0.2">
      <c r="A98" s="371"/>
      <c r="B98" s="665"/>
      <c r="C98" s="495"/>
      <c r="D98" s="657"/>
      <c r="E98" s="676"/>
      <c r="F98" s="663"/>
      <c r="G98" s="691"/>
      <c r="H98" s="185"/>
      <c r="I98" s="185"/>
      <c r="J98" s="105"/>
      <c r="K98" s="693" t="s">
        <v>177</v>
      </c>
      <c r="L98" s="237">
        <v>1</v>
      </c>
      <c r="M98" s="377">
        <v>1</v>
      </c>
      <c r="N98" s="237"/>
      <c r="O98" s="373"/>
      <c r="P98" s="277"/>
      <c r="Q98" s="277"/>
      <c r="R98" s="277"/>
    </row>
    <row r="99" spans="1:18" ht="18" customHeight="1" x14ac:dyDescent="0.2">
      <c r="A99" s="297"/>
      <c r="B99" s="659"/>
      <c r="C99" s="672"/>
      <c r="D99" s="655"/>
      <c r="E99" s="676"/>
      <c r="F99" s="663"/>
      <c r="G99" s="691"/>
      <c r="H99" s="185"/>
      <c r="I99" s="185"/>
      <c r="J99" s="105"/>
      <c r="K99" s="693" t="s">
        <v>178</v>
      </c>
      <c r="L99" s="261">
        <v>1</v>
      </c>
      <c r="M99" s="413">
        <v>1</v>
      </c>
      <c r="N99" s="237"/>
      <c r="O99" s="447"/>
      <c r="P99" s="977"/>
      <c r="Q99" s="977"/>
      <c r="R99" s="977"/>
    </row>
    <row r="100" spans="1:18" ht="14.25" customHeight="1" x14ac:dyDescent="0.2">
      <c r="A100" s="863"/>
      <c r="B100" s="864"/>
      <c r="C100" s="955" t="s">
        <v>31</v>
      </c>
      <c r="D100" s="830" t="s">
        <v>231</v>
      </c>
      <c r="E100" s="981"/>
      <c r="F100" s="913"/>
      <c r="G100" s="692"/>
      <c r="H100" s="72"/>
      <c r="I100" s="72"/>
      <c r="J100" s="107"/>
      <c r="K100" s="694" t="s">
        <v>127</v>
      </c>
      <c r="L100" s="699">
        <v>2</v>
      </c>
      <c r="M100" s="403">
        <v>2</v>
      </c>
      <c r="N100" s="699"/>
      <c r="O100" s="94"/>
    </row>
    <row r="101" spans="1:18" ht="14.25" customHeight="1" x14ac:dyDescent="0.2">
      <c r="A101" s="863"/>
      <c r="B101" s="864"/>
      <c r="C101" s="955"/>
      <c r="D101" s="828"/>
      <c r="E101" s="982"/>
      <c r="F101" s="913"/>
      <c r="G101" s="691"/>
      <c r="H101" s="185"/>
      <c r="I101" s="185"/>
      <c r="J101" s="105"/>
      <c r="K101" s="680" t="s">
        <v>111</v>
      </c>
      <c r="L101" s="699">
        <v>5</v>
      </c>
      <c r="M101" s="403">
        <v>5</v>
      </c>
      <c r="N101" s="699"/>
      <c r="O101" s="94"/>
    </row>
    <row r="102" spans="1:18" ht="25.5" customHeight="1" x14ac:dyDescent="0.2">
      <c r="A102" s="863"/>
      <c r="B102" s="864"/>
      <c r="C102" s="952"/>
      <c r="D102" s="919"/>
      <c r="E102" s="983"/>
      <c r="F102" s="913"/>
      <c r="G102" s="208"/>
      <c r="H102" s="73"/>
      <c r="I102" s="73"/>
      <c r="J102" s="106"/>
      <c r="K102" s="681" t="s">
        <v>189</v>
      </c>
      <c r="L102" s="700">
        <v>100</v>
      </c>
      <c r="M102" s="347">
        <v>100</v>
      </c>
      <c r="N102" s="699"/>
      <c r="O102" s="94"/>
    </row>
    <row r="103" spans="1:18" ht="26.25" customHeight="1" x14ac:dyDescent="0.2">
      <c r="A103" s="297"/>
      <c r="B103" s="665"/>
      <c r="C103" s="497" t="s">
        <v>32</v>
      </c>
      <c r="D103" s="248" t="s">
        <v>60</v>
      </c>
      <c r="E103" s="498"/>
      <c r="F103" s="663"/>
      <c r="G103" s="208"/>
      <c r="H103" s="73"/>
      <c r="I103" s="73"/>
      <c r="J103" s="106"/>
      <c r="K103" s="681" t="s">
        <v>110</v>
      </c>
      <c r="L103" s="222">
        <v>2</v>
      </c>
      <c r="M103" s="414">
        <v>2</v>
      </c>
      <c r="N103" s="700"/>
      <c r="O103" s="96"/>
    </row>
    <row r="104" spans="1:18" ht="18" customHeight="1" thickBot="1" x14ac:dyDescent="0.25">
      <c r="A104" s="299"/>
      <c r="B104" s="666"/>
      <c r="C104" s="669"/>
      <c r="D104" s="301"/>
      <c r="E104" s="302"/>
      <c r="F104" s="31"/>
      <c r="G104" s="436" t="s">
        <v>6</v>
      </c>
      <c r="H104" s="112">
        <f>SUM(H74:H103)</f>
        <v>1157.0999999999999</v>
      </c>
      <c r="I104" s="112">
        <f>SUM(I74:I103)</f>
        <v>1186.9000000000001</v>
      </c>
      <c r="J104" s="112">
        <f>SUM(J74:J103)</f>
        <v>904.4</v>
      </c>
      <c r="K104" s="303"/>
      <c r="L104" s="37"/>
      <c r="M104" s="304"/>
      <c r="N104" s="37"/>
      <c r="O104" s="113"/>
    </row>
    <row r="105" spans="1:18" ht="12.75" customHeight="1" x14ac:dyDescent="0.2">
      <c r="A105" s="923" t="s">
        <v>5</v>
      </c>
      <c r="B105" s="925" t="s">
        <v>5</v>
      </c>
      <c r="C105" s="928" t="s">
        <v>31</v>
      </c>
      <c r="D105" s="933" t="s">
        <v>52</v>
      </c>
      <c r="E105" s="958" t="s">
        <v>100</v>
      </c>
      <c r="F105" s="964" t="s">
        <v>24</v>
      </c>
      <c r="G105" s="127" t="s">
        <v>22</v>
      </c>
      <c r="H105" s="477">
        <v>2298.6999999999998</v>
      </c>
      <c r="I105" s="85">
        <f>2186-136.8</f>
        <v>2049.1999999999998</v>
      </c>
      <c r="J105" s="131">
        <v>1982.5</v>
      </c>
      <c r="K105" s="914"/>
      <c r="L105" s="698"/>
      <c r="M105" s="402"/>
      <c r="N105" s="698"/>
      <c r="O105" s="968"/>
    </row>
    <row r="106" spans="1:18" ht="14.25" customHeight="1" x14ac:dyDescent="0.2">
      <c r="A106" s="863"/>
      <c r="B106" s="926"/>
      <c r="C106" s="929"/>
      <c r="D106" s="934"/>
      <c r="E106" s="959"/>
      <c r="F106" s="913"/>
      <c r="G106" s="691" t="s">
        <v>65</v>
      </c>
      <c r="H106" s="478">
        <v>65.599999999999994</v>
      </c>
      <c r="I106" s="185">
        <v>65.599999999999994</v>
      </c>
      <c r="J106" s="105">
        <v>0</v>
      </c>
      <c r="K106" s="966"/>
      <c r="L106" s="699"/>
      <c r="M106" s="403"/>
      <c r="N106" s="699"/>
      <c r="O106" s="969"/>
    </row>
    <row r="107" spans="1:18" ht="16.5" customHeight="1" x14ac:dyDescent="0.2">
      <c r="A107" s="863"/>
      <c r="B107" s="926"/>
      <c r="C107" s="970"/>
      <c r="D107" s="935"/>
      <c r="E107" s="959"/>
      <c r="F107" s="965"/>
      <c r="G107" s="208" t="s">
        <v>55</v>
      </c>
      <c r="H107" s="479">
        <v>12.1</v>
      </c>
      <c r="I107" s="73">
        <f>12.1+112.7</f>
        <v>124.8</v>
      </c>
      <c r="J107" s="106">
        <v>124.8</v>
      </c>
      <c r="K107" s="967"/>
      <c r="L107" s="699"/>
      <c r="M107" s="403"/>
      <c r="N107" s="699"/>
      <c r="O107" s="969"/>
    </row>
    <row r="108" spans="1:18" ht="15.75" customHeight="1" x14ac:dyDescent="0.2">
      <c r="A108" s="863"/>
      <c r="B108" s="864"/>
      <c r="C108" s="951" t="s">
        <v>5</v>
      </c>
      <c r="D108" s="830" t="s">
        <v>91</v>
      </c>
      <c r="E108" s="953" t="s">
        <v>66</v>
      </c>
      <c r="F108" s="944"/>
      <c r="G108" s="692"/>
      <c r="H108" s="77"/>
      <c r="I108" s="72"/>
      <c r="J108" s="107"/>
      <c r="K108" s="694" t="s">
        <v>69</v>
      </c>
      <c r="L108" s="101">
        <v>16.2</v>
      </c>
      <c r="M108" s="564">
        <v>8.1</v>
      </c>
      <c r="N108" s="565"/>
      <c r="O108" s="97"/>
    </row>
    <row r="109" spans="1:18" ht="15.75" customHeight="1" x14ac:dyDescent="0.2">
      <c r="A109" s="863"/>
      <c r="B109" s="864"/>
      <c r="C109" s="952"/>
      <c r="D109" s="828"/>
      <c r="E109" s="954"/>
      <c r="F109" s="913"/>
      <c r="G109" s="691"/>
      <c r="H109" s="185"/>
      <c r="I109" s="185"/>
      <c r="J109" s="105"/>
      <c r="K109" s="102" t="s">
        <v>48</v>
      </c>
      <c r="L109" s="198">
        <v>11.7</v>
      </c>
      <c r="M109" s="93">
        <v>17</v>
      </c>
      <c r="N109" s="198"/>
      <c r="O109" s="282"/>
    </row>
    <row r="110" spans="1:18" ht="16.5" customHeight="1" x14ac:dyDescent="0.2">
      <c r="A110" s="311"/>
      <c r="B110" s="665"/>
      <c r="C110" s="671" t="s">
        <v>7</v>
      </c>
      <c r="D110" s="830" t="s">
        <v>159</v>
      </c>
      <c r="E110" s="675"/>
      <c r="F110" s="663"/>
      <c r="G110" s="692"/>
      <c r="H110" s="945"/>
      <c r="I110" s="945"/>
      <c r="J110" s="941"/>
      <c r="K110" s="694" t="s">
        <v>48</v>
      </c>
      <c r="L110" s="244">
        <v>0.7</v>
      </c>
      <c r="M110" s="566">
        <v>0.6</v>
      </c>
      <c r="N110" s="567"/>
      <c r="O110" s="428"/>
    </row>
    <row r="111" spans="1:18" ht="51.75" customHeight="1" x14ac:dyDescent="0.2">
      <c r="A111" s="311"/>
      <c r="B111" s="665"/>
      <c r="C111" s="671"/>
      <c r="D111" s="828"/>
      <c r="E111" s="676"/>
      <c r="F111" s="663"/>
      <c r="G111" s="691"/>
      <c r="H111" s="946"/>
      <c r="I111" s="946"/>
      <c r="J111" s="942"/>
      <c r="K111" s="38" t="s">
        <v>87</v>
      </c>
      <c r="L111" s="467">
        <v>1042</v>
      </c>
      <c r="M111" s="568">
        <f>1374</f>
        <v>1374</v>
      </c>
      <c r="N111" s="569" t="s">
        <v>318</v>
      </c>
      <c r="O111" s="95"/>
    </row>
    <row r="112" spans="1:18" ht="65.25" customHeight="1" x14ac:dyDescent="0.2">
      <c r="A112" s="311"/>
      <c r="B112" s="665"/>
      <c r="C112" s="672"/>
      <c r="D112" s="919"/>
      <c r="E112" s="63"/>
      <c r="F112" s="663"/>
      <c r="G112" s="208"/>
      <c r="H112" s="947"/>
      <c r="I112" s="947"/>
      <c r="J112" s="943"/>
      <c r="K112" s="472" t="s">
        <v>264</v>
      </c>
      <c r="L112" s="473">
        <v>3</v>
      </c>
      <c r="M112" s="246">
        <v>2</v>
      </c>
      <c r="N112" s="570" t="s">
        <v>322</v>
      </c>
      <c r="O112" s="546"/>
    </row>
    <row r="113" spans="1:15" ht="64.5" customHeight="1" x14ac:dyDescent="0.2">
      <c r="A113" s="311"/>
      <c r="B113" s="665"/>
      <c r="C113" s="671" t="s">
        <v>23</v>
      </c>
      <c r="D113" s="673" t="s">
        <v>57</v>
      </c>
      <c r="E113" s="683"/>
      <c r="F113" s="663"/>
      <c r="G113" s="691"/>
      <c r="H113" s="185"/>
      <c r="I113" s="185"/>
      <c r="J113" s="105"/>
      <c r="K113" s="661" t="s">
        <v>140</v>
      </c>
      <c r="L113" s="200">
        <v>50</v>
      </c>
      <c r="M113" s="573">
        <v>50</v>
      </c>
      <c r="N113" s="574" t="s">
        <v>324</v>
      </c>
      <c r="O113" s="722"/>
    </row>
    <row r="114" spans="1:15" ht="108" customHeight="1" x14ac:dyDescent="0.2">
      <c r="A114" s="311"/>
      <c r="B114" s="665"/>
      <c r="C114" s="671"/>
      <c r="D114" s="673"/>
      <c r="E114" s="683"/>
      <c r="F114" s="663"/>
      <c r="G114" s="691"/>
      <c r="H114" s="185"/>
      <c r="I114" s="185"/>
      <c r="J114" s="105"/>
      <c r="K114" s="576" t="s">
        <v>323</v>
      </c>
      <c r="L114" s="577">
        <v>50</v>
      </c>
      <c r="M114" s="578">
        <v>50</v>
      </c>
      <c r="N114" s="579" t="s">
        <v>325</v>
      </c>
      <c r="O114" s="723" t="s">
        <v>326</v>
      </c>
    </row>
    <row r="115" spans="1:15" ht="53.25" customHeight="1" x14ac:dyDescent="0.2">
      <c r="A115" s="311"/>
      <c r="B115" s="665"/>
      <c r="C115" s="671"/>
      <c r="D115" s="673"/>
      <c r="E115" s="683"/>
      <c r="F115" s="663"/>
      <c r="G115" s="691"/>
      <c r="H115" s="185"/>
      <c r="I115" s="185"/>
      <c r="J115" s="105"/>
      <c r="K115" s="279" t="s">
        <v>281</v>
      </c>
      <c r="L115" s="471">
        <v>50</v>
      </c>
      <c r="M115" s="575">
        <v>50</v>
      </c>
      <c r="N115" s="572" t="s">
        <v>327</v>
      </c>
      <c r="O115" s="94"/>
    </row>
    <row r="116" spans="1:15" ht="50.25" customHeight="1" x14ac:dyDescent="0.2">
      <c r="A116" s="311"/>
      <c r="B116" s="665"/>
      <c r="C116" s="671"/>
      <c r="D116" s="673"/>
      <c r="E116" s="683"/>
      <c r="F116" s="663"/>
      <c r="G116" s="691"/>
      <c r="H116" s="185"/>
      <c r="I116" s="185"/>
      <c r="J116" s="105"/>
      <c r="K116" s="695" t="s">
        <v>282</v>
      </c>
      <c r="L116" s="342">
        <v>50</v>
      </c>
      <c r="M116" s="581">
        <v>50</v>
      </c>
      <c r="N116" s="582" t="s">
        <v>328</v>
      </c>
      <c r="O116" s="94"/>
    </row>
    <row r="117" spans="1:15" ht="54.75" customHeight="1" x14ac:dyDescent="0.2">
      <c r="A117" s="311"/>
      <c r="B117" s="665"/>
      <c r="C117" s="671"/>
      <c r="D117" s="673"/>
      <c r="E117" s="683"/>
      <c r="F117" s="663"/>
      <c r="G117" s="691"/>
      <c r="H117" s="185"/>
      <c r="I117" s="185"/>
      <c r="J117" s="105"/>
      <c r="K117" s="583" t="s">
        <v>330</v>
      </c>
      <c r="L117" s="577">
        <v>50</v>
      </c>
      <c r="M117" s="578">
        <v>20</v>
      </c>
      <c r="N117" s="579"/>
      <c r="O117" s="724" t="s">
        <v>329</v>
      </c>
    </row>
    <row r="118" spans="1:15" ht="30.75" customHeight="1" x14ac:dyDescent="0.2">
      <c r="A118" s="311"/>
      <c r="B118" s="665"/>
      <c r="C118" s="672"/>
      <c r="D118" s="687"/>
      <c r="E118" s="690"/>
      <c r="F118" s="663"/>
      <c r="G118" s="208"/>
      <c r="H118" s="73"/>
      <c r="I118" s="73"/>
      <c r="J118" s="106"/>
      <c r="K118" s="142" t="s">
        <v>283</v>
      </c>
      <c r="L118" s="322">
        <v>100</v>
      </c>
      <c r="M118" s="571">
        <v>100</v>
      </c>
      <c r="N118" s="580"/>
      <c r="O118" s="584"/>
    </row>
    <row r="119" spans="1:15" ht="27.75" customHeight="1" x14ac:dyDescent="0.2">
      <c r="A119" s="311"/>
      <c r="B119" s="665"/>
      <c r="C119" s="671" t="s">
        <v>31</v>
      </c>
      <c r="D119" s="655" t="s">
        <v>97</v>
      </c>
      <c r="E119" s="683"/>
      <c r="F119" s="663"/>
      <c r="G119" s="208"/>
      <c r="H119" s="73"/>
      <c r="I119" s="73"/>
      <c r="J119" s="106"/>
      <c r="K119" s="227" t="s">
        <v>139</v>
      </c>
      <c r="L119" s="200">
        <v>100</v>
      </c>
      <c r="M119" s="415">
        <v>100</v>
      </c>
      <c r="N119" s="200"/>
      <c r="O119" s="94"/>
    </row>
    <row r="120" spans="1:15" ht="18" customHeight="1" thickBot="1" x14ac:dyDescent="0.25">
      <c r="A120" s="312"/>
      <c r="B120" s="666"/>
      <c r="C120" s="669"/>
      <c r="D120" s="333"/>
      <c r="E120" s="302"/>
      <c r="F120" s="335"/>
      <c r="G120" s="22" t="s">
        <v>6</v>
      </c>
      <c r="H120" s="112">
        <f>SUM(H105:H119)</f>
        <v>2376.4</v>
      </c>
      <c r="I120" s="112">
        <f>SUM(I105:I119)</f>
        <v>2239.6</v>
      </c>
      <c r="J120" s="319">
        <f t="shared" ref="J120" si="2">SUM(J105:J113)</f>
        <v>2107.3000000000002</v>
      </c>
      <c r="K120" s="303"/>
      <c r="L120" s="37"/>
      <c r="M120" s="304"/>
      <c r="N120" s="37"/>
      <c r="O120" s="113"/>
    </row>
    <row r="121" spans="1:15" ht="15.75" customHeight="1" x14ac:dyDescent="0.2">
      <c r="A121" s="863" t="s">
        <v>5</v>
      </c>
      <c r="B121" s="926" t="s">
        <v>5</v>
      </c>
      <c r="C121" s="929" t="s">
        <v>32</v>
      </c>
      <c r="D121" s="950" t="s">
        <v>187</v>
      </c>
      <c r="E121" s="939"/>
      <c r="F121" s="903" t="s">
        <v>47</v>
      </c>
      <c r="G121" s="316" t="s">
        <v>22</v>
      </c>
      <c r="H121" s="185">
        <v>271.8</v>
      </c>
      <c r="I121" s="185">
        <v>271.8</v>
      </c>
      <c r="J121" s="404">
        <v>132.6</v>
      </c>
      <c r="K121" s="488" t="s">
        <v>112</v>
      </c>
      <c r="L121" s="489">
        <v>117</v>
      </c>
      <c r="M121" s="490">
        <v>65</v>
      </c>
      <c r="N121" s="489"/>
      <c r="O121" s="948" t="s">
        <v>288</v>
      </c>
    </row>
    <row r="122" spans="1:15" ht="51" customHeight="1" x14ac:dyDescent="0.2">
      <c r="A122" s="863"/>
      <c r="B122" s="926"/>
      <c r="C122" s="929"/>
      <c r="D122" s="806"/>
      <c r="E122" s="939"/>
      <c r="F122" s="903"/>
      <c r="G122" s="315" t="s">
        <v>55</v>
      </c>
      <c r="H122" s="73">
        <v>110</v>
      </c>
      <c r="I122" s="73">
        <v>110</v>
      </c>
      <c r="J122" s="73"/>
      <c r="K122" s="491"/>
      <c r="L122" s="492"/>
      <c r="M122" s="493"/>
      <c r="N122" s="492"/>
      <c r="O122" s="949"/>
    </row>
    <row r="123" spans="1:15" ht="16.5" customHeight="1" thickBot="1" x14ac:dyDescent="0.25">
      <c r="A123" s="924"/>
      <c r="B123" s="927"/>
      <c r="C123" s="930"/>
      <c r="D123" s="670"/>
      <c r="E123" s="940"/>
      <c r="F123" s="904"/>
      <c r="G123" s="33" t="s">
        <v>6</v>
      </c>
      <c r="H123" s="112">
        <f>SUM(H121:H122)</f>
        <v>381.8</v>
      </c>
      <c r="I123" s="112">
        <f t="shared" ref="I123" si="3">SUM(I121:I121)</f>
        <v>271.8</v>
      </c>
      <c r="J123" s="123">
        <f>SUM(J121:J121)</f>
        <v>132.6</v>
      </c>
      <c r="K123" s="155"/>
      <c r="L123" s="37"/>
      <c r="M123" s="349"/>
      <c r="N123" s="37"/>
      <c r="O123" s="113"/>
    </row>
    <row r="124" spans="1:15" ht="23.25" customHeight="1" x14ac:dyDescent="0.2">
      <c r="A124" s="923" t="s">
        <v>5</v>
      </c>
      <c r="B124" s="925" t="s">
        <v>5</v>
      </c>
      <c r="C124" s="928" t="s">
        <v>25</v>
      </c>
      <c r="D124" s="936" t="s">
        <v>216</v>
      </c>
      <c r="E124" s="938"/>
      <c r="F124" s="902" t="s">
        <v>47</v>
      </c>
      <c r="G124" s="318" t="s">
        <v>22</v>
      </c>
      <c r="H124" s="85">
        <v>26.1</v>
      </c>
      <c r="I124" s="85">
        <v>26.1</v>
      </c>
      <c r="J124" s="86">
        <v>5.6</v>
      </c>
      <c r="K124" s="914" t="s">
        <v>215</v>
      </c>
      <c r="L124" s="698">
        <v>2</v>
      </c>
      <c r="M124" s="402">
        <v>2</v>
      </c>
      <c r="N124" s="698"/>
      <c r="O124" s="600"/>
    </row>
    <row r="125" spans="1:15" ht="15.75" customHeight="1" x14ac:dyDescent="0.2">
      <c r="A125" s="863"/>
      <c r="B125" s="926"/>
      <c r="C125" s="929"/>
      <c r="D125" s="828"/>
      <c r="E125" s="939"/>
      <c r="F125" s="903"/>
      <c r="G125" s="315"/>
      <c r="H125" s="317"/>
      <c r="I125" s="317"/>
      <c r="J125" s="327"/>
      <c r="K125" s="915"/>
      <c r="L125" s="699"/>
      <c r="M125" s="403"/>
      <c r="N125" s="699"/>
      <c r="O125" s="94"/>
    </row>
    <row r="126" spans="1:15" ht="16.5" customHeight="1" thickBot="1" x14ac:dyDescent="0.25">
      <c r="A126" s="924"/>
      <c r="B126" s="927"/>
      <c r="C126" s="930"/>
      <c r="D126" s="937"/>
      <c r="E126" s="940"/>
      <c r="F126" s="904"/>
      <c r="G126" s="33" t="s">
        <v>6</v>
      </c>
      <c r="H126" s="112">
        <f t="shared" ref="H126" si="4">H124</f>
        <v>26.1</v>
      </c>
      <c r="I126" s="112">
        <f t="shared" ref="I126:J126" si="5">I124</f>
        <v>26.1</v>
      </c>
      <c r="J126" s="112">
        <f t="shared" si="5"/>
        <v>5.6</v>
      </c>
      <c r="K126" s="155"/>
      <c r="L126" s="37"/>
      <c r="M126" s="349"/>
      <c r="N126" s="37"/>
      <c r="O126" s="113"/>
    </row>
    <row r="127" spans="1:15" ht="12" customHeight="1" x14ac:dyDescent="0.2">
      <c r="A127" s="270" t="s">
        <v>5</v>
      </c>
      <c r="B127" s="664" t="s">
        <v>5</v>
      </c>
      <c r="C127" s="667" t="s">
        <v>33</v>
      </c>
      <c r="D127" s="821" t="s">
        <v>134</v>
      </c>
      <c r="E127" s="157" t="s">
        <v>44</v>
      </c>
      <c r="F127" s="678" t="s">
        <v>43</v>
      </c>
      <c r="G127" s="51" t="s">
        <v>22</v>
      </c>
      <c r="H127" s="87">
        <f>976.4</f>
        <v>976.4</v>
      </c>
      <c r="I127" s="87">
        <f>976.4</f>
        <v>976.4</v>
      </c>
      <c r="J127" s="85">
        <v>176.9</v>
      </c>
      <c r="K127" s="906"/>
      <c r="L127" s="83"/>
      <c r="M127" s="358"/>
      <c r="N127" s="83"/>
      <c r="O127" s="429"/>
    </row>
    <row r="128" spans="1:15" ht="12" customHeight="1" x14ac:dyDescent="0.2">
      <c r="A128" s="485"/>
      <c r="B128" s="665"/>
      <c r="C128" s="668"/>
      <c r="D128" s="905"/>
      <c r="E128" s="186"/>
      <c r="F128" s="663"/>
      <c r="G128" s="52" t="s">
        <v>80</v>
      </c>
      <c r="H128" s="404"/>
      <c r="I128" s="404"/>
      <c r="J128" s="185">
        <v>0.1</v>
      </c>
      <c r="K128" s="907"/>
      <c r="L128" s="84"/>
      <c r="M128" s="215"/>
      <c r="N128" s="84"/>
      <c r="O128" s="430"/>
    </row>
    <row r="129" spans="1:15" ht="12" customHeight="1" x14ac:dyDescent="0.2">
      <c r="A129" s="268"/>
      <c r="B129" s="665"/>
      <c r="C129" s="668"/>
      <c r="D129" s="905"/>
      <c r="E129" s="186"/>
      <c r="F129" s="663"/>
      <c r="G129" s="52" t="s">
        <v>192</v>
      </c>
      <c r="H129" s="404">
        <v>32.5</v>
      </c>
      <c r="I129" s="404">
        <v>32.5</v>
      </c>
      <c r="J129" s="185"/>
      <c r="K129" s="907"/>
      <c r="L129" s="84"/>
      <c r="M129" s="215"/>
      <c r="N129" s="84"/>
      <c r="O129" s="430"/>
    </row>
    <row r="130" spans="1:15" ht="12" customHeight="1" x14ac:dyDescent="0.2">
      <c r="A130" s="485"/>
      <c r="B130" s="665"/>
      <c r="C130" s="668"/>
      <c r="D130" s="905"/>
      <c r="E130" s="186"/>
      <c r="F130" s="663"/>
      <c r="G130" s="52" t="s">
        <v>266</v>
      </c>
      <c r="H130" s="404"/>
      <c r="I130" s="404"/>
      <c r="J130" s="185">
        <v>1.6</v>
      </c>
      <c r="K130" s="907"/>
      <c r="L130" s="84"/>
      <c r="M130" s="215"/>
      <c r="N130" s="84"/>
      <c r="O130" s="430"/>
    </row>
    <row r="131" spans="1:15" ht="12" customHeight="1" x14ac:dyDescent="0.2">
      <c r="A131" s="268"/>
      <c r="B131" s="665"/>
      <c r="C131" s="668"/>
      <c r="D131" s="905"/>
      <c r="E131" s="186"/>
      <c r="F131" s="663"/>
      <c r="G131" s="52" t="s">
        <v>45</v>
      </c>
      <c r="H131" s="404">
        <v>366.8</v>
      </c>
      <c r="I131" s="404">
        <v>366.8</v>
      </c>
      <c r="J131" s="185"/>
      <c r="K131" s="907"/>
      <c r="L131" s="84"/>
      <c r="M131" s="215"/>
      <c r="N131" s="84"/>
      <c r="O131" s="430"/>
    </row>
    <row r="132" spans="1:15" ht="12" customHeight="1" x14ac:dyDescent="0.2">
      <c r="A132" s="268"/>
      <c r="B132" s="665"/>
      <c r="C132" s="668"/>
      <c r="D132" s="905"/>
      <c r="E132" s="676"/>
      <c r="F132" s="663"/>
      <c r="G132" s="52" t="s">
        <v>55</v>
      </c>
      <c r="H132" s="404"/>
      <c r="I132" s="404">
        <v>50.5</v>
      </c>
      <c r="J132" s="185">
        <v>50.5</v>
      </c>
      <c r="K132" s="908"/>
      <c r="L132" s="587"/>
      <c r="M132" s="594"/>
      <c r="N132" s="587"/>
      <c r="O132" s="588"/>
    </row>
    <row r="133" spans="1:15" ht="54.75" customHeight="1" x14ac:dyDescent="0.2">
      <c r="A133" s="268"/>
      <c r="B133" s="665"/>
      <c r="C133" s="387" t="s">
        <v>5</v>
      </c>
      <c r="D133" s="909" t="s">
        <v>155</v>
      </c>
      <c r="E133" s="911" t="s">
        <v>85</v>
      </c>
      <c r="F133" s="913"/>
      <c r="G133" s="745" t="s">
        <v>299</v>
      </c>
      <c r="H133" s="746"/>
      <c r="I133" s="746"/>
      <c r="J133" s="746">
        <v>52</v>
      </c>
      <c r="K133" s="589" t="s">
        <v>84</v>
      </c>
      <c r="L133" s="536">
        <v>1</v>
      </c>
      <c r="M133" s="595" t="s">
        <v>285</v>
      </c>
      <c r="N133" s="536"/>
      <c r="O133" s="601" t="s">
        <v>331</v>
      </c>
    </row>
    <row r="134" spans="1:15" ht="54" customHeight="1" x14ac:dyDescent="0.2">
      <c r="A134" s="268"/>
      <c r="B134" s="665"/>
      <c r="C134" s="671"/>
      <c r="D134" s="910"/>
      <c r="E134" s="912"/>
      <c r="F134" s="913"/>
      <c r="G134" s="759"/>
      <c r="H134" s="751"/>
      <c r="I134" s="751"/>
      <c r="J134" s="751"/>
      <c r="K134" s="523" t="s">
        <v>228</v>
      </c>
      <c r="L134" s="492">
        <v>20</v>
      </c>
      <c r="M134" s="596">
        <v>0</v>
      </c>
      <c r="N134" s="590"/>
      <c r="O134" s="602" t="s">
        <v>332</v>
      </c>
    </row>
    <row r="135" spans="1:15" ht="20.25" customHeight="1" x14ac:dyDescent="0.2">
      <c r="A135" s="268"/>
      <c r="B135" s="665"/>
      <c r="C135" s="387" t="s">
        <v>7</v>
      </c>
      <c r="D135" s="830" t="s">
        <v>198</v>
      </c>
      <c r="E135" s="920" t="s">
        <v>62</v>
      </c>
      <c r="F135" s="913"/>
      <c r="G135" s="745" t="s">
        <v>299</v>
      </c>
      <c r="H135" s="746"/>
      <c r="I135" s="746"/>
      <c r="J135" s="746">
        <v>47.3</v>
      </c>
      <c r="K135" s="674" t="s">
        <v>84</v>
      </c>
      <c r="L135" s="32">
        <v>1</v>
      </c>
      <c r="M135" s="597">
        <v>1</v>
      </c>
      <c r="N135" s="795" t="s">
        <v>333</v>
      </c>
      <c r="O135" s="792"/>
    </row>
    <row r="136" spans="1:15" ht="20.25" customHeight="1" x14ac:dyDescent="0.2">
      <c r="A136" s="728"/>
      <c r="B136" s="730"/>
      <c r="C136" s="731"/>
      <c r="D136" s="828"/>
      <c r="E136" s="921"/>
      <c r="F136" s="913"/>
      <c r="G136" s="759" t="s">
        <v>300</v>
      </c>
      <c r="H136" s="751"/>
      <c r="I136" s="751"/>
      <c r="J136" s="751">
        <v>1.6</v>
      </c>
      <c r="K136" s="735"/>
      <c r="L136" s="736"/>
      <c r="M136" s="183"/>
      <c r="N136" s="796"/>
      <c r="O136" s="793"/>
    </row>
    <row r="137" spans="1:15" ht="20.25" customHeight="1" x14ac:dyDescent="0.2">
      <c r="A137" s="728"/>
      <c r="B137" s="730"/>
      <c r="C137" s="731"/>
      <c r="D137" s="828"/>
      <c r="E137" s="921"/>
      <c r="F137" s="913"/>
      <c r="G137" s="759" t="s">
        <v>301</v>
      </c>
      <c r="H137" s="751"/>
      <c r="I137" s="751"/>
      <c r="J137" s="751">
        <v>0.1</v>
      </c>
      <c r="K137" s="735"/>
      <c r="L137" s="736"/>
      <c r="M137" s="183"/>
      <c r="N137" s="796"/>
      <c r="O137" s="793"/>
    </row>
    <row r="138" spans="1:15" ht="33.75" customHeight="1" x14ac:dyDescent="0.2">
      <c r="A138" s="268"/>
      <c r="B138" s="665"/>
      <c r="C138" s="671"/>
      <c r="D138" s="919"/>
      <c r="E138" s="922"/>
      <c r="F138" s="913"/>
      <c r="G138" s="753" t="s">
        <v>302</v>
      </c>
      <c r="H138" s="760"/>
      <c r="I138" s="760"/>
      <c r="J138" s="749">
        <v>50.5</v>
      </c>
      <c r="K138" s="686"/>
      <c r="L138" s="700"/>
      <c r="M138" s="213"/>
      <c r="N138" s="797"/>
      <c r="O138" s="794"/>
    </row>
    <row r="139" spans="1:15" ht="56.25" customHeight="1" x14ac:dyDescent="0.2">
      <c r="A139" s="268"/>
      <c r="B139" s="665"/>
      <c r="C139" s="387" t="s">
        <v>23</v>
      </c>
      <c r="D139" s="910" t="s">
        <v>196</v>
      </c>
      <c r="E139" s="829" t="s">
        <v>85</v>
      </c>
      <c r="F139" s="913"/>
      <c r="G139" s="745" t="s">
        <v>299</v>
      </c>
      <c r="H139" s="746"/>
      <c r="I139" s="746"/>
      <c r="J139" s="746">
        <v>15.1</v>
      </c>
      <c r="K139" s="603" t="s">
        <v>84</v>
      </c>
      <c r="L139" s="591">
        <v>1</v>
      </c>
      <c r="M139" s="599" t="s">
        <v>285</v>
      </c>
      <c r="N139" s="592"/>
      <c r="O139" s="604" t="s">
        <v>334</v>
      </c>
    </row>
    <row r="140" spans="1:15" ht="30.75" customHeight="1" x14ac:dyDescent="0.2">
      <c r="A140" s="268"/>
      <c r="B140" s="665"/>
      <c r="C140" s="672"/>
      <c r="D140" s="910"/>
      <c r="E140" s="829"/>
      <c r="F140" s="913"/>
      <c r="G140" s="759"/>
      <c r="H140" s="751"/>
      <c r="I140" s="751"/>
      <c r="J140" s="751"/>
      <c r="K140" s="593" t="s">
        <v>284</v>
      </c>
      <c r="L140" s="492">
        <v>15</v>
      </c>
      <c r="M140" s="598">
        <v>0</v>
      </c>
      <c r="N140" s="492"/>
      <c r="O140" s="605" t="s">
        <v>286</v>
      </c>
    </row>
    <row r="141" spans="1:15" ht="17.25" customHeight="1" x14ac:dyDescent="0.2">
      <c r="A141" s="384"/>
      <c r="B141" s="665"/>
      <c r="C141" s="671" t="s">
        <v>31</v>
      </c>
      <c r="D141" s="917" t="s">
        <v>227</v>
      </c>
      <c r="E141" s="832" t="s">
        <v>71</v>
      </c>
      <c r="F141" s="663"/>
      <c r="G141" s="745" t="s">
        <v>299</v>
      </c>
      <c r="H141" s="746"/>
      <c r="I141" s="746"/>
      <c r="J141" s="746">
        <v>0</v>
      </c>
      <c r="K141" s="704" t="s">
        <v>84</v>
      </c>
      <c r="L141" s="705">
        <v>1</v>
      </c>
      <c r="M141" s="710" t="s">
        <v>272</v>
      </c>
      <c r="N141" s="705"/>
      <c r="O141" s="798" t="s">
        <v>335</v>
      </c>
    </row>
    <row r="142" spans="1:15" ht="84.75" customHeight="1" x14ac:dyDescent="0.2">
      <c r="A142" s="390"/>
      <c r="B142" s="665"/>
      <c r="C142" s="671"/>
      <c r="D142" s="918"/>
      <c r="E142" s="916"/>
      <c r="F142" s="385"/>
      <c r="G142" s="755"/>
      <c r="H142" s="749"/>
      <c r="I142" s="749"/>
      <c r="J142" s="749"/>
      <c r="K142" s="711"/>
      <c r="L142" s="712"/>
      <c r="M142" s="713"/>
      <c r="N142" s="712"/>
      <c r="O142" s="799"/>
    </row>
    <row r="143" spans="1:15" ht="15.75" customHeight="1" x14ac:dyDescent="0.2">
      <c r="A143" s="268"/>
      <c r="B143" s="665"/>
      <c r="C143" s="387" t="s">
        <v>32</v>
      </c>
      <c r="D143" s="828" t="s">
        <v>154</v>
      </c>
      <c r="E143" s="829" t="s">
        <v>85</v>
      </c>
      <c r="F143" s="385"/>
      <c r="G143" s="761" t="s">
        <v>299</v>
      </c>
      <c r="H143" s="761"/>
      <c r="I143" s="761"/>
      <c r="J143" s="761">
        <v>17</v>
      </c>
      <c r="K143" s="674" t="s">
        <v>84</v>
      </c>
      <c r="L143" s="32">
        <v>1</v>
      </c>
      <c r="M143" s="597">
        <v>1</v>
      </c>
      <c r="N143" s="795" t="s">
        <v>336</v>
      </c>
      <c r="O143" s="800"/>
    </row>
    <row r="144" spans="1:15" ht="36.75" customHeight="1" x14ac:dyDescent="0.2">
      <c r="A144" s="268"/>
      <c r="B144" s="665"/>
      <c r="C144" s="671"/>
      <c r="D144" s="828"/>
      <c r="E144" s="829"/>
      <c r="F144" s="385"/>
      <c r="G144" s="761"/>
      <c r="H144" s="761"/>
      <c r="I144" s="761"/>
      <c r="J144" s="761"/>
      <c r="K144" s="210"/>
      <c r="L144" s="700"/>
      <c r="M144" s="213"/>
      <c r="N144" s="797"/>
      <c r="O144" s="801"/>
    </row>
    <row r="145" spans="1:15" ht="64.5" customHeight="1" x14ac:dyDescent="0.2">
      <c r="A145" s="366"/>
      <c r="B145" s="367"/>
      <c r="C145" s="387" t="s">
        <v>25</v>
      </c>
      <c r="D145" s="719" t="s">
        <v>218</v>
      </c>
      <c r="E145" s="658"/>
      <c r="F145" s="663"/>
      <c r="G145" s="745" t="s">
        <v>299</v>
      </c>
      <c r="H145" s="746"/>
      <c r="I145" s="746"/>
      <c r="J145" s="746">
        <v>0</v>
      </c>
      <c r="K145" s="714" t="s">
        <v>217</v>
      </c>
      <c r="L145" s="715">
        <v>1</v>
      </c>
      <c r="M145" s="716" t="s">
        <v>272</v>
      </c>
      <c r="N145" s="717"/>
      <c r="O145" s="718" t="s">
        <v>337</v>
      </c>
    </row>
    <row r="146" spans="1:15" ht="23.25" customHeight="1" x14ac:dyDescent="0.2">
      <c r="A146" s="481"/>
      <c r="B146" s="482"/>
      <c r="C146" s="387" t="s">
        <v>33</v>
      </c>
      <c r="D146" s="834" t="s">
        <v>156</v>
      </c>
      <c r="E146" s="832" t="s">
        <v>85</v>
      </c>
      <c r="F146" s="53"/>
      <c r="G146" s="745" t="s">
        <v>299</v>
      </c>
      <c r="H146" s="746"/>
      <c r="I146" s="746"/>
      <c r="J146" s="746">
        <v>42.7</v>
      </c>
      <c r="K146" s="674" t="s">
        <v>84</v>
      </c>
      <c r="L146" s="32"/>
      <c r="M146" s="483"/>
      <c r="N146" s="795" t="s">
        <v>338</v>
      </c>
      <c r="O146" s="427"/>
    </row>
    <row r="147" spans="1:15" ht="43.5" customHeight="1" x14ac:dyDescent="0.2">
      <c r="A147" s="481"/>
      <c r="B147" s="482"/>
      <c r="C147" s="671"/>
      <c r="D147" s="835"/>
      <c r="E147" s="833"/>
      <c r="F147" s="53"/>
      <c r="G147" s="762"/>
      <c r="H147" s="749"/>
      <c r="I147" s="749"/>
      <c r="J147" s="750"/>
      <c r="K147" s="662"/>
      <c r="L147" s="700"/>
      <c r="M147" s="484"/>
      <c r="N147" s="802"/>
      <c r="O147" s="96"/>
    </row>
    <row r="148" spans="1:15" ht="20.25" customHeight="1" x14ac:dyDescent="0.2">
      <c r="A148" s="268"/>
      <c r="B148" s="274"/>
      <c r="C148" s="387" t="s">
        <v>26</v>
      </c>
      <c r="D148" s="931" t="s">
        <v>219</v>
      </c>
      <c r="E148" s="829"/>
      <c r="F148" s="53"/>
      <c r="G148" s="745" t="s">
        <v>299</v>
      </c>
      <c r="H148" s="746"/>
      <c r="I148" s="746"/>
      <c r="J148" s="746">
        <v>2.8</v>
      </c>
      <c r="K148" s="307" t="s">
        <v>193</v>
      </c>
      <c r="L148" s="251">
        <v>1</v>
      </c>
      <c r="M148" s="417">
        <v>1</v>
      </c>
      <c r="N148" s="803" t="s">
        <v>287</v>
      </c>
      <c r="O148" s="250"/>
    </row>
    <row r="149" spans="1:15" ht="46.5" customHeight="1" x14ac:dyDescent="0.2">
      <c r="A149" s="268"/>
      <c r="B149" s="274"/>
      <c r="C149" s="671"/>
      <c r="D149" s="932"/>
      <c r="E149" s="829"/>
      <c r="F149" s="486"/>
      <c r="G149" s="737"/>
      <c r="H149" s="737"/>
      <c r="I149" s="737"/>
      <c r="J149" s="739"/>
      <c r="K149" s="308"/>
      <c r="L149" s="252"/>
      <c r="M149" s="378"/>
      <c r="N149" s="804"/>
      <c r="O149" s="606"/>
    </row>
    <row r="150" spans="1:15" ht="15" customHeight="1" thickBot="1" x14ac:dyDescent="0.25">
      <c r="A150" s="25"/>
      <c r="B150" s="273"/>
      <c r="C150" s="31"/>
      <c r="D150" s="288"/>
      <c r="E150" s="341"/>
      <c r="F150" s="153"/>
      <c r="G150" s="33" t="s">
        <v>6</v>
      </c>
      <c r="H150" s="112">
        <f>SUM(H127:H149)</f>
        <v>1375.7</v>
      </c>
      <c r="I150" s="112">
        <f>SUM(I127:I149)</f>
        <v>1426.2</v>
      </c>
      <c r="J150" s="112">
        <f>J127+J128+J129+J130+J131+J132</f>
        <v>229.1</v>
      </c>
      <c r="K150" s="155"/>
      <c r="L150" s="37"/>
      <c r="M150" s="349"/>
      <c r="N150" s="37"/>
      <c r="O150" s="113"/>
    </row>
    <row r="151" spans="1:15" ht="14.25" customHeight="1" thickBot="1" x14ac:dyDescent="0.25">
      <c r="A151" s="26" t="s">
        <v>5</v>
      </c>
      <c r="B151" s="54" t="s">
        <v>5</v>
      </c>
      <c r="C151" s="825" t="s">
        <v>8</v>
      </c>
      <c r="D151" s="826"/>
      <c r="E151" s="826"/>
      <c r="F151" s="826"/>
      <c r="G151" s="827"/>
      <c r="H151" s="257">
        <f>SUM(H59,H73,H104,H120,H123,H126,H150)</f>
        <v>10895.8</v>
      </c>
      <c r="I151" s="257">
        <f>SUM(I59,I73,I104,I120,I123,I126,I150)</f>
        <v>10695.8</v>
      </c>
      <c r="J151" s="76">
        <f>SUM(J59,J73,J104,J120,J123,J126,J150)</f>
        <v>7899.8</v>
      </c>
      <c r="K151" s="189"/>
      <c r="L151" s="189"/>
      <c r="M151" s="189"/>
      <c r="N151" s="189"/>
      <c r="O151" s="158"/>
    </row>
    <row r="152" spans="1:15" ht="17.25" customHeight="1" thickBot="1" x14ac:dyDescent="0.25">
      <c r="A152" s="26" t="s">
        <v>5</v>
      </c>
      <c r="B152" s="54" t="s">
        <v>7</v>
      </c>
      <c r="C152" s="809" t="s">
        <v>39</v>
      </c>
      <c r="D152" s="810"/>
      <c r="E152" s="810"/>
      <c r="F152" s="810"/>
      <c r="G152" s="810"/>
      <c r="H152" s="810"/>
      <c r="I152" s="810"/>
      <c r="J152" s="810"/>
      <c r="K152" s="810"/>
      <c r="L152" s="810"/>
      <c r="M152" s="810"/>
      <c r="N152" s="810"/>
      <c r="O152" s="811"/>
    </row>
    <row r="153" spans="1:15" ht="14.25" customHeight="1" x14ac:dyDescent="0.2">
      <c r="A153" s="58" t="s">
        <v>5</v>
      </c>
      <c r="B153" s="80" t="s">
        <v>7</v>
      </c>
      <c r="C153" s="283" t="s">
        <v>5</v>
      </c>
      <c r="D153" s="819" t="s">
        <v>70</v>
      </c>
      <c r="E153" s="685"/>
      <c r="F153" s="176">
        <v>6</v>
      </c>
      <c r="G153" s="474" t="s">
        <v>22</v>
      </c>
      <c r="H153" s="85">
        <v>566.29999999999995</v>
      </c>
      <c r="I153" s="85">
        <v>566.29999999999995</v>
      </c>
      <c r="J153" s="85">
        <v>455.9</v>
      </c>
      <c r="K153" s="290"/>
      <c r="L153" s="177"/>
      <c r="M153" s="178"/>
      <c r="N153" s="178"/>
      <c r="O153" s="179"/>
    </row>
    <row r="154" spans="1:15" ht="19.5" customHeight="1" x14ac:dyDescent="0.2">
      <c r="A154" s="59"/>
      <c r="B154" s="163"/>
      <c r="C154" s="486"/>
      <c r="D154" s="820"/>
      <c r="E154" s="677"/>
      <c r="F154" s="409"/>
      <c r="G154" s="475"/>
      <c r="H154" s="291"/>
      <c r="I154" s="291"/>
      <c r="J154" s="291"/>
      <c r="K154" s="217"/>
      <c r="L154" s="118"/>
      <c r="M154" s="360"/>
      <c r="N154" s="360"/>
      <c r="O154" s="61"/>
    </row>
    <row r="155" spans="1:15" ht="18.75" customHeight="1" x14ac:dyDescent="0.2">
      <c r="A155" s="59"/>
      <c r="B155" s="163"/>
      <c r="C155" s="387" t="s">
        <v>5</v>
      </c>
      <c r="D155" s="812" t="s">
        <v>49</v>
      </c>
      <c r="E155" s="683"/>
      <c r="F155" s="44"/>
      <c r="G155" s="476"/>
      <c r="H155" s="249"/>
      <c r="I155" s="249"/>
      <c r="J155" s="249"/>
      <c r="K155" s="292" t="s">
        <v>220</v>
      </c>
      <c r="L155" s="117">
        <v>350</v>
      </c>
      <c r="M155" s="361">
        <v>248</v>
      </c>
      <c r="N155" s="361"/>
      <c r="O155" s="60"/>
    </row>
    <row r="156" spans="1:15" ht="28.5" customHeight="1" x14ac:dyDescent="0.2">
      <c r="A156" s="59"/>
      <c r="B156" s="163"/>
      <c r="C156" s="671"/>
      <c r="D156" s="812"/>
      <c r="E156" s="683"/>
      <c r="F156" s="44"/>
      <c r="G156" s="476"/>
      <c r="H156" s="109"/>
      <c r="I156" s="109"/>
      <c r="J156" s="109"/>
      <c r="K156" s="293" t="s">
        <v>113</v>
      </c>
      <c r="L156" s="117">
        <v>300</v>
      </c>
      <c r="M156" s="361">
        <v>269</v>
      </c>
      <c r="N156" s="361"/>
      <c r="O156" s="60"/>
    </row>
    <row r="157" spans="1:15" ht="32.25" customHeight="1" x14ac:dyDescent="0.2">
      <c r="A157" s="59"/>
      <c r="B157" s="163"/>
      <c r="C157" s="671"/>
      <c r="D157" s="813"/>
      <c r="E157" s="683"/>
      <c r="F157" s="44"/>
      <c r="G157" s="475"/>
      <c r="H157" s="125"/>
      <c r="I157" s="125"/>
      <c r="J157" s="125"/>
      <c r="K157" s="323" t="s">
        <v>74</v>
      </c>
      <c r="L157" s="329">
        <v>36</v>
      </c>
      <c r="M157" s="314">
        <v>24</v>
      </c>
      <c r="N157" s="314"/>
      <c r="O157" s="330"/>
    </row>
    <row r="158" spans="1:15" ht="24.75" customHeight="1" x14ac:dyDescent="0.2">
      <c r="A158" s="59"/>
      <c r="B158" s="163"/>
      <c r="C158" s="387" t="s">
        <v>7</v>
      </c>
      <c r="D158" s="836" t="s">
        <v>195</v>
      </c>
      <c r="E158" s="683"/>
      <c r="F158" s="44"/>
      <c r="G158" s="476"/>
      <c r="H158" s="109"/>
      <c r="I158" s="109"/>
      <c r="J158" s="109"/>
      <c r="K158" s="703" t="s">
        <v>96</v>
      </c>
      <c r="L158" s="245">
        <v>18</v>
      </c>
      <c r="M158" s="245">
        <v>18</v>
      </c>
      <c r="N158" s="442"/>
      <c r="O158" s="441"/>
    </row>
    <row r="159" spans="1:15" ht="27.75" customHeight="1" x14ac:dyDescent="0.2">
      <c r="A159" s="59"/>
      <c r="B159" s="163"/>
      <c r="C159" s="486"/>
      <c r="D159" s="837"/>
      <c r="E159" s="683"/>
      <c r="F159" s="44"/>
      <c r="G159" s="476"/>
      <c r="H159" s="109"/>
      <c r="I159" s="109"/>
      <c r="J159" s="109"/>
      <c r="K159" s="258" t="s">
        <v>92</v>
      </c>
      <c r="L159" s="610">
        <v>32</v>
      </c>
      <c r="M159" s="321">
        <v>32</v>
      </c>
      <c r="N159" s="117"/>
      <c r="O159" s="448"/>
    </row>
    <row r="160" spans="1:15" ht="18.75" customHeight="1" x14ac:dyDescent="0.2">
      <c r="A160" s="59"/>
      <c r="B160" s="163"/>
      <c r="C160" s="486"/>
      <c r="D160" s="837"/>
      <c r="E160" s="68"/>
      <c r="F160" s="56"/>
      <c r="G160" s="476"/>
      <c r="H160" s="109"/>
      <c r="I160" s="109"/>
      <c r="J160" s="109"/>
      <c r="K160" s="260" t="s">
        <v>41</v>
      </c>
      <c r="L160" s="607">
        <v>57</v>
      </c>
      <c r="M160" s="608">
        <v>57</v>
      </c>
      <c r="N160" s="117"/>
      <c r="O160" s="448"/>
    </row>
    <row r="161" spans="1:15" ht="28.5" customHeight="1" x14ac:dyDescent="0.2">
      <c r="A161" s="59"/>
      <c r="B161" s="163"/>
      <c r="C161" s="486"/>
      <c r="D161" s="838"/>
      <c r="E161" s="68"/>
      <c r="F161" s="56"/>
      <c r="G161" s="476"/>
      <c r="H161" s="109"/>
      <c r="I161" s="109"/>
      <c r="J161" s="109"/>
      <c r="K161" s="64" t="s">
        <v>221</v>
      </c>
      <c r="L161" s="610">
        <v>50</v>
      </c>
      <c r="M161" s="321">
        <v>100</v>
      </c>
      <c r="N161" s="619" t="s">
        <v>339</v>
      </c>
      <c r="O161" s="448"/>
    </row>
    <row r="162" spans="1:15" ht="39.75" customHeight="1" x14ac:dyDescent="0.2">
      <c r="A162" s="59"/>
      <c r="B162" s="163"/>
      <c r="C162" s="486"/>
      <c r="D162" s="656"/>
      <c r="E162" s="68"/>
      <c r="F162" s="56"/>
      <c r="G162" s="476"/>
      <c r="H162" s="109"/>
      <c r="I162" s="109"/>
      <c r="J162" s="109"/>
      <c r="K162" s="259" t="s">
        <v>181</v>
      </c>
      <c r="L162" s="611">
        <v>100</v>
      </c>
      <c r="M162" s="612">
        <v>100</v>
      </c>
      <c r="N162" s="613"/>
      <c r="O162" s="448"/>
    </row>
    <row r="163" spans="1:15" ht="42" customHeight="1" x14ac:dyDescent="0.2">
      <c r="A163" s="59"/>
      <c r="B163" s="163"/>
      <c r="C163" s="486"/>
      <c r="D163" s="656"/>
      <c r="E163" s="68"/>
      <c r="F163" s="56"/>
      <c r="G163" s="476"/>
      <c r="H163" s="109"/>
      <c r="I163" s="109"/>
      <c r="J163" s="109"/>
      <c r="K163" s="64" t="s">
        <v>182</v>
      </c>
      <c r="L163" s="610">
        <v>50</v>
      </c>
      <c r="M163" s="321">
        <v>50</v>
      </c>
      <c r="N163" s="609" t="s">
        <v>340</v>
      </c>
      <c r="O163" s="448"/>
    </row>
    <row r="164" spans="1:15" ht="27" customHeight="1" x14ac:dyDescent="0.2">
      <c r="A164" s="59"/>
      <c r="B164" s="163"/>
      <c r="C164" s="278"/>
      <c r="D164" s="275"/>
      <c r="E164" s="68"/>
      <c r="F164" s="56"/>
      <c r="G164" s="476"/>
      <c r="H164" s="109"/>
      <c r="I164" s="109"/>
      <c r="J164" s="109"/>
      <c r="K164" s="260" t="s">
        <v>222</v>
      </c>
      <c r="L164" s="607">
        <v>1700</v>
      </c>
      <c r="M164" s="608">
        <v>1700</v>
      </c>
      <c r="N164" s="622"/>
      <c r="O164" s="448"/>
    </row>
    <row r="165" spans="1:15" ht="18" customHeight="1" x14ac:dyDescent="0.2">
      <c r="A165" s="59"/>
      <c r="B165" s="163"/>
      <c r="C165" s="278"/>
      <c r="D165" s="275"/>
      <c r="E165" s="68"/>
      <c r="F165" s="56"/>
      <c r="G165" s="476"/>
      <c r="H165" s="109"/>
      <c r="I165" s="109"/>
      <c r="J165" s="109"/>
      <c r="K165" s="624" t="s">
        <v>180</v>
      </c>
      <c r="L165" s="620">
        <v>150</v>
      </c>
      <c r="M165" s="621">
        <v>0</v>
      </c>
      <c r="N165" s="625"/>
      <c r="O165" s="626" t="s">
        <v>289</v>
      </c>
    </row>
    <row r="166" spans="1:15" ht="41.25" customHeight="1" x14ac:dyDescent="0.2">
      <c r="A166" s="59"/>
      <c r="B166" s="163"/>
      <c r="C166" s="278"/>
      <c r="D166" s="275"/>
      <c r="E166" s="68"/>
      <c r="F166" s="56"/>
      <c r="G166" s="476"/>
      <c r="H166" s="109"/>
      <c r="I166" s="109"/>
      <c r="J166" s="109"/>
      <c r="K166" s="623" t="s">
        <v>179</v>
      </c>
      <c r="L166" s="119">
        <v>10</v>
      </c>
      <c r="M166" s="313">
        <v>10</v>
      </c>
      <c r="N166" s="613" t="s">
        <v>341</v>
      </c>
      <c r="O166" s="448"/>
    </row>
    <row r="167" spans="1:15" ht="38.25" customHeight="1" x14ac:dyDescent="0.2">
      <c r="A167" s="59"/>
      <c r="B167" s="163"/>
      <c r="C167" s="278"/>
      <c r="D167" s="221"/>
      <c r="E167" s="645"/>
      <c r="F167" s="382"/>
      <c r="G167" s="45"/>
      <c r="H167" s="125"/>
      <c r="I167" s="125"/>
      <c r="J167" s="125"/>
      <c r="K167" s="614" t="s">
        <v>190</v>
      </c>
      <c r="L167" s="615">
        <v>10</v>
      </c>
      <c r="M167" s="616">
        <v>0</v>
      </c>
      <c r="N167" s="617"/>
      <c r="O167" s="618" t="s">
        <v>295</v>
      </c>
    </row>
    <row r="168" spans="1:15" ht="15" customHeight="1" thickBot="1" x14ac:dyDescent="0.25">
      <c r="A168" s="25"/>
      <c r="B168" s="273"/>
      <c r="C168" s="31"/>
      <c r="D168" s="288"/>
      <c r="E168" s="289"/>
      <c r="F168" s="153"/>
      <c r="G168" s="33" t="s">
        <v>6</v>
      </c>
      <c r="H168" s="112">
        <f>SUM(H153:H167)</f>
        <v>566.29999999999995</v>
      </c>
      <c r="I168" s="112">
        <f>SUM(I153:I167)</f>
        <v>566.29999999999995</v>
      </c>
      <c r="J168" s="112">
        <f>SUM(J153:J167)</f>
        <v>455.9</v>
      </c>
      <c r="K168" s="338"/>
      <c r="L168" s="37"/>
      <c r="M168" s="349"/>
      <c r="N168" s="37"/>
      <c r="O168" s="113"/>
    </row>
    <row r="169" spans="1:15" ht="14.25" customHeight="1" thickBot="1" x14ac:dyDescent="0.25">
      <c r="A169" s="27" t="s">
        <v>5</v>
      </c>
      <c r="B169" s="5" t="s">
        <v>7</v>
      </c>
      <c r="C169" s="826" t="s">
        <v>8</v>
      </c>
      <c r="D169" s="826"/>
      <c r="E169" s="826"/>
      <c r="F169" s="826"/>
      <c r="G169" s="826"/>
      <c r="H169" s="75">
        <f t="shared" ref="H169" si="6">H168</f>
        <v>566.29999999999995</v>
      </c>
      <c r="I169" s="76">
        <f t="shared" ref="I169:J169" si="7">I168</f>
        <v>566.29999999999995</v>
      </c>
      <c r="J169" s="76">
        <f t="shared" si="7"/>
        <v>455.9</v>
      </c>
      <c r="K169" s="189"/>
      <c r="L169" s="189"/>
      <c r="M169" s="189"/>
      <c r="N169" s="189"/>
      <c r="O169" s="158"/>
    </row>
    <row r="170" spans="1:15" ht="17.25" customHeight="1" thickBot="1" x14ac:dyDescent="0.25">
      <c r="A170" s="26" t="s">
        <v>5</v>
      </c>
      <c r="B170" s="5" t="s">
        <v>23</v>
      </c>
      <c r="C170" s="814" t="s">
        <v>123</v>
      </c>
      <c r="D170" s="815"/>
      <c r="E170" s="815"/>
      <c r="F170" s="815"/>
      <c r="G170" s="815"/>
      <c r="H170" s="815"/>
      <c r="I170" s="816"/>
      <c r="J170" s="817"/>
      <c r="K170" s="817"/>
      <c r="L170" s="817"/>
      <c r="M170" s="817"/>
      <c r="N170" s="817"/>
      <c r="O170" s="818"/>
    </row>
    <row r="171" spans="1:15" ht="13.5" customHeight="1" x14ac:dyDescent="0.2">
      <c r="A171" s="197" t="s">
        <v>5</v>
      </c>
      <c r="B171" s="190" t="s">
        <v>23</v>
      </c>
      <c r="C171" s="161" t="s">
        <v>5</v>
      </c>
      <c r="D171" s="821" t="s">
        <v>88</v>
      </c>
      <c r="E171" s="203"/>
      <c r="F171" s="195">
        <v>6</v>
      </c>
      <c r="G171" s="127" t="s">
        <v>22</v>
      </c>
      <c r="H171" s="480">
        <v>1049</v>
      </c>
      <c r="I171" s="340">
        <f>1049-23.6+9</f>
        <v>1034.4000000000001</v>
      </c>
      <c r="J171" s="340">
        <v>689</v>
      </c>
      <c r="K171" s="175"/>
      <c r="L171" s="204"/>
      <c r="M171" s="205"/>
      <c r="N171" s="204"/>
      <c r="O171" s="437"/>
    </row>
    <row r="172" spans="1:15" ht="15" customHeight="1" x14ac:dyDescent="0.2">
      <c r="A172" s="197"/>
      <c r="B172" s="190"/>
      <c r="C172" s="508"/>
      <c r="D172" s="822"/>
      <c r="E172" s="206"/>
      <c r="F172" s="156"/>
      <c r="G172" s="208" t="s">
        <v>55</v>
      </c>
      <c r="H172" s="627">
        <v>556.70000000000005</v>
      </c>
      <c r="I172" s="627">
        <v>556.70000000000005</v>
      </c>
      <c r="J172" s="628">
        <v>556.70000000000005</v>
      </c>
      <c r="K172" s="729"/>
      <c r="L172" s="202"/>
      <c r="M172" s="362"/>
      <c r="N172" s="202"/>
      <c r="O172" s="438"/>
    </row>
    <row r="173" spans="1:15" ht="16.5" customHeight="1" x14ac:dyDescent="0.2">
      <c r="A173" s="197"/>
      <c r="B173" s="190"/>
      <c r="C173" s="501"/>
      <c r="D173" s="830" t="s">
        <v>89</v>
      </c>
      <c r="E173" s="145" t="s">
        <v>44</v>
      </c>
      <c r="F173" s="196"/>
      <c r="G173" s="759" t="s">
        <v>302</v>
      </c>
      <c r="H173" s="763"/>
      <c r="I173" s="763"/>
      <c r="J173" s="763">
        <v>556.70000000000005</v>
      </c>
      <c r="K173" s="143"/>
      <c r="L173" s="144"/>
      <c r="M173" s="381"/>
      <c r="N173" s="144"/>
      <c r="O173" s="469"/>
    </row>
    <row r="174" spans="1:15" ht="14.25" customHeight="1" x14ac:dyDescent="0.2">
      <c r="A174" s="197"/>
      <c r="B174" s="190"/>
      <c r="C174" s="324"/>
      <c r="D174" s="831"/>
      <c r="E174" s="145"/>
      <c r="F174" s="196"/>
      <c r="G174" s="759" t="s">
        <v>299</v>
      </c>
      <c r="H174" s="751"/>
      <c r="I174" s="751"/>
      <c r="J174" s="764">
        <v>544.20000000000005</v>
      </c>
      <c r="K174" s="216"/>
      <c r="L174" s="343"/>
      <c r="M174" s="636"/>
      <c r="N174" s="343"/>
      <c r="O174" s="439"/>
    </row>
    <row r="175" spans="1:15" ht="69" customHeight="1" x14ac:dyDescent="0.2">
      <c r="A175" s="197"/>
      <c r="B175" s="190"/>
      <c r="C175" s="502" t="s">
        <v>5</v>
      </c>
      <c r="D175" s="207" t="s">
        <v>128</v>
      </c>
      <c r="E175" s="643"/>
      <c r="F175" s="407"/>
      <c r="G175" s="765"/>
      <c r="H175" s="766"/>
      <c r="I175" s="766"/>
      <c r="J175" s="766"/>
      <c r="K175" s="644" t="s">
        <v>233</v>
      </c>
      <c r="L175" s="120">
        <v>350</v>
      </c>
      <c r="M175" s="116">
        <v>148</v>
      </c>
      <c r="N175" s="734" t="s">
        <v>342</v>
      </c>
      <c r="O175" s="740"/>
    </row>
    <row r="176" spans="1:15" ht="16.5" customHeight="1" x14ac:dyDescent="0.2">
      <c r="A176" s="197"/>
      <c r="B176" s="190"/>
      <c r="C176" s="501" t="s">
        <v>7</v>
      </c>
      <c r="D176" s="839" t="s">
        <v>150</v>
      </c>
      <c r="E176" s="388"/>
      <c r="F176" s="405"/>
      <c r="G176" s="507"/>
      <c r="H176" s="72"/>
      <c r="I176" s="72"/>
      <c r="J176" s="72"/>
      <c r="K176" s="823" t="s">
        <v>232</v>
      </c>
      <c r="L176" s="634">
        <v>1000</v>
      </c>
      <c r="M176" s="635">
        <v>82</v>
      </c>
      <c r="N176" s="805"/>
      <c r="O176" s="807" t="s">
        <v>354</v>
      </c>
    </row>
    <row r="177" spans="1:18" ht="178.5" customHeight="1" x14ac:dyDescent="0.2">
      <c r="A177" s="197"/>
      <c r="B177" s="190"/>
      <c r="C177" s="324"/>
      <c r="D177" s="840"/>
      <c r="E177" s="206"/>
      <c r="F177" s="156"/>
      <c r="G177" s="208"/>
      <c r="H177" s="73"/>
      <c r="I177" s="73"/>
      <c r="J177" s="73"/>
      <c r="K177" s="824"/>
      <c r="L177" s="632"/>
      <c r="M177" s="633"/>
      <c r="N177" s="806"/>
      <c r="O177" s="808"/>
    </row>
    <row r="178" spans="1:18" ht="32.25" customHeight="1" x14ac:dyDescent="0.2">
      <c r="A178" s="197"/>
      <c r="B178" s="190"/>
      <c r="C178" s="502" t="s">
        <v>23</v>
      </c>
      <c r="D178" s="500" t="s">
        <v>296</v>
      </c>
      <c r="E178" s="145"/>
      <c r="F178" s="196"/>
      <c r="G178" s="336"/>
      <c r="H178" s="466"/>
      <c r="I178" s="400"/>
      <c r="J178" s="337"/>
      <c r="K178" s="729" t="s">
        <v>151</v>
      </c>
      <c r="L178" s="629">
        <v>23.4</v>
      </c>
      <c r="M178" s="630">
        <v>29</v>
      </c>
      <c r="N178" s="631" t="s">
        <v>343</v>
      </c>
      <c r="O178" s="137"/>
    </row>
    <row r="179" spans="1:18" ht="29.25" customHeight="1" x14ac:dyDescent="0.2">
      <c r="A179" s="863"/>
      <c r="B179" s="864"/>
      <c r="C179" s="865" t="s">
        <v>31</v>
      </c>
      <c r="D179" s="836" t="s">
        <v>129</v>
      </c>
      <c r="E179" s="867"/>
      <c r="F179" s="405"/>
      <c r="G179" s="398"/>
      <c r="H179" s="72"/>
      <c r="I179" s="72"/>
      <c r="J179" s="72"/>
      <c r="K179" s="694" t="s">
        <v>148</v>
      </c>
      <c r="L179" s="121">
        <v>1</v>
      </c>
      <c r="M179" s="348">
        <v>1</v>
      </c>
      <c r="N179" s="795" t="s">
        <v>344</v>
      </c>
      <c r="O179" s="440"/>
    </row>
    <row r="180" spans="1:18" ht="25.5" customHeight="1" x14ac:dyDescent="0.2">
      <c r="A180" s="863"/>
      <c r="B180" s="864"/>
      <c r="C180" s="866"/>
      <c r="D180" s="813"/>
      <c r="E180" s="868"/>
      <c r="F180" s="156"/>
      <c r="G180" s="208"/>
      <c r="H180" s="73"/>
      <c r="I180" s="73"/>
      <c r="J180" s="73"/>
      <c r="K180" s="733"/>
      <c r="L180" s="122"/>
      <c r="M180" s="331"/>
      <c r="N180" s="797"/>
      <c r="O180" s="440"/>
    </row>
    <row r="181" spans="1:18" ht="28.5" customHeight="1" x14ac:dyDescent="0.2">
      <c r="A181" s="268"/>
      <c r="B181" s="269"/>
      <c r="C181" s="494" t="s">
        <v>32</v>
      </c>
      <c r="D181" s="207" t="s">
        <v>223</v>
      </c>
      <c r="E181" s="406"/>
      <c r="F181" s="407"/>
      <c r="G181" s="408"/>
      <c r="H181" s="74"/>
      <c r="I181" s="74"/>
      <c r="J181" s="74"/>
      <c r="K181" s="294" t="s">
        <v>229</v>
      </c>
      <c r="L181" s="122">
        <v>1</v>
      </c>
      <c r="M181" s="263">
        <v>1</v>
      </c>
      <c r="N181" s="222"/>
      <c r="O181" s="440"/>
    </row>
    <row r="182" spans="1:18" ht="109.5" customHeight="1" x14ac:dyDescent="0.2">
      <c r="A182" s="390"/>
      <c r="B182" s="391"/>
      <c r="C182" s="387" t="s">
        <v>25</v>
      </c>
      <c r="D182" s="828" t="s">
        <v>203</v>
      </c>
      <c r="E182" s="394"/>
      <c r="F182" s="389"/>
      <c r="G182" s="395"/>
      <c r="H182" s="185"/>
      <c r="I182" s="185"/>
      <c r="J182" s="185"/>
      <c r="K182" s="279" t="s">
        <v>183</v>
      </c>
      <c r="L182" s="637">
        <v>5</v>
      </c>
      <c r="M182" s="638">
        <v>5</v>
      </c>
      <c r="N182" s="639" t="s">
        <v>355</v>
      </c>
      <c r="O182" s="640"/>
    </row>
    <row r="183" spans="1:18" ht="30" customHeight="1" x14ac:dyDescent="0.2">
      <c r="A183" s="390"/>
      <c r="B183" s="391"/>
      <c r="C183" s="495"/>
      <c r="D183" s="828"/>
      <c r="E183" s="394"/>
      <c r="F183" s="389"/>
      <c r="G183" s="395"/>
      <c r="H183" s="185"/>
      <c r="I183" s="185"/>
      <c r="J183" s="105"/>
      <c r="K183" s="38" t="s">
        <v>184</v>
      </c>
      <c r="L183" s="136">
        <v>5</v>
      </c>
      <c r="M183" s="380">
        <v>0</v>
      </c>
      <c r="N183" s="642" t="s">
        <v>290</v>
      </c>
      <c r="O183" s="641"/>
    </row>
    <row r="184" spans="1:18" ht="15.75" customHeight="1" x14ac:dyDescent="0.2">
      <c r="A184" s="24"/>
      <c r="B184" s="393"/>
      <c r="C184" s="183"/>
      <c r="D184" s="828"/>
      <c r="E184" s="392"/>
      <c r="F184" s="196"/>
      <c r="G184" s="208"/>
      <c r="H184" s="73"/>
      <c r="I184" s="73"/>
      <c r="J184" s="73"/>
      <c r="K184" s="732" t="s">
        <v>185</v>
      </c>
      <c r="L184" s="120">
        <v>100</v>
      </c>
      <c r="M184" s="263">
        <v>100</v>
      </c>
      <c r="N184" s="120"/>
      <c r="O184" s="440"/>
    </row>
    <row r="185" spans="1:18" ht="15" customHeight="1" thickBot="1" x14ac:dyDescent="0.25">
      <c r="A185" s="25"/>
      <c r="B185" s="273"/>
      <c r="C185" s="31"/>
      <c r="D185" s="288"/>
      <c r="E185" s="289"/>
      <c r="F185" s="153"/>
      <c r="G185" s="33" t="s">
        <v>6</v>
      </c>
      <c r="H185" s="112">
        <f>SUM(H171:H184)</f>
        <v>1605.7</v>
      </c>
      <c r="I185" s="112">
        <f>SUM(I171:I184)</f>
        <v>1591.1</v>
      </c>
      <c r="J185" s="112">
        <f>J172+J171</f>
        <v>1245.7</v>
      </c>
      <c r="K185" s="155"/>
      <c r="L185" s="37"/>
      <c r="M185" s="349"/>
      <c r="N185" s="37"/>
      <c r="O185" s="113"/>
    </row>
    <row r="186" spans="1:18" ht="27.75" customHeight="1" x14ac:dyDescent="0.2">
      <c r="A186" s="28" t="s">
        <v>5</v>
      </c>
      <c r="B186" s="160" t="s">
        <v>23</v>
      </c>
      <c r="C186" s="161" t="s">
        <v>7</v>
      </c>
      <c r="D186" s="152" t="s">
        <v>157</v>
      </c>
      <c r="E186" s="368"/>
      <c r="F186" s="369" t="s">
        <v>47</v>
      </c>
      <c r="G186" s="48" t="s">
        <v>22</v>
      </c>
      <c r="H186" s="104">
        <v>10.7</v>
      </c>
      <c r="I186" s="104">
        <v>10.7</v>
      </c>
      <c r="J186" s="104">
        <v>10.7</v>
      </c>
      <c r="K186" s="339"/>
      <c r="L186" s="370"/>
      <c r="M186" s="418"/>
      <c r="N186" s="181"/>
      <c r="O186" s="449"/>
    </row>
    <row r="187" spans="1:18" ht="53.25" customHeight="1" x14ac:dyDescent="0.2">
      <c r="A187" s="197"/>
      <c r="B187" s="190"/>
      <c r="C187" s="494" t="s">
        <v>5</v>
      </c>
      <c r="D187" s="207" t="s">
        <v>152</v>
      </c>
      <c r="E187" s="503"/>
      <c r="F187" s="505"/>
      <c r="G187" s="408"/>
      <c r="H187" s="74"/>
      <c r="I187" s="74"/>
      <c r="J187" s="74"/>
      <c r="K187" s="294" t="s">
        <v>141</v>
      </c>
      <c r="L187" s="122">
        <v>1</v>
      </c>
      <c r="M187" s="331">
        <v>1</v>
      </c>
      <c r="N187" s="120"/>
      <c r="O187" s="184"/>
      <c r="R187" s="167"/>
    </row>
    <row r="188" spans="1:18" ht="53.25" customHeight="1" x14ac:dyDescent="0.2">
      <c r="A188" s="197"/>
      <c r="B188" s="190"/>
      <c r="C188" s="647" t="s">
        <v>7</v>
      </c>
      <c r="D188" s="207" t="s">
        <v>153</v>
      </c>
      <c r="E188" s="509"/>
      <c r="F188" s="504"/>
      <c r="G188" s="408"/>
      <c r="H188" s="74"/>
      <c r="I188" s="73"/>
      <c r="J188" s="73"/>
      <c r="K188" s="294" t="s">
        <v>141</v>
      </c>
      <c r="L188" s="256">
        <v>1</v>
      </c>
      <c r="M188" s="646">
        <v>1</v>
      </c>
      <c r="N188" s="120"/>
      <c r="O188" s="440"/>
      <c r="R188" s="167"/>
    </row>
    <row r="189" spans="1:18" ht="38.25" customHeight="1" x14ac:dyDescent="0.2">
      <c r="A189" s="197"/>
      <c r="B189" s="190"/>
      <c r="C189" s="647" t="s">
        <v>23</v>
      </c>
      <c r="D189" s="207" t="s">
        <v>176</v>
      </c>
      <c r="E189" s="383"/>
      <c r="F189" s="506"/>
      <c r="G189" s="408"/>
      <c r="H189" s="74"/>
      <c r="I189" s="74"/>
      <c r="J189" s="74"/>
      <c r="K189" s="294" t="s">
        <v>141</v>
      </c>
      <c r="L189" s="256">
        <v>1</v>
      </c>
      <c r="M189" s="646">
        <v>1</v>
      </c>
      <c r="N189" s="120"/>
      <c r="O189" s="223"/>
      <c r="P189" s="7"/>
    </row>
    <row r="190" spans="1:18" ht="15" customHeight="1" thickBot="1" x14ac:dyDescent="0.25">
      <c r="A190" s="25"/>
      <c r="B190" s="273"/>
      <c r="C190" s="31"/>
      <c r="D190" s="288"/>
      <c r="E190" s="289"/>
      <c r="F190" s="153"/>
      <c r="G190" s="33" t="s">
        <v>6</v>
      </c>
      <c r="H190" s="112">
        <f>SUM(H186:H189)</f>
        <v>10.7</v>
      </c>
      <c r="I190" s="112">
        <f>SUM(I186:I189)</f>
        <v>10.7</v>
      </c>
      <c r="J190" s="112">
        <f>SUM(J186:J189)</f>
        <v>10.7</v>
      </c>
      <c r="K190" s="155"/>
      <c r="L190" s="37"/>
      <c r="M190" s="349"/>
      <c r="N190" s="37"/>
      <c r="O190" s="113"/>
    </row>
    <row r="191" spans="1:18" ht="13.5" thickBot="1" x14ac:dyDescent="0.25">
      <c r="A191" s="26" t="s">
        <v>5</v>
      </c>
      <c r="B191" s="5" t="s">
        <v>23</v>
      </c>
      <c r="C191" s="825" t="s">
        <v>8</v>
      </c>
      <c r="D191" s="826"/>
      <c r="E191" s="826"/>
      <c r="F191" s="826"/>
      <c r="G191" s="827"/>
      <c r="H191" s="76">
        <f>H190+H185</f>
        <v>1616.4</v>
      </c>
      <c r="I191" s="76">
        <f>I190+I185</f>
        <v>1601.8</v>
      </c>
      <c r="J191" s="76">
        <f>J190+J185</f>
        <v>1256.4000000000001</v>
      </c>
      <c r="K191" s="741"/>
      <c r="L191" s="189"/>
      <c r="M191" s="189"/>
      <c r="N191" s="189"/>
      <c r="O191" s="158"/>
    </row>
    <row r="192" spans="1:18" ht="15.75" customHeight="1" thickBot="1" x14ac:dyDescent="0.25">
      <c r="A192" s="26" t="s">
        <v>5</v>
      </c>
      <c r="B192" s="5" t="s">
        <v>31</v>
      </c>
      <c r="C192" s="814" t="s">
        <v>40</v>
      </c>
      <c r="D192" s="815"/>
      <c r="E192" s="815"/>
      <c r="F192" s="815"/>
      <c r="G192" s="815"/>
      <c r="H192" s="815"/>
      <c r="I192" s="817"/>
      <c r="J192" s="817"/>
      <c r="K192" s="817"/>
      <c r="L192" s="192"/>
      <c r="M192" s="192"/>
      <c r="N192" s="192"/>
      <c r="O192" s="159"/>
    </row>
    <row r="193" spans="1:15" s="42" customFormat="1" ht="67.5" customHeight="1" x14ac:dyDescent="0.2">
      <c r="A193" s="859" t="s">
        <v>5</v>
      </c>
      <c r="B193" s="861" t="s">
        <v>31</v>
      </c>
      <c r="C193" s="853" t="s">
        <v>5</v>
      </c>
      <c r="D193" s="855" t="s">
        <v>200</v>
      </c>
      <c r="E193" s="857" t="s">
        <v>44</v>
      </c>
      <c r="F193" s="276" t="s">
        <v>24</v>
      </c>
      <c r="G193" s="146" t="s">
        <v>22</v>
      </c>
      <c r="H193" s="147">
        <v>200</v>
      </c>
      <c r="I193" s="147">
        <v>200</v>
      </c>
      <c r="J193" s="148">
        <v>22</v>
      </c>
      <c r="K193" s="175" t="s">
        <v>234</v>
      </c>
      <c r="L193" s="651">
        <v>1</v>
      </c>
      <c r="M193" s="450">
        <v>1</v>
      </c>
      <c r="N193" s="651"/>
      <c r="O193" s="648" t="s">
        <v>345</v>
      </c>
    </row>
    <row r="194" spans="1:15" s="42" customFormat="1" ht="117.75" customHeight="1" x14ac:dyDescent="0.2">
      <c r="A194" s="860"/>
      <c r="B194" s="862"/>
      <c r="C194" s="854"/>
      <c r="D194" s="856"/>
      <c r="E194" s="858"/>
      <c r="F194" s="265"/>
      <c r="G194" s="295" t="s">
        <v>55</v>
      </c>
      <c r="H194" s="365">
        <v>115.8</v>
      </c>
      <c r="I194" s="365">
        <v>115.8</v>
      </c>
      <c r="J194" s="296">
        <v>70.599999999999994</v>
      </c>
      <c r="K194" s="649" t="s">
        <v>199</v>
      </c>
      <c r="L194" s="322">
        <v>1155</v>
      </c>
      <c r="M194" s="416">
        <v>860.2</v>
      </c>
      <c r="N194" s="652" t="s">
        <v>346</v>
      </c>
      <c r="O194" s="650"/>
    </row>
    <row r="195" spans="1:15" s="42" customFormat="1" ht="18.75" customHeight="1" thickBot="1" x14ac:dyDescent="0.25">
      <c r="A195" s="229"/>
      <c r="B195" s="230"/>
      <c r="C195" s="233"/>
      <c r="D195" s="231"/>
      <c r="E195" s="232"/>
      <c r="F195" s="211"/>
      <c r="G195" s="43" t="s">
        <v>6</v>
      </c>
      <c r="H195" s="130">
        <f>SUM(H193:H194)</f>
        <v>315.8</v>
      </c>
      <c r="I195" s="130">
        <f>SUM(I193:I194)</f>
        <v>315.8</v>
      </c>
      <c r="J195" s="126">
        <f>SUM(J193:J194)</f>
        <v>92.6</v>
      </c>
      <c r="K195" s="165"/>
      <c r="L195" s="149"/>
      <c r="M195" s="150"/>
      <c r="N195" s="149"/>
      <c r="O195" s="151"/>
    </row>
    <row r="196" spans="1:15" ht="18.75" customHeight="1" x14ac:dyDescent="0.2">
      <c r="A196" s="268" t="s">
        <v>5</v>
      </c>
      <c r="B196" s="269" t="s">
        <v>31</v>
      </c>
      <c r="C196" s="278" t="s">
        <v>7</v>
      </c>
      <c r="D196" s="812" t="s">
        <v>114</v>
      </c>
      <c r="E196" s="82" t="s">
        <v>44</v>
      </c>
      <c r="F196" s="264" t="s">
        <v>43</v>
      </c>
      <c r="G196" s="305" t="s">
        <v>22</v>
      </c>
      <c r="H196" s="404">
        <v>145</v>
      </c>
      <c r="I196" s="404">
        <v>145</v>
      </c>
      <c r="J196" s="85">
        <v>12.1</v>
      </c>
      <c r="K196" s="180" t="s">
        <v>84</v>
      </c>
      <c r="L196" s="181"/>
      <c r="M196" s="363"/>
      <c r="N196" s="181"/>
      <c r="O196" s="182"/>
    </row>
    <row r="197" spans="1:15" ht="18.75" customHeight="1" x14ac:dyDescent="0.2">
      <c r="A197" s="24"/>
      <c r="B197" s="269"/>
      <c r="C197" s="53"/>
      <c r="D197" s="812"/>
      <c r="E197" s="82"/>
      <c r="F197" s="264"/>
      <c r="G197" s="305"/>
      <c r="H197" s="404"/>
      <c r="I197" s="404"/>
      <c r="J197" s="185"/>
      <c r="K197" s="889"/>
      <c r="L197" s="120"/>
      <c r="M197" s="116"/>
      <c r="N197" s="120"/>
      <c r="O197" s="184"/>
    </row>
    <row r="198" spans="1:15" ht="12.75" customHeight="1" x14ac:dyDescent="0.2">
      <c r="A198" s="24"/>
      <c r="B198" s="269"/>
      <c r="C198" s="53"/>
      <c r="D198" s="812"/>
      <c r="E198" s="82"/>
      <c r="F198" s="264"/>
      <c r="G198" s="208"/>
      <c r="H198" s="374"/>
      <c r="I198" s="374"/>
      <c r="J198" s="73"/>
      <c r="K198" s="890"/>
      <c r="L198" s="120"/>
      <c r="M198" s="116"/>
      <c r="N198" s="120"/>
      <c r="O198" s="184"/>
    </row>
    <row r="199" spans="1:15" s="42" customFormat="1" ht="17.25" customHeight="1" thickBot="1" x14ac:dyDescent="0.25">
      <c r="A199" s="25"/>
      <c r="B199" s="49"/>
      <c r="C199" s="153"/>
      <c r="D199" s="894"/>
      <c r="E199" s="81"/>
      <c r="F199" s="30"/>
      <c r="G199" s="50" t="s">
        <v>6</v>
      </c>
      <c r="H199" s="130">
        <f t="shared" ref="H199" si="8">H196</f>
        <v>145</v>
      </c>
      <c r="I199" s="130">
        <f t="shared" ref="I199:J199" si="9">I196</f>
        <v>145</v>
      </c>
      <c r="J199" s="126">
        <f t="shared" si="9"/>
        <v>12.1</v>
      </c>
      <c r="K199" s="165"/>
      <c r="L199" s="128"/>
      <c r="M199" s="364"/>
      <c r="N199" s="128"/>
      <c r="O199" s="129"/>
    </row>
    <row r="200" spans="1:15" ht="13.5" thickBot="1" x14ac:dyDescent="0.25">
      <c r="A200" s="271" t="s">
        <v>5</v>
      </c>
      <c r="B200" s="191" t="s">
        <v>31</v>
      </c>
      <c r="C200" s="874" t="s">
        <v>8</v>
      </c>
      <c r="D200" s="875"/>
      <c r="E200" s="875"/>
      <c r="F200" s="875"/>
      <c r="G200" s="876"/>
      <c r="H200" s="124">
        <f t="shared" ref="H200" si="10">H199+H195</f>
        <v>460.8</v>
      </c>
      <c r="I200" s="124">
        <f t="shared" ref="I200:J200" si="11">I199+I195</f>
        <v>460.8</v>
      </c>
      <c r="J200" s="76">
        <f t="shared" si="11"/>
        <v>104.7</v>
      </c>
      <c r="K200" s="189"/>
      <c r="L200" s="189"/>
      <c r="M200" s="189"/>
      <c r="N200" s="189"/>
      <c r="O200" s="158"/>
    </row>
    <row r="201" spans="1:15" ht="14.25" customHeight="1" thickBot="1" x14ac:dyDescent="0.25">
      <c r="A201" s="27" t="s">
        <v>5</v>
      </c>
      <c r="B201" s="896" t="s">
        <v>9</v>
      </c>
      <c r="C201" s="897"/>
      <c r="D201" s="897"/>
      <c r="E201" s="897"/>
      <c r="F201" s="897"/>
      <c r="G201" s="898"/>
      <c r="H201" s="78">
        <f>H200+H191+H169+H151</f>
        <v>13539.3</v>
      </c>
      <c r="I201" s="78">
        <f>I200+I191+I169+I151</f>
        <v>13324.7</v>
      </c>
      <c r="J201" s="219">
        <f>J200+J191+J169+J151</f>
        <v>9716.7999999999993</v>
      </c>
      <c r="K201" s="899"/>
      <c r="L201" s="900"/>
      <c r="M201" s="900"/>
      <c r="N201" s="900"/>
      <c r="O201" s="901"/>
    </row>
    <row r="202" spans="1:15" ht="14.25" customHeight="1" thickBot="1" x14ac:dyDescent="0.25">
      <c r="A202" s="20" t="s">
        <v>33</v>
      </c>
      <c r="B202" s="891" t="s">
        <v>53</v>
      </c>
      <c r="C202" s="892"/>
      <c r="D202" s="892"/>
      <c r="E202" s="892"/>
      <c r="F202" s="892"/>
      <c r="G202" s="893"/>
      <c r="H202" s="79">
        <f t="shared" ref="H202" si="12">SUM(H201)</f>
        <v>13539.3</v>
      </c>
      <c r="I202" s="79">
        <f t="shared" ref="I202:J202" si="13">SUM(I201)</f>
        <v>13324.7</v>
      </c>
      <c r="J202" s="220">
        <f t="shared" si="13"/>
        <v>9716.7999999999993</v>
      </c>
      <c r="K202" s="887"/>
      <c r="L202" s="887"/>
      <c r="M202" s="887"/>
      <c r="N202" s="887"/>
      <c r="O202" s="888"/>
    </row>
    <row r="203" spans="1:15" s="444" customFormat="1" ht="17.25" customHeight="1" x14ac:dyDescent="0.2">
      <c r="A203" s="885" t="s">
        <v>347</v>
      </c>
      <c r="B203" s="886"/>
      <c r="C203" s="886"/>
      <c r="D203" s="886"/>
      <c r="E203" s="886"/>
      <c r="F203" s="886"/>
      <c r="G203" s="886"/>
      <c r="H203" s="886"/>
      <c r="I203" s="886"/>
      <c r="J203" s="886"/>
      <c r="K203" s="886"/>
      <c r="L203" s="443"/>
      <c r="M203" s="443"/>
      <c r="N203" s="443"/>
      <c r="O203" s="443"/>
    </row>
    <row r="204" spans="1:15" s="444" customFormat="1" ht="17.25" customHeight="1" x14ac:dyDescent="0.2">
      <c r="A204" s="885" t="s">
        <v>348</v>
      </c>
      <c r="B204" s="886"/>
      <c r="C204" s="886"/>
      <c r="D204" s="886"/>
      <c r="E204" s="886"/>
      <c r="F204" s="886"/>
      <c r="G204" s="886"/>
      <c r="H204" s="886"/>
      <c r="I204" s="886"/>
      <c r="J204" s="886"/>
      <c r="K204" s="886"/>
      <c r="L204" s="443"/>
      <c r="M204" s="443"/>
      <c r="N204" s="443"/>
      <c r="O204" s="443"/>
    </row>
    <row r="205" spans="1:15" s="444" customFormat="1" ht="14.25" customHeight="1" x14ac:dyDescent="0.2">
      <c r="A205" s="470"/>
      <c r="B205" s="470"/>
      <c r="C205" s="470"/>
      <c r="D205" s="470"/>
      <c r="E205" s="470"/>
      <c r="F205" s="470"/>
      <c r="G205" s="470"/>
      <c r="H205" s="470"/>
      <c r="I205" s="470"/>
      <c r="J205" s="470"/>
      <c r="K205" s="470"/>
      <c r="L205" s="443"/>
      <c r="M205" s="443"/>
      <c r="N205" s="443"/>
      <c r="O205" s="443"/>
    </row>
    <row r="206" spans="1:15" s="9" customFormat="1" ht="12" customHeight="1" x14ac:dyDescent="0.2">
      <c r="A206" s="266"/>
      <c r="B206" s="267"/>
      <c r="C206" s="284"/>
      <c r="D206" s="267"/>
      <c r="E206" s="267"/>
      <c r="F206" s="267"/>
      <c r="G206" s="267"/>
      <c r="H206" s="464"/>
      <c r="I206" s="267"/>
      <c r="J206" s="267"/>
      <c r="K206" s="267"/>
      <c r="L206" s="396"/>
      <c r="M206" s="396"/>
      <c r="N206" s="396"/>
      <c r="O206" s="266"/>
    </row>
    <row r="207" spans="1:15" s="10" customFormat="1" ht="14.25" customHeight="1" thickBot="1" x14ac:dyDescent="0.25">
      <c r="A207" s="895" t="s">
        <v>12</v>
      </c>
      <c r="B207" s="895"/>
      <c r="C207" s="895"/>
      <c r="D207" s="895"/>
      <c r="E207" s="895"/>
      <c r="F207" s="895"/>
      <c r="G207" s="895"/>
      <c r="H207" s="465"/>
      <c r="I207" s="272"/>
      <c r="J207" s="272"/>
      <c r="K207" s="16"/>
      <c r="L207" s="16"/>
      <c r="M207" s="16"/>
      <c r="N207" s="16"/>
      <c r="O207" s="16"/>
    </row>
    <row r="208" spans="1:15" ht="24.75" customHeight="1" x14ac:dyDescent="0.2">
      <c r="A208" s="879" t="s">
        <v>10</v>
      </c>
      <c r="B208" s="880"/>
      <c r="C208" s="880"/>
      <c r="D208" s="880"/>
      <c r="E208" s="880"/>
      <c r="F208" s="880"/>
      <c r="G208" s="881"/>
      <c r="H208" s="869" t="s">
        <v>243</v>
      </c>
      <c r="I208" s="869" t="s">
        <v>243</v>
      </c>
      <c r="J208" s="877" t="s">
        <v>244</v>
      </c>
      <c r="K208" s="2"/>
      <c r="L208" s="2"/>
      <c r="M208" s="2"/>
      <c r="N208" s="2"/>
      <c r="O208" s="2"/>
    </row>
    <row r="209" spans="1:15" ht="42" customHeight="1" thickBot="1" x14ac:dyDescent="0.25">
      <c r="A209" s="882"/>
      <c r="B209" s="883"/>
      <c r="C209" s="883"/>
      <c r="D209" s="883"/>
      <c r="E209" s="883"/>
      <c r="F209" s="883"/>
      <c r="G209" s="884"/>
      <c r="H209" s="870"/>
      <c r="I209" s="870"/>
      <c r="J209" s="878"/>
      <c r="K209" s="2"/>
      <c r="L209" s="2"/>
      <c r="M209" s="2"/>
      <c r="N209" s="2"/>
      <c r="O209" s="2"/>
    </row>
    <row r="210" spans="1:15" ht="14.25" customHeight="1" x14ac:dyDescent="0.2">
      <c r="A210" s="871" t="s">
        <v>13</v>
      </c>
      <c r="B210" s="872"/>
      <c r="C210" s="872"/>
      <c r="D210" s="872"/>
      <c r="E210" s="872"/>
      <c r="F210" s="872"/>
      <c r="G210" s="873"/>
      <c r="H210" s="306">
        <f>H211+H218+H219+H220+H217</f>
        <v>13130</v>
      </c>
      <c r="I210" s="306">
        <f>I211+I218+I219+I220+I217</f>
        <v>13025.4</v>
      </c>
      <c r="J210" s="306">
        <f>J211+J218+J219+J220+J217</f>
        <v>9706.7999999999993</v>
      </c>
    </row>
    <row r="211" spans="1:15" ht="14.25" customHeight="1" x14ac:dyDescent="0.2">
      <c r="A211" s="780" t="s">
        <v>77</v>
      </c>
      <c r="B211" s="781"/>
      <c r="C211" s="781"/>
      <c r="D211" s="781"/>
      <c r="E211" s="781"/>
      <c r="F211" s="781"/>
      <c r="G211" s="782"/>
      <c r="H211" s="65">
        <f>SUM(H212:H216)</f>
        <v>11347.9</v>
      </c>
      <c r="I211" s="65">
        <f>SUM(I212:I216)</f>
        <v>11089.5</v>
      </c>
      <c r="J211" s="65">
        <f>SUM(J212:J216)</f>
        <v>8305.4</v>
      </c>
      <c r="K211" s="218"/>
    </row>
    <row r="212" spans="1:15" ht="14.25" customHeight="1" x14ac:dyDescent="0.2">
      <c r="A212" s="789" t="s">
        <v>17</v>
      </c>
      <c r="B212" s="790"/>
      <c r="C212" s="790"/>
      <c r="D212" s="790"/>
      <c r="E212" s="790"/>
      <c r="F212" s="790"/>
      <c r="G212" s="791"/>
      <c r="H212" s="73">
        <f>SUMIF(G8:G202,"SB",H8:H202)</f>
        <v>11234.5</v>
      </c>
      <c r="I212" s="73">
        <f>SUMIF(G8:G202,"SB",I8:I202)</f>
        <v>10976.1</v>
      </c>
      <c r="J212" s="73">
        <f>SUMIF(G8:G202,"SB",J8:J202)</f>
        <v>8256.4</v>
      </c>
      <c r="K212" s="13"/>
    </row>
    <row r="213" spans="1:15" ht="25.5" customHeight="1" x14ac:dyDescent="0.2">
      <c r="A213" s="786" t="s">
        <v>18</v>
      </c>
      <c r="B213" s="787"/>
      <c r="C213" s="787"/>
      <c r="D213" s="787"/>
      <c r="E213" s="787"/>
      <c r="F213" s="787"/>
      <c r="G213" s="788"/>
      <c r="H213" s="89">
        <f>SUMIF(G17:G202,"SB(SP)",H17:H202)</f>
        <v>33.5</v>
      </c>
      <c r="I213" s="89">
        <f>SUMIF(G17:G202,"SB(SP)",I17:I202)</f>
        <v>33.5</v>
      </c>
      <c r="J213" s="89">
        <f>SUMIF(G14:G202,"SB(SP)",J14:J202)</f>
        <v>33</v>
      </c>
      <c r="K213" s="18"/>
    </row>
    <row r="214" spans="1:15" ht="12.75" customHeight="1" x14ac:dyDescent="0.2">
      <c r="A214" s="786" t="s">
        <v>64</v>
      </c>
      <c r="B214" s="787"/>
      <c r="C214" s="787"/>
      <c r="D214" s="787"/>
      <c r="E214" s="787"/>
      <c r="F214" s="787"/>
      <c r="G214" s="788"/>
      <c r="H214" s="89">
        <f>SUMIF(G9:G202,"SB(VR)",H9:H202)</f>
        <v>79.900000000000006</v>
      </c>
      <c r="I214" s="89">
        <f>SUMIF(G8:G202,"SB(VR)",I8:I202)</f>
        <v>79.900000000000006</v>
      </c>
      <c r="J214" s="89">
        <f>SUMIF(G8:G202,"SB(VR)",J8:J202)</f>
        <v>14.3</v>
      </c>
      <c r="K214" s="15"/>
      <c r="L214" s="1"/>
      <c r="M214" s="1"/>
      <c r="N214" s="1"/>
      <c r="O214" s="1"/>
    </row>
    <row r="215" spans="1:15" x14ac:dyDescent="0.2">
      <c r="A215" s="786" t="s">
        <v>81</v>
      </c>
      <c r="B215" s="787"/>
      <c r="C215" s="787"/>
      <c r="D215" s="787"/>
      <c r="E215" s="787"/>
      <c r="F215" s="787"/>
      <c r="G215" s="788"/>
      <c r="H215" s="89">
        <f>SUMIF(G13:G202,"SB(VB)",H13:H202)</f>
        <v>0</v>
      </c>
      <c r="I215" s="89">
        <f>SUMIF(G13:G202,"SB(VB)",I13:I202)</f>
        <v>0</v>
      </c>
      <c r="J215" s="89">
        <f>SUMIF(G13:G202,"SB(VB)",J13:J202)</f>
        <v>0.1</v>
      </c>
    </row>
    <row r="216" spans="1:15" ht="27" customHeight="1" x14ac:dyDescent="0.2">
      <c r="A216" s="783" t="s">
        <v>224</v>
      </c>
      <c r="B216" s="784"/>
      <c r="C216" s="784"/>
      <c r="D216" s="784"/>
      <c r="E216" s="784"/>
      <c r="F216" s="784"/>
      <c r="G216" s="785"/>
      <c r="H216" s="89">
        <f>SUMIF(G17:G200,"SB(ES)",H17:H200)</f>
        <v>0</v>
      </c>
      <c r="I216" s="89">
        <f>SUMIF(G17:G200,"SB(ES)",I17:I200)</f>
        <v>0</v>
      </c>
      <c r="J216" s="89">
        <f>SUMIF(G14:G199,"SB(ES)",J14:J199)</f>
        <v>1.6</v>
      </c>
    </row>
    <row r="217" spans="1:15" ht="14.25" customHeight="1" x14ac:dyDescent="0.2">
      <c r="A217" s="850" t="s">
        <v>56</v>
      </c>
      <c r="B217" s="851"/>
      <c r="C217" s="851"/>
      <c r="D217" s="851"/>
      <c r="E217" s="851"/>
      <c r="F217" s="851"/>
      <c r="G217" s="852"/>
      <c r="H217" s="199">
        <f>SUMIF(G6:G199,"SB(L)",H6:H199)</f>
        <v>1339.1</v>
      </c>
      <c r="I217" s="199">
        <f>SUMIF(G6:G199,"SB(L)",I6:I199)</f>
        <v>1490.4</v>
      </c>
      <c r="J217" s="67">
        <f>SUMIF(G13:G206,"SB(L)",J13:J206)</f>
        <v>956</v>
      </c>
    </row>
    <row r="218" spans="1:15" x14ac:dyDescent="0.2">
      <c r="A218" s="850" t="s">
        <v>78</v>
      </c>
      <c r="B218" s="851"/>
      <c r="C218" s="851"/>
      <c r="D218" s="851"/>
      <c r="E218" s="851"/>
      <c r="F218" s="851"/>
      <c r="G218" s="852"/>
      <c r="H218" s="376">
        <f>SUMIF(G17:G202,"SB(SPL)",H17:H202)</f>
        <v>0</v>
      </c>
      <c r="I218" s="300">
        <f>SUMIF(G17:G202,"SB(SPL)",I17:I202)</f>
        <v>3.6</v>
      </c>
      <c r="J218" s="67">
        <f>SUMIF(G17:G202,"SB(SPL)",J17:J202)</f>
        <v>3.5</v>
      </c>
      <c r="K218" s="14"/>
    </row>
    <row r="219" spans="1:15" x14ac:dyDescent="0.2">
      <c r="A219" s="850" t="s">
        <v>82</v>
      </c>
      <c r="B219" s="851"/>
      <c r="C219" s="851"/>
      <c r="D219" s="851"/>
      <c r="E219" s="851"/>
      <c r="F219" s="851"/>
      <c r="G219" s="852"/>
      <c r="H219" s="376">
        <f>SUMIF(G8:G202,"SB(ŽPL)",H8:H202)</f>
        <v>443</v>
      </c>
      <c r="I219" s="300">
        <f>SUMIF(G8:G202,"SB(ŽPL)",I8:I202)</f>
        <v>441.9</v>
      </c>
      <c r="J219" s="67">
        <f>SUMIF(G8:G202,"SB(ŽPL)",J8:J202)</f>
        <v>441.9</v>
      </c>
    </row>
    <row r="220" spans="1:15" ht="12" customHeight="1" x14ac:dyDescent="0.2">
      <c r="A220" s="850" t="s">
        <v>79</v>
      </c>
      <c r="B220" s="851"/>
      <c r="C220" s="851"/>
      <c r="D220" s="851"/>
      <c r="E220" s="851"/>
      <c r="F220" s="851"/>
      <c r="G220" s="852"/>
      <c r="H220" s="199">
        <f>SUMIF(G17:G202,"SB(VRL)",H17:H202)</f>
        <v>0</v>
      </c>
      <c r="I220" s="199">
        <f>SUMIF(G17:G202,"SB(VRL)",I17:I202)</f>
        <v>0</v>
      </c>
      <c r="J220" s="199">
        <f>SUMIF(G17:G202,"SB(VRL)",J17:J202)</f>
        <v>0</v>
      </c>
    </row>
    <row r="221" spans="1:15" x14ac:dyDescent="0.2">
      <c r="A221" s="844" t="s">
        <v>14</v>
      </c>
      <c r="B221" s="845"/>
      <c r="C221" s="845"/>
      <c r="D221" s="845"/>
      <c r="E221" s="845"/>
      <c r="F221" s="845"/>
      <c r="G221" s="846"/>
      <c r="H221" s="309">
        <f>SUM(H223:H225)</f>
        <v>409.3</v>
      </c>
      <c r="I221" s="309">
        <f>SUM(I223:I225)</f>
        <v>409.3</v>
      </c>
      <c r="J221" s="309">
        <f>SUM(J223:J225)</f>
        <v>10</v>
      </c>
    </row>
    <row r="222" spans="1:15" x14ac:dyDescent="0.2">
      <c r="A222" s="847" t="s">
        <v>120</v>
      </c>
      <c r="B222" s="848"/>
      <c r="C222" s="848"/>
      <c r="D222" s="848"/>
      <c r="E222" s="848"/>
      <c r="F222" s="848"/>
      <c r="G222" s="849"/>
      <c r="H222" s="89">
        <f>SUMIF(G14:G202,"KVJUD",H14:H202)</f>
        <v>0</v>
      </c>
      <c r="I222" s="89">
        <f>SUMIF(G14:G202,"KVJUD",I14:I202)</f>
        <v>0</v>
      </c>
      <c r="J222" s="89">
        <f>SUMIF(G14:G202,"KVJUD",J14:J202)</f>
        <v>0</v>
      </c>
    </row>
    <row r="223" spans="1:15" ht="13.5" customHeight="1" x14ac:dyDescent="0.2">
      <c r="A223" s="786" t="s">
        <v>20</v>
      </c>
      <c r="B223" s="787"/>
      <c r="C223" s="787"/>
      <c r="D223" s="787"/>
      <c r="E223" s="787"/>
      <c r="F223" s="787"/>
      <c r="G223" s="788"/>
      <c r="H223" s="89">
        <f>SUMIF(G8:G202,"LRVB",H8:H202)</f>
        <v>32.5</v>
      </c>
      <c r="I223" s="89">
        <f>SUMIF(G8:G202,"LRVB",I8:I202)</f>
        <v>32.5</v>
      </c>
      <c r="J223" s="89">
        <f>SUMIF(G8:G202,"LRVB",J8:J202)</f>
        <v>0</v>
      </c>
    </row>
    <row r="224" spans="1:15" ht="14.25" customHeight="1" x14ac:dyDescent="0.2">
      <c r="A224" s="783" t="s">
        <v>19</v>
      </c>
      <c r="B224" s="784"/>
      <c r="C224" s="784"/>
      <c r="D224" s="784"/>
      <c r="E224" s="784"/>
      <c r="F224" s="784"/>
      <c r="G224" s="785"/>
      <c r="H224" s="66">
        <f>SUMIF(G17:G199,"ES",H17:H199)</f>
        <v>366.8</v>
      </c>
      <c r="I224" s="66">
        <f>SUMIF(G17:G199,"ES",I17:I199)</f>
        <v>366.8</v>
      </c>
      <c r="J224" s="66">
        <f>SUMIF(G17:G199,"ES",J17:J199)</f>
        <v>0</v>
      </c>
    </row>
    <row r="225" spans="1:28" ht="15.75" customHeight="1" x14ac:dyDescent="0.2">
      <c r="A225" s="786" t="s">
        <v>21</v>
      </c>
      <c r="B225" s="787"/>
      <c r="C225" s="787"/>
      <c r="D225" s="787"/>
      <c r="E225" s="787"/>
      <c r="F225" s="787"/>
      <c r="G225" s="788"/>
      <c r="H225" s="89">
        <f>SUMIF(G8:G202,"Kt",H8:H202)</f>
        <v>10</v>
      </c>
      <c r="I225" s="89">
        <f>SUMIF(G8:G202,"Kt",I8:I202)</f>
        <v>10</v>
      </c>
      <c r="J225" s="89">
        <f>SUMIF(G8:G202,"Kt",J8:J202)</f>
        <v>10</v>
      </c>
    </row>
    <row r="226" spans="1:28" ht="15" customHeight="1" thickBot="1" x14ac:dyDescent="0.25">
      <c r="A226" s="841" t="s">
        <v>15</v>
      </c>
      <c r="B226" s="842"/>
      <c r="C226" s="842"/>
      <c r="D226" s="842"/>
      <c r="E226" s="842"/>
      <c r="F226" s="842"/>
      <c r="G226" s="843"/>
      <c r="H226" s="310">
        <f>SUM(H210,H221)</f>
        <v>13539.3</v>
      </c>
      <c r="I226" s="310">
        <f>SUM(I210,I221)</f>
        <v>13434.7</v>
      </c>
      <c r="J226" s="310">
        <f>SUM(J210,J221)</f>
        <v>9716.7999999999993</v>
      </c>
      <c r="L226" s="3"/>
      <c r="M226" s="3"/>
      <c r="N226" s="3"/>
      <c r="O226" s="3"/>
    </row>
    <row r="227" spans="1:28" x14ac:dyDescent="0.2">
      <c r="H227" s="9"/>
      <c r="I227" s="9"/>
      <c r="J227" s="9"/>
      <c r="K227" s="9"/>
      <c r="L227" s="7"/>
      <c r="M227" s="7"/>
      <c r="N227" s="7"/>
      <c r="O227" s="7"/>
    </row>
    <row r="228" spans="1:28" x14ac:dyDescent="0.2">
      <c r="F228" s="375"/>
      <c r="G228" s="375"/>
      <c r="H228" s="375"/>
      <c r="I228" s="375"/>
      <c r="J228" s="375"/>
      <c r="K228" s="375"/>
      <c r="L228" s="7"/>
      <c r="M228" s="7"/>
      <c r="N228" s="7"/>
      <c r="O228" s="7"/>
    </row>
    <row r="229" spans="1:28" x14ac:dyDescent="0.2">
      <c r="H229" s="55"/>
      <c r="I229" s="55"/>
      <c r="J229" s="779" t="s">
        <v>356</v>
      </c>
      <c r="K229" s="779"/>
      <c r="L229" s="779"/>
      <c r="M229" s="779"/>
      <c r="N229" s="9"/>
      <c r="O229" s="9"/>
    </row>
    <row r="232" spans="1:28" s="4" customFormat="1" x14ac:dyDescent="0.2">
      <c r="C232" s="9"/>
      <c r="E232" s="12"/>
      <c r="F232" s="17"/>
      <c r="G232" s="19"/>
      <c r="H232" s="40"/>
      <c r="I232" s="40"/>
      <c r="J232" s="40"/>
      <c r="P232" s="3"/>
      <c r="Q232" s="3"/>
      <c r="R232" s="3"/>
      <c r="S232" s="3"/>
      <c r="T232" s="3"/>
      <c r="U232" s="3"/>
      <c r="V232" s="3"/>
      <c r="W232" s="3"/>
      <c r="X232" s="3"/>
      <c r="Y232" s="3"/>
      <c r="Z232" s="3"/>
      <c r="AA232" s="3"/>
      <c r="AB232" s="3"/>
    </row>
  </sheetData>
  <mergeCells count="223">
    <mergeCell ref="H12:J12"/>
    <mergeCell ref="C13:O13"/>
    <mergeCell ref="H11:J11"/>
    <mergeCell ref="O50:O51"/>
    <mergeCell ref="K42:K43"/>
    <mergeCell ref="A63:A64"/>
    <mergeCell ref="B63:B64"/>
    <mergeCell ref="C63:C64"/>
    <mergeCell ref="A4:A6"/>
    <mergeCell ref="B4:B6"/>
    <mergeCell ref="C4:C6"/>
    <mergeCell ref="D4:D6"/>
    <mergeCell ref="N4:N6"/>
    <mergeCell ref="O4:O6"/>
    <mergeCell ref="D48:D49"/>
    <mergeCell ref="I5:I6"/>
    <mergeCell ref="J5:J6"/>
    <mergeCell ref="E48:E49"/>
    <mergeCell ref="N11:O11"/>
    <mergeCell ref="N12:O12"/>
    <mergeCell ref="D23:D26"/>
    <mergeCell ref="E23:E39"/>
    <mergeCell ref="A19:A22"/>
    <mergeCell ref="B19:B22"/>
    <mergeCell ref="C19:C22"/>
    <mergeCell ref="A1:O1"/>
    <mergeCell ref="A2:O2"/>
    <mergeCell ref="L3:O3"/>
    <mergeCell ref="B9:G9"/>
    <mergeCell ref="N9:O9"/>
    <mergeCell ref="B10:G10"/>
    <mergeCell ref="N10:O10"/>
    <mergeCell ref="H9:J9"/>
    <mergeCell ref="H10:J10"/>
    <mergeCell ref="L5:L6"/>
    <mergeCell ref="M5:M6"/>
    <mergeCell ref="A8:O8"/>
    <mergeCell ref="K5:K6"/>
    <mergeCell ref="E4:E6"/>
    <mergeCell ref="F4:F6"/>
    <mergeCell ref="G4:G6"/>
    <mergeCell ref="H5:H6"/>
    <mergeCell ref="H4:J4"/>
    <mergeCell ref="K4:M4"/>
    <mergeCell ref="A7:O7"/>
    <mergeCell ref="D17:D18"/>
    <mergeCell ref="E14:E16"/>
    <mergeCell ref="D14:D16"/>
    <mergeCell ref="O46:O47"/>
    <mergeCell ref="K21:K22"/>
    <mergeCell ref="F19:F22"/>
    <mergeCell ref="E19:E22"/>
    <mergeCell ref="F48:F49"/>
    <mergeCell ref="D42:D43"/>
    <mergeCell ref="F42:F43"/>
    <mergeCell ref="N21:N22"/>
    <mergeCell ref="N42:N43"/>
    <mergeCell ref="D46:D47"/>
    <mergeCell ref="E46:E47"/>
    <mergeCell ref="F46:F47"/>
    <mergeCell ref="D44:D45"/>
    <mergeCell ref="E44:E45"/>
    <mergeCell ref="F44:F45"/>
    <mergeCell ref="D40:D41"/>
    <mergeCell ref="E40:E43"/>
    <mergeCell ref="O48:O49"/>
    <mergeCell ref="D19:D22"/>
    <mergeCell ref="K56:K58"/>
    <mergeCell ref="E50:E51"/>
    <mergeCell ref="D56:D58"/>
    <mergeCell ref="E56:E58"/>
    <mergeCell ref="D52:D53"/>
    <mergeCell ref="E52:E53"/>
    <mergeCell ref="D54:D55"/>
    <mergeCell ref="E54:E55"/>
    <mergeCell ref="F63:F64"/>
    <mergeCell ref="D60:D62"/>
    <mergeCell ref="E60:E62"/>
    <mergeCell ref="K54:K55"/>
    <mergeCell ref="F50:F51"/>
    <mergeCell ref="D63:D64"/>
    <mergeCell ref="E63:E64"/>
    <mergeCell ref="D50:D51"/>
    <mergeCell ref="O105:O107"/>
    <mergeCell ref="A105:A107"/>
    <mergeCell ref="B105:B107"/>
    <mergeCell ref="C105:C107"/>
    <mergeCell ref="D74:D77"/>
    <mergeCell ref="D83:D84"/>
    <mergeCell ref="D68:D71"/>
    <mergeCell ref="D78:D82"/>
    <mergeCell ref="P99:R99"/>
    <mergeCell ref="A100:A102"/>
    <mergeCell ref="B100:B102"/>
    <mergeCell ref="C100:C102"/>
    <mergeCell ref="D100:D102"/>
    <mergeCell ref="D89:D90"/>
    <mergeCell ref="K89:K90"/>
    <mergeCell ref="D91:D95"/>
    <mergeCell ref="E91:E96"/>
    <mergeCell ref="E100:E102"/>
    <mergeCell ref="F100:F102"/>
    <mergeCell ref="E78:E82"/>
    <mergeCell ref="K83:K84"/>
    <mergeCell ref="A65:A67"/>
    <mergeCell ref="B65:B67"/>
    <mergeCell ref="C65:C67"/>
    <mergeCell ref="D65:D67"/>
    <mergeCell ref="E105:E107"/>
    <mergeCell ref="K95:K96"/>
    <mergeCell ref="N83:N84"/>
    <mergeCell ref="F105:F107"/>
    <mergeCell ref="K105:K107"/>
    <mergeCell ref="J110:J112"/>
    <mergeCell ref="F108:F109"/>
    <mergeCell ref="D110:D112"/>
    <mergeCell ref="I110:I112"/>
    <mergeCell ref="F121:F123"/>
    <mergeCell ref="H110:H112"/>
    <mergeCell ref="O121:O122"/>
    <mergeCell ref="D121:D122"/>
    <mergeCell ref="A108:A109"/>
    <mergeCell ref="B108:B109"/>
    <mergeCell ref="C108:C109"/>
    <mergeCell ref="D108:D109"/>
    <mergeCell ref="E108:E109"/>
    <mergeCell ref="A124:A126"/>
    <mergeCell ref="B124:B126"/>
    <mergeCell ref="C124:C126"/>
    <mergeCell ref="D148:D149"/>
    <mergeCell ref="D105:D107"/>
    <mergeCell ref="D124:D126"/>
    <mergeCell ref="E124:E126"/>
    <mergeCell ref="A121:A123"/>
    <mergeCell ref="B121:B123"/>
    <mergeCell ref="C121:C123"/>
    <mergeCell ref="E121:E123"/>
    <mergeCell ref="F124:F126"/>
    <mergeCell ref="D127:D132"/>
    <mergeCell ref="K127:K132"/>
    <mergeCell ref="D133:D134"/>
    <mergeCell ref="E133:E134"/>
    <mergeCell ref="F133:F134"/>
    <mergeCell ref="K124:K125"/>
    <mergeCell ref="E141:E142"/>
    <mergeCell ref="D139:D140"/>
    <mergeCell ref="E139:E140"/>
    <mergeCell ref="F139:F140"/>
    <mergeCell ref="F135:F138"/>
    <mergeCell ref="D141:D142"/>
    <mergeCell ref="D135:D138"/>
    <mergeCell ref="E135:E138"/>
    <mergeCell ref="C192:K192"/>
    <mergeCell ref="A179:A180"/>
    <mergeCell ref="B179:B180"/>
    <mergeCell ref="C179:C180"/>
    <mergeCell ref="D179:D180"/>
    <mergeCell ref="E179:E180"/>
    <mergeCell ref="H208:H209"/>
    <mergeCell ref="A210:G210"/>
    <mergeCell ref="C200:G200"/>
    <mergeCell ref="I208:I209"/>
    <mergeCell ref="J208:J209"/>
    <mergeCell ref="A208:G209"/>
    <mergeCell ref="A203:K203"/>
    <mergeCell ref="K202:O202"/>
    <mergeCell ref="K197:K198"/>
    <mergeCell ref="B202:G202"/>
    <mergeCell ref="D196:D199"/>
    <mergeCell ref="A204:K204"/>
    <mergeCell ref="A207:G207"/>
    <mergeCell ref="D182:D184"/>
    <mergeCell ref="B201:G201"/>
    <mergeCell ref="K201:O201"/>
    <mergeCell ref="N179:N180"/>
    <mergeCell ref="C169:G169"/>
    <mergeCell ref="D173:D174"/>
    <mergeCell ref="E148:E149"/>
    <mergeCell ref="E146:E147"/>
    <mergeCell ref="D146:D147"/>
    <mergeCell ref="D158:D161"/>
    <mergeCell ref="D176:D177"/>
    <mergeCell ref="C191:G191"/>
    <mergeCell ref="A226:G226"/>
    <mergeCell ref="A221:G221"/>
    <mergeCell ref="A222:G222"/>
    <mergeCell ref="A223:G223"/>
    <mergeCell ref="A219:G219"/>
    <mergeCell ref="A220:G220"/>
    <mergeCell ref="C193:C194"/>
    <mergeCell ref="D193:D194"/>
    <mergeCell ref="E193:E194"/>
    <mergeCell ref="A193:A194"/>
    <mergeCell ref="B193:B194"/>
    <mergeCell ref="A217:G217"/>
    <mergeCell ref="A218:G218"/>
    <mergeCell ref="A216:G216"/>
    <mergeCell ref="A214:G214"/>
    <mergeCell ref="A215:G215"/>
    <mergeCell ref="J229:M229"/>
    <mergeCell ref="A211:G211"/>
    <mergeCell ref="A224:G224"/>
    <mergeCell ref="A225:G225"/>
    <mergeCell ref="A213:G213"/>
    <mergeCell ref="A212:G212"/>
    <mergeCell ref="O135:O138"/>
    <mergeCell ref="N135:N138"/>
    <mergeCell ref="O141:O142"/>
    <mergeCell ref="O143:O144"/>
    <mergeCell ref="N143:N144"/>
    <mergeCell ref="N146:N147"/>
    <mergeCell ref="N148:N149"/>
    <mergeCell ref="N176:N177"/>
    <mergeCell ref="O176:O177"/>
    <mergeCell ref="C152:O152"/>
    <mergeCell ref="D155:D157"/>
    <mergeCell ref="C170:O170"/>
    <mergeCell ref="D153:D154"/>
    <mergeCell ref="D171:D172"/>
    <mergeCell ref="K176:K177"/>
    <mergeCell ref="C151:G151"/>
    <mergeCell ref="D143:D144"/>
    <mergeCell ref="E143:E144"/>
  </mergeCells>
  <printOptions horizontalCentered="1"/>
  <pageMargins left="0.19685039370078741" right="0.19685039370078741" top="0.78740157480314965" bottom="0.19685039370078741" header="0" footer="0"/>
  <pageSetup paperSize="9" scale="71" orientation="landscape" r:id="rId1"/>
  <rowBreaks count="6" manualBreakCount="6">
    <brk id="31" max="14" man="1"/>
    <brk id="59" max="14" man="1"/>
    <brk id="140" max="14" man="1"/>
    <brk id="157" max="14" man="1"/>
    <brk id="175" max="14" man="1"/>
    <brk id="206"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2</vt:i4>
      </vt:variant>
    </vt:vector>
  </HeadingPairs>
  <TitlesOfParts>
    <vt:vector size="4" baseType="lpstr">
      <vt:lpstr>Ataskaita</vt:lpstr>
      <vt:lpstr>Priemonių suvestinė</vt:lpstr>
      <vt:lpstr>'Priemonių suvestinė'!Print_Area</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2019-02-27T06:34:45Z</cp:lastPrinted>
  <dcterms:created xsi:type="dcterms:W3CDTF">2007-07-27T10:32:34Z</dcterms:created>
  <dcterms:modified xsi:type="dcterms:W3CDTF">2019-03-06T07:45:15Z</dcterms:modified>
</cp:coreProperties>
</file>