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8800" windowHeight="12300" tabRatio="764"/>
  </bookViews>
  <sheets>
    <sheet name="8 programa" sheetId="12" r:id="rId1"/>
    <sheet name="Lyginamasis" sheetId="15" r:id="rId2"/>
  </sheets>
  <definedNames>
    <definedName name="_xlnm.Print_Area" localSheetId="0">'8 programa'!$A$1:$N$174</definedName>
    <definedName name="_xlnm.Print_Area" localSheetId="1">Lyginamasis!$A$1:$Q$180</definedName>
    <definedName name="_xlnm.Print_Titles" localSheetId="0">'8 programa'!$6:$9</definedName>
    <definedName name="_xlnm.Print_Titles" localSheetId="1">Lyginamasis!$6:$9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3" i="15" l="1"/>
  <c r="J173" i="15"/>
  <c r="J159" i="15"/>
  <c r="J160" i="15"/>
  <c r="J167" i="15"/>
  <c r="J166" i="15"/>
  <c r="J162" i="15"/>
  <c r="J161" i="15"/>
  <c r="J34" i="15"/>
  <c r="H172" i="15"/>
  <c r="H171" i="15"/>
  <c r="H159" i="15"/>
  <c r="H160" i="15"/>
  <c r="H169" i="15"/>
  <c r="H168" i="15"/>
  <c r="H167" i="15"/>
  <c r="H166" i="15"/>
  <c r="H165" i="15"/>
  <c r="H163" i="15"/>
  <c r="H162" i="15"/>
  <c r="H161" i="15"/>
  <c r="I170" i="15"/>
  <c r="I173" i="15" s="1"/>
  <c r="I172" i="15"/>
  <c r="I171" i="15"/>
  <c r="I169" i="15"/>
  <c r="I168" i="15"/>
  <c r="I166" i="15"/>
  <c r="I164" i="15"/>
  <c r="I163" i="15"/>
  <c r="I162" i="15"/>
  <c r="I161" i="15"/>
  <c r="I167" i="15"/>
  <c r="I165" i="15"/>
  <c r="J124" i="15"/>
  <c r="J125" i="15" s="1"/>
  <c r="J155" i="15" s="1"/>
  <c r="J79" i="15"/>
  <c r="J43" i="15"/>
  <c r="J172" i="15"/>
  <c r="J171" i="15"/>
  <c r="J170" i="15" s="1"/>
  <c r="H34" i="12" l="1"/>
  <c r="I36" i="15" l="1"/>
  <c r="J36" i="15"/>
  <c r="I34" i="15"/>
  <c r="I124" i="15"/>
  <c r="I165" i="12" l="1"/>
  <c r="H165" i="12"/>
  <c r="J165" i="12"/>
  <c r="J101" i="15" l="1"/>
  <c r="J100" i="15"/>
  <c r="P76" i="15" l="1"/>
  <c r="J96" i="15" l="1"/>
  <c r="I95" i="15"/>
  <c r="I97" i="15" s="1"/>
  <c r="H79" i="12"/>
  <c r="J168" i="15"/>
  <c r="I166" i="12"/>
  <c r="H166" i="12"/>
  <c r="J95" i="15" l="1"/>
  <c r="J97" i="15" s="1"/>
  <c r="J154" i="15"/>
  <c r="I153" i="15"/>
  <c r="J48" i="15"/>
  <c r="I79" i="15" l="1"/>
  <c r="I42" i="15"/>
  <c r="J42" i="15"/>
  <c r="J156" i="15" s="1"/>
  <c r="I148" i="15"/>
  <c r="I154" i="15" s="1"/>
  <c r="I94" i="15"/>
  <c r="I32" i="15"/>
  <c r="I30" i="15"/>
  <c r="I27" i="15"/>
  <c r="I23" i="15"/>
  <c r="I14" i="15"/>
  <c r="H79" i="15"/>
  <c r="L172" i="15"/>
  <c r="K172" i="15"/>
  <c r="L171" i="15"/>
  <c r="K171" i="15"/>
  <c r="L165" i="15"/>
  <c r="K165" i="15"/>
  <c r="J165" i="15"/>
  <c r="J169" i="15"/>
  <c r="L164" i="15"/>
  <c r="K164" i="15"/>
  <c r="H164" i="15"/>
  <c r="J164" i="15" s="1"/>
  <c r="J163" i="15"/>
  <c r="L153" i="15"/>
  <c r="K153" i="15"/>
  <c r="H153" i="15"/>
  <c r="L148" i="15"/>
  <c r="K148" i="15"/>
  <c r="H148" i="15"/>
  <c r="L131" i="15"/>
  <c r="K127" i="15"/>
  <c r="K131" i="15" s="1"/>
  <c r="L124" i="15"/>
  <c r="H124" i="15"/>
  <c r="K98" i="15"/>
  <c r="K124" i="15" s="1"/>
  <c r="L97" i="15"/>
  <c r="K97" i="15"/>
  <c r="H97" i="15"/>
  <c r="L94" i="15"/>
  <c r="K94" i="15"/>
  <c r="H94" i="15"/>
  <c r="K79" i="15"/>
  <c r="O76" i="15"/>
  <c r="N76" i="15"/>
  <c r="L45" i="15"/>
  <c r="L79" i="15" s="1"/>
  <c r="L42" i="15"/>
  <c r="K42" i="15"/>
  <c r="H42" i="15"/>
  <c r="H36" i="15"/>
  <c r="L33" i="15"/>
  <c r="L36" i="15" s="1"/>
  <c r="K33" i="15"/>
  <c r="K36" i="15" s="1"/>
  <c r="L32" i="15"/>
  <c r="K32" i="15"/>
  <c r="H32" i="15"/>
  <c r="H30" i="15"/>
  <c r="L27" i="15"/>
  <c r="K27" i="15"/>
  <c r="H27" i="15"/>
  <c r="L23" i="15"/>
  <c r="K23" i="15"/>
  <c r="H23" i="15"/>
  <c r="L18" i="15"/>
  <c r="K18" i="15"/>
  <c r="H14" i="15"/>
  <c r="H170" i="15" l="1"/>
  <c r="H154" i="15"/>
  <c r="H18" i="15"/>
  <c r="H43" i="15" s="1"/>
  <c r="L154" i="15"/>
  <c r="L43" i="15"/>
  <c r="K43" i="15"/>
  <c r="K125" i="15"/>
  <c r="L125" i="15"/>
  <c r="K154" i="15"/>
  <c r="I18" i="15"/>
  <c r="I43" i="15" s="1"/>
  <c r="I125" i="15"/>
  <c r="L170" i="15"/>
  <c r="K170" i="15"/>
  <c r="H125" i="15"/>
  <c r="L161" i="15"/>
  <c r="L160" i="15" s="1"/>
  <c r="L159" i="15" s="1"/>
  <c r="K161" i="15"/>
  <c r="H173" i="15" l="1"/>
  <c r="I160" i="15"/>
  <c r="I159" i="15" s="1"/>
  <c r="K160" i="15"/>
  <c r="K159" i="15" s="1"/>
  <c r="K173" i="15" s="1"/>
  <c r="H155" i="15"/>
  <c r="H156" i="15" s="1"/>
  <c r="K155" i="15"/>
  <c r="K156" i="15" s="1"/>
  <c r="L155" i="15"/>
  <c r="L156" i="15" s="1"/>
  <c r="L173" i="15"/>
  <c r="I155" i="15"/>
  <c r="I156" i="15" s="1"/>
  <c r="H122" i="12" l="1"/>
  <c r="I125" i="12" l="1"/>
  <c r="I42" i="12" l="1"/>
  <c r="J42" i="12"/>
  <c r="H42" i="12"/>
  <c r="I97" i="12" l="1"/>
  <c r="H167" i="12" l="1"/>
  <c r="J33" i="12" l="1"/>
  <c r="I33" i="12"/>
  <c r="J45" i="12"/>
  <c r="I146" i="12" l="1"/>
  <c r="J146" i="12"/>
  <c r="H146" i="12"/>
  <c r="I122" i="12"/>
  <c r="J122" i="12"/>
  <c r="H94" i="12"/>
  <c r="I79" i="12"/>
  <c r="J79" i="12"/>
  <c r="H14" i="12" l="1"/>
  <c r="H18" i="12" l="1"/>
  <c r="J170" i="12" l="1"/>
  <c r="I170" i="12"/>
  <c r="H170" i="12"/>
  <c r="J169" i="12"/>
  <c r="I169" i="12"/>
  <c r="H169" i="12"/>
  <c r="J163" i="12"/>
  <c r="I163" i="12"/>
  <c r="H163" i="12"/>
  <c r="J162" i="12"/>
  <c r="I162" i="12"/>
  <c r="H162" i="12"/>
  <c r="H161" i="12"/>
  <c r="H160" i="12"/>
  <c r="H164" i="12"/>
  <c r="J151" i="12"/>
  <c r="I151" i="12"/>
  <c r="H151" i="12"/>
  <c r="J129" i="12"/>
  <c r="I129" i="12"/>
  <c r="H129" i="12"/>
  <c r="J96" i="12"/>
  <c r="I96" i="12"/>
  <c r="H96" i="12"/>
  <c r="J94" i="12"/>
  <c r="I94" i="12"/>
  <c r="N76" i="12"/>
  <c r="M76" i="12"/>
  <c r="L76" i="12"/>
  <c r="J36" i="12"/>
  <c r="I36" i="12"/>
  <c r="H36" i="12"/>
  <c r="J32" i="12"/>
  <c r="I32" i="12"/>
  <c r="H32" i="12"/>
  <c r="H30" i="12"/>
  <c r="J27" i="12"/>
  <c r="I27" i="12"/>
  <c r="H27" i="12"/>
  <c r="J23" i="12"/>
  <c r="I23" i="12"/>
  <c r="H23" i="12"/>
  <c r="J18" i="12"/>
  <c r="I18" i="12"/>
  <c r="I43" i="12" l="1"/>
  <c r="H43" i="12"/>
  <c r="J43" i="12"/>
  <c r="J152" i="12"/>
  <c r="H152" i="12"/>
  <c r="I152" i="12"/>
  <c r="I168" i="12"/>
  <c r="J168" i="12"/>
  <c r="H123" i="12"/>
  <c r="I123" i="12"/>
  <c r="J166" i="12" s="1"/>
  <c r="H168" i="12"/>
  <c r="H159" i="12"/>
  <c r="H158" i="12" s="1"/>
  <c r="H157" i="12" s="1"/>
  <c r="I159" i="12"/>
  <c r="I158" i="12" s="1"/>
  <c r="I157" i="12" s="1"/>
  <c r="J159" i="12"/>
  <c r="J158" i="12" s="1"/>
  <c r="J157" i="12" s="1"/>
  <c r="J123" i="12"/>
  <c r="H171" i="12" l="1"/>
  <c r="J171" i="12"/>
  <c r="I171" i="12"/>
  <c r="I153" i="12"/>
  <c r="I154" i="12" s="1"/>
  <c r="J153" i="12"/>
  <c r="J154" i="12" s="1"/>
  <c r="H153" i="12"/>
  <c r="H154" i="12" s="1"/>
</calcChain>
</file>

<file path=xl/comments1.xml><?xml version="1.0" encoding="utf-8"?>
<comments xmlns="http://schemas.openxmlformats.org/spreadsheetml/2006/main">
  <authors>
    <author>Snieguole Kacerauskaite</author>
    <author>Sniega</author>
  </authors>
  <commentList>
    <comment ref="K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K17" authorId="0" shapeId="0">
      <text>
        <r>
          <rPr>
            <sz val="9"/>
            <color indexed="81"/>
            <rFont val="Tahoma"/>
            <family val="2"/>
            <charset val="186"/>
          </rPr>
          <t>Teatrinės veiklos, muzikinės veiklos, tęstinių tarptautinių meno renginių, jūrinės kultūros tarptautnių tęstinių programų</t>
        </r>
      </text>
    </comment>
    <comment ref="H19" authorId="0" shapeId="0">
      <text>
        <r>
          <rPr>
            <sz val="9"/>
            <color indexed="81"/>
            <rFont val="Tahoma"/>
            <family val="2"/>
            <charset val="186"/>
          </rPr>
          <t xml:space="preserve">Iš jų 40,0 - narystės mokestis organizacijai „Sail Training international“ </t>
        </r>
      </text>
    </comment>
    <comment ref="L2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67" authorId="1" shapeId="0">
      <text>
        <r>
          <rPr>
            <sz val="9"/>
            <color indexed="81"/>
            <rFont val="Tahoma"/>
            <family val="2"/>
            <charset val="186"/>
          </rPr>
          <t xml:space="preserve">"Modernizuoti Mažosios Lietuvos istorijos muziejaus ekspozicijas"
</t>
        </r>
      </text>
    </comment>
    <comment ref="D81"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K11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5"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comments2.xml><?xml version="1.0" encoding="utf-8"?>
<comments xmlns="http://schemas.openxmlformats.org/spreadsheetml/2006/main">
  <authors>
    <author>Snieguole Kacerauskaite</author>
    <author>Sniega</author>
  </authors>
  <commentList>
    <comment ref="M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M17" authorId="0" shapeId="0">
      <text>
        <r>
          <rPr>
            <sz val="9"/>
            <color indexed="81"/>
            <rFont val="Tahoma"/>
            <family val="2"/>
            <charset val="186"/>
          </rPr>
          <t>Teatrinės veiklos, muzikinės veiklos, tęstinių tarptautinių meno renginių, jūrinės kultūros tarptautnių tęstinių programų</t>
        </r>
      </text>
    </comment>
    <comment ref="H19" authorId="0" shapeId="0">
      <text>
        <r>
          <rPr>
            <sz val="9"/>
            <color indexed="81"/>
            <rFont val="Tahoma"/>
            <family val="2"/>
            <charset val="186"/>
          </rPr>
          <t xml:space="preserve">Iš jų 40,0 - narystės mokestis organizacijai „Sail Training international“ </t>
        </r>
      </text>
    </comment>
    <comment ref="I19" authorId="0" shapeId="0">
      <text>
        <r>
          <rPr>
            <sz val="9"/>
            <color indexed="81"/>
            <rFont val="Tahoma"/>
            <family val="2"/>
            <charset val="186"/>
          </rPr>
          <t xml:space="preserve">Iš jų 40,0 - narystės mokestis organizacijai „Sail Training international“ </t>
        </r>
      </text>
    </comment>
    <comment ref="N2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67" authorId="1" shapeId="0">
      <text>
        <r>
          <rPr>
            <sz val="9"/>
            <color indexed="81"/>
            <rFont val="Tahoma"/>
            <family val="2"/>
            <charset val="186"/>
          </rPr>
          <t xml:space="preserve">"Modernizuoti Mažosios Lietuvos istorijos muziejaus ekspozicijas"
</t>
        </r>
      </text>
    </comment>
    <comment ref="D81"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M11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7"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sharedStrings.xml><?xml version="1.0" encoding="utf-8"?>
<sst xmlns="http://schemas.openxmlformats.org/spreadsheetml/2006/main" count="624" uniqueCount="217">
  <si>
    <t>KULTŪROS PLĖTROS PROGRAMOS (NR. 08)</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</si>
  <si>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</si>
  <si>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</si>
  <si>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</si>
  <si>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</si>
  <si>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</si>
  <si>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</si>
  <si>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</si>
  <si>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</si>
  <si>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2020-ųjų metų lėšų projektas</t>
  </si>
  <si>
    <t>Produkto kriterijaus</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</si>
  <si>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</si>
  <si>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</si>
  <si>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</si>
  <si>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</si>
  <si>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</si>
  <si>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</si>
  <si>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</si>
  <si>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P5</t>
  </si>
  <si>
    <t>SB</t>
  </si>
  <si>
    <t>Iš viso:</t>
  </si>
  <si>
    <t>02</t>
  </si>
  <si>
    <t>2</t>
  </si>
  <si>
    <t>SB(VR)</t>
  </si>
  <si>
    <t>03</t>
  </si>
  <si>
    <t>04</t>
  </si>
  <si>
    <t>Kultūros ir meno projektų vertinimas ir administravimas:</t>
  </si>
  <si>
    <t>Kultūros ir meno projektų vertinimo paslaugų pirkimas</t>
  </si>
  <si>
    <t>Ekspertų skaičius</t>
  </si>
  <si>
    <t>Kultūros ir meno projektų administravimo programos įdiegimas</t>
  </si>
  <si>
    <t>Įdiegta programa, proc.</t>
  </si>
  <si>
    <t>05</t>
  </si>
  <si>
    <t>Reprezentacinių Klaipėdos festivalių dalinis finansavimas</t>
  </si>
  <si>
    <t xml:space="preserve">Iš dalies finansuota festivalių, skaičius </t>
  </si>
  <si>
    <t xml:space="preserve">Įgyvendinta edukacinių projektų, skaičius </t>
  </si>
  <si>
    <t>06</t>
  </si>
  <si>
    <t>Skirta kultūros ir meno stipendijų, skaičius</t>
  </si>
  <si>
    <t>07</t>
  </si>
  <si>
    <t>08</t>
  </si>
  <si>
    <t xml:space="preserve">Išleista leidinių, skaičius </t>
  </si>
  <si>
    <t xml:space="preserve">Parengta paroda, proc. </t>
  </si>
  <si>
    <t xml:space="preserve">Surganizuota meistriškumo sesijų, skaičius </t>
  </si>
  <si>
    <t xml:space="preserve">Pastatyta naujų šokių, skaičius </t>
  </si>
  <si>
    <t>Iš viso uždaviniui:</t>
  </si>
  <si>
    <t>Užtikrinti kultūros įstaigų veiklą ir atnaujinti viešąsias kultūros erdves</t>
  </si>
  <si>
    <t>Kultūros įstaigų veiklos organizavimas:</t>
  </si>
  <si>
    <t>Lankytojų skaičius, tūkst.</t>
  </si>
  <si>
    <t>SB(SP)</t>
  </si>
  <si>
    <t>SB(ESA)</t>
  </si>
  <si>
    <t>ES</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</si>
  <si>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</si>
  <si>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</si>
  <si>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</si>
  <si>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Dokumentų išduotis bibliotekoje, tūkst.</t>
  </si>
  <si>
    <t xml:space="preserve"> - projekto „Esminis tradicinės industrijos pokytis į kūrybines industrijas – darnios regioninės plėtros pagrindas“ įgyvendinimas</t>
  </si>
  <si>
    <t xml:space="preserve"> - informacinės-kūrybinės zonos įrengimas Parodų rūmų fojė, Didžioji Vandens g. 2</t>
  </si>
  <si>
    <t xml:space="preserve">Atlikta fojė renovacija, proc. </t>
  </si>
  <si>
    <t>Įrengta iformacinė-kūrybinė zona, proc.</t>
  </si>
  <si>
    <t>3.3.2.5., 3.32.7.</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</si>
  <si>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</si>
  <si>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</si>
  <si>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</si>
  <si>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</si>
  <si>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</si>
  <si>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</si>
  <si>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kultūrų komunikacijų centro patalpų remontas</t>
  </si>
  <si>
    <t>Bendruomenės centro-bibliotekos (Molo g. 60) pastato kapitalinis remontas</t>
  </si>
  <si>
    <t>Atlikta remonto darbų, proc.</t>
  </si>
  <si>
    <t>Lifto įrengimas Bendruomenės namuose Debreceno g. 48</t>
  </si>
  <si>
    <t>Įrengtas liftas, vnt.</t>
  </si>
  <si>
    <t>BĮ Klaipėdos miesto savivaldybės koncertinės įstaigos Klaipėdos koncertų salės pastato ir patalpų remontas</t>
  </si>
  <si>
    <t>Atlikta kapitalinio remonto darbų, proc.</t>
  </si>
  <si>
    <t>BĮ Klaipėdos miesto savivaldybės etnokultūros centro  remontas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</si>
  <si>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</si>
  <si>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</si>
  <si>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</si>
  <si>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</si>
  <si>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</si>
  <si>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</si>
  <si>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</si>
  <si>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</si>
  <si>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</si>
  <si>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</si>
  <si>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</si>
  <si>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</si>
  <si>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</si>
  <si>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</si>
  <si>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</si>
  <si>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Kultūros centro Žvejų rūmų modernizavimo koncepcijos parengimas</t>
  </si>
  <si>
    <t>Parengta koncepcija</t>
  </si>
  <si>
    <t>Formuoti miesto kultūrinį tapatumą, integruotą į Baltijos jūros regiono kultūrinę erdvę</t>
  </si>
  <si>
    <t>Kultūrinio turizmo maršrutų formavimas:</t>
  </si>
  <si>
    <t>3.2.2.2.</t>
  </si>
  <si>
    <t>Valstybinės ir tarptautinės reikšmės kultūrinių projektų įgyvendinimas</t>
  </si>
  <si>
    <t xml:space="preserve">3.3.1.4. </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</si>
  <si>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</si>
  <si>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</si>
  <si>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</si>
  <si>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</si>
  <si>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 xml:space="preserve">Kultūrinės veiklos tyrimų ir stebėsenos vykdymas </t>
  </si>
  <si>
    <t>Kultūros lauko tyrimų skaičius</t>
  </si>
  <si>
    <t xml:space="preserve">Klaipėdos kultūros ir meno kūrėjų kompetencijų ugdymo poreikio tyrimų skaičius </t>
  </si>
  <si>
    <t>Iš viso tikslui:</t>
  </si>
  <si>
    <t>Iš viso programai:</t>
  </si>
  <si>
    <t>Finansavimo šaltinių suvestinė</t>
  </si>
  <si>
    <t>Finansavimo šaltiniai</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</si>
  <si>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</si>
  <si>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</si>
  <si>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</si>
  <si>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</si>
  <si>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</si>
  <si>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</si>
  <si>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</si>
  <si>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</si>
  <si>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</si>
  <si>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 xml:space="preserve">Kiti finansavimo šaltiniai </t>
    </r>
    <r>
      <rPr>
        <b/>
        <sz val="10"/>
        <rFont val="Times New Roman"/>
        <family val="1"/>
        <charset val="186"/>
      </rPr>
      <t>Kt</t>
    </r>
  </si>
  <si>
    <t>Planas</t>
  </si>
  <si>
    <t>SB(SPL)</t>
  </si>
  <si>
    <t>SB(VRL)</t>
  </si>
  <si>
    <r>
      <t xml:space="preserve">Vietinės rinkliavos lėšų likutis </t>
    </r>
    <r>
      <rPr>
        <b/>
        <sz val="10"/>
        <rFont val="Times New Roman"/>
        <family val="1"/>
        <charset val="186"/>
      </rPr>
      <t>SB(VRL)</t>
    </r>
  </si>
  <si>
    <t>Naujų erdvių pritaikymas kultūros reikmėms</t>
  </si>
  <si>
    <t>2019-ųjų metų asignavimų planas</t>
  </si>
  <si>
    <t>Pristatyta filmų, skaičius</t>
  </si>
  <si>
    <t>SB(ES)</t>
  </si>
  <si>
    <t>______________________________________</t>
  </si>
  <si>
    <t>2021-ųjų metų lėšų projektas</t>
  </si>
  <si>
    <t>2021 m. lėšų projektas</t>
  </si>
  <si>
    <t>2021-ieji metai</t>
  </si>
  <si>
    <t>Kultūros ir meno sričių ir programų projektų dalinis finansavimas</t>
  </si>
  <si>
    <t>Iš dalies finansuota sričių projektų, skaičius</t>
  </si>
  <si>
    <t>Iš dalies finansuota programų projektų, skaičius</t>
  </si>
  <si>
    <t xml:space="preserve">Didžiųjų burlaivių lenktynėse dalyvavusių buriavimo praktikantų skaičius </t>
  </si>
  <si>
    <t xml:space="preserve">Stipendijų mokėjimas kultūros ir meno kūrėjams </t>
  </si>
  <si>
    <t xml:space="preserve">Įgyvendintų projektų, skaičius </t>
  </si>
  <si>
    <t>Suorganizuotų renginių, skaičius</t>
  </si>
  <si>
    <t>Edukacinio modulio parengimas ir  įgyvendinimas, vnt.</t>
  </si>
  <si>
    <t xml:space="preserve"> - projekto kultūrinių kompetencijų ugdymo modelio moksleiviams parengimas ir įgyvendinimas</t>
  </si>
  <si>
    <t>Dalyvaujančių įstaigų skaičius</t>
  </si>
  <si>
    <t>Parengiamųjų seminarų skaičius</t>
  </si>
  <si>
    <t>BĮ Klaipėdos miesto savivaldybės kultūros centro Žvejų rūmų patalpų remontas</t>
  </si>
  <si>
    <t>Įrengta kondicionavimo sistema Bendruomenės namų žiūrovų salėje, proc</t>
  </si>
  <si>
    <t>Vasaros estrados einamasis remontas, objektų skaičius</t>
  </si>
  <si>
    <t>Elektros instaliacijos remontas I ir II a. ekspozicinėse salėse, proc.</t>
  </si>
  <si>
    <r>
      <t>Atliktas stogo remontas, m</t>
    </r>
    <r>
      <rPr>
        <vertAlign val="superscript"/>
        <sz val="10"/>
        <rFont val="Times New Roman"/>
        <family val="1"/>
        <charset val="186"/>
      </rPr>
      <t>2</t>
    </r>
  </si>
  <si>
    <t>Tautinių kultūrų centro stogo remontas (K. Donelaičio g. 6B)</t>
  </si>
  <si>
    <t>Sudaryta urbanistinių maršrutų, skaičius</t>
  </si>
  <si>
    <t>Suroganizuota ekskursijų, skaičius</t>
  </si>
  <si>
    <t>Administruojama interneto svetainių, skaičius</t>
  </si>
  <si>
    <t xml:space="preserve">Senųjų istorinių burlaivių įveiklinimo programos įgyvendinimas </t>
  </si>
  <si>
    <t>Parengta jūrinės kultūros edukacijos senuosiuose burlaiviuose programos metodika, skaičius</t>
  </si>
  <si>
    <t>Išleistų leidinių, skaičius</t>
  </si>
  <si>
    <t xml:space="preserve">Suorganizuota diskusijų, skaičius </t>
  </si>
  <si>
    <t xml:space="preserve">Atlikta tyrimų, skaičius </t>
  </si>
  <si>
    <r>
      <t>Scenos grindų remontas Žvejų rūmų didžiojoje salėje, m</t>
    </r>
    <r>
      <rPr>
        <vertAlign val="superscript"/>
        <sz val="10"/>
        <rFont val="Times New Roman"/>
        <family val="1"/>
        <charset val="186"/>
      </rPr>
      <t>2</t>
    </r>
  </si>
  <si>
    <r>
      <t>Atliktas einamasis remontas, m</t>
    </r>
    <r>
      <rPr>
        <vertAlign val="superscript"/>
        <sz val="10"/>
        <rFont val="Times New Roman"/>
        <family val="1"/>
        <charset val="186"/>
      </rPr>
      <t>2</t>
    </r>
  </si>
  <si>
    <t>Vasaros estrados infrastruktūros  einamasis remontas (Liepojos g. 1)</t>
  </si>
  <si>
    <t>Atlikta langų ir fasado remonto darbų, proc.</t>
  </si>
  <si>
    <t>Prancūzų ir lietuvių koprodukcinių projektų įgyvendinimas</t>
  </si>
  <si>
    <t>I</t>
  </si>
  <si>
    <t xml:space="preserve">Pasirengimas lenktynių įgyvendinimui, proc. </t>
  </si>
  <si>
    <t xml:space="preserve">Klaipėdoje apsilankiusių burlaivių skaičius </t>
  </si>
  <si>
    <t xml:space="preserve">Didžiųjų burlaivių lenktynėse dalyvavusių sąvanorių, skaičius </t>
  </si>
  <si>
    <t>Apdovanojimo ceremonijų, skaičius</t>
  </si>
  <si>
    <t>Pagamintų apdovanojimų ir memorialinių objektų, skaičius</t>
  </si>
  <si>
    <t>Miestui aktualių renginių skaičius</t>
  </si>
  <si>
    <t>Kultūros kelio programos įgyvendinimas, proc.</t>
  </si>
  <si>
    <t>Įrengta ekspozicija, proc.</t>
  </si>
  <si>
    <t>Miestui aktualių renginių organizavimas</t>
  </si>
  <si>
    <t>Pasirengimas „The Tall Ships Races“ programai</t>
  </si>
  <si>
    <t>Programos „Lietuvos valstybės šimtmečio minėjimo Klaipėdoje“ įgyvendinimas</t>
  </si>
  <si>
    <t>Pasirengimas festivalio įgyvendinimui, proc.</t>
  </si>
  <si>
    <r>
      <t xml:space="preserve">Savivaldybės biudžeto lėšų likutis </t>
    </r>
    <r>
      <rPr>
        <b/>
        <sz val="10"/>
        <rFont val="Times New Roman"/>
        <family val="1"/>
        <charset val="186"/>
      </rPr>
      <t>SB(L)</t>
    </r>
  </si>
  <si>
    <t>Kompensuota bilietų, skaičius, tūkst.</t>
  </si>
  <si>
    <t>Nemokamai suteikta patalpų, kartai (Koncertų salė, KKKC, Žvejų rūmai ir MLIM)</t>
  </si>
  <si>
    <t xml:space="preserve">Atliktas filialo Tilžės g. 9 remontas, proc. </t>
  </si>
  <si>
    <t xml:space="preserve">Atliktas filialo Šlaito g. 10 remontas, proc. </t>
  </si>
  <si>
    <t>Parengtas Bendruomenės namų remonto techninis projektas, proc</t>
  </si>
  <si>
    <t xml:space="preserve"> 2019–2021 M. KLAIPĖDOS MIESTO SAVIVALDYBĖS</t>
  </si>
  <si>
    <t xml:space="preserve">Suorganizuota paroda </t>
  </si>
  <si>
    <t xml:space="preserve">Festivalio dalyvių skaičius </t>
  </si>
  <si>
    <t>BĮ Klaipėdos kultūrų komunikacijų centro veiklos organizavimas, iš jų:</t>
  </si>
  <si>
    <t>BĮ Klaipėdos miesto savivaldybės Mažosios Lietuvos istorijos muziejaus veiklos organizavimas, iš jų:</t>
  </si>
  <si>
    <r>
      <t xml:space="preserve"> </t>
    </r>
    <r>
      <rPr>
        <i/>
        <sz val="10"/>
        <rFont val="Times New Roman"/>
        <family val="1"/>
        <charset val="186"/>
      </rPr>
      <t>- Ekspozicijos projektavimas ir įrengimas piliavietės šiaurinėje kurtinoje</t>
    </r>
  </si>
  <si>
    <t>BĮ Klaipėdos miesto savivaldybės Emanuelio Kanto viešosios bibliotekos veiklos organizavimas</t>
  </si>
  <si>
    <t>Dalyvavimas Europos Tarybos sertifikuotų kultūros kelių programose</t>
  </si>
  <si>
    <t>Atviro virtualaus ubanistikos muziejaus sukūrimas</t>
  </si>
  <si>
    <t>Viešosios bibliotekos filialų  einamasis remontas (2019 m. – Šlaito g. 10, Tilžės g. 9)</t>
  </si>
  <si>
    <t xml:space="preserve">Parengtas remonto techninis projektas, vnt. </t>
  </si>
  <si>
    <t>Į projektą įtrauktų asmenų skaičius</t>
  </si>
  <si>
    <t xml:space="preserve">Miesto pietinės dalies gyventojų socialinės-kultūrinės atskirties mažinimas, naudojant kūrybinių partnerysčių metodiką </t>
  </si>
  <si>
    <r>
      <t xml:space="preserve">Europos Sąjungos paramos lėšos, kurios įtrauktos į savivaldybės biudžetą </t>
    </r>
    <r>
      <rPr>
        <b/>
        <sz val="10"/>
        <rFont val="Times New Roman"/>
        <family val="1"/>
        <charset val="186"/>
      </rPr>
      <t>SB(ES)</t>
    </r>
  </si>
  <si>
    <t>Didžiųjų burlaivių lenktynėse apsilankiusių turistų, skaičius tūkst.</t>
  </si>
  <si>
    <t>Neatlygintinai suteiktų paslaugų kompensavimas</t>
  </si>
  <si>
    <r>
      <t>Kulūros centro Žvejų rūmų stogo anstato apskardinimas skarda, m</t>
    </r>
    <r>
      <rPr>
        <vertAlign val="superscript"/>
        <sz val="10"/>
        <rFont val="Times New Roman"/>
        <family val="1"/>
        <charset val="186"/>
      </rPr>
      <t>2</t>
    </r>
  </si>
  <si>
    <t>Kultūros įstaigų patalpų šildymas</t>
  </si>
  <si>
    <t>Parengta ir išspausdinta urbanistinių žemėlapių, skaičius</t>
  </si>
  <si>
    <t xml:space="preserve">Dalyvavimas Europos folkloro festivalyje „Europiada“ </t>
  </si>
  <si>
    <t>Turistų, apsilankiusių Klaipėdoje festivalio metu, skaičius tūkst.</t>
  </si>
  <si>
    <t>Programos dalyvių skaičius</t>
  </si>
  <si>
    <t xml:space="preserve">Diskusijose dalyvavusių asmenų skaičius </t>
  </si>
  <si>
    <t xml:space="preserve">Parengta leidinio rankraščių, skaičius </t>
  </si>
  <si>
    <t>Išleista leidinių, skaičius</t>
  </si>
  <si>
    <t>Visų tautybių gyventojų kultūrinės sąveikos didinimas</t>
  </si>
  <si>
    <t>Klaipėdos miesto savivaldybės kultūros plėtros  programos (Nr. 8) aprašymo                              priedas</t>
  </si>
  <si>
    <t>Siūlomas keisti 2019-ųjų metų asignavimų planas</t>
  </si>
  <si>
    <t>Skirtumas</t>
  </si>
  <si>
    <r>
      <t>Pajamų imokų likutis</t>
    </r>
    <r>
      <rPr>
        <b/>
        <sz val="10"/>
        <rFont val="Times New Roman"/>
        <family val="1"/>
        <charset val="186"/>
      </rPr>
      <t xml:space="preserve"> SB(SPL)</t>
    </r>
  </si>
  <si>
    <t>Paaiškinimas</t>
  </si>
  <si>
    <t>SB(ESL)</t>
  </si>
  <si>
    <r>
      <t xml:space="preserve">Europos Sąjungos finansinės paramos lėšų likučio metų pradžioje lėšos </t>
    </r>
    <r>
      <rPr>
        <b/>
        <sz val="10"/>
        <rFont val="Times New Roman"/>
        <family val="1"/>
        <charset val="186"/>
      </rPr>
      <t>SB(ESL)</t>
    </r>
  </si>
  <si>
    <t>Savivaldybės biudžetas, iš jo:</t>
  </si>
  <si>
    <r>
      <rPr>
        <b/>
        <sz val="12"/>
        <rFont val="Times New Roman"/>
        <family val="1"/>
        <charset val="186"/>
      </rPr>
      <t xml:space="preserve">Lyginamasis variantas  </t>
    </r>
    <r>
      <rPr>
        <sz val="12"/>
        <rFont val="Times New Roman"/>
        <family val="1"/>
        <charset val="186"/>
      </rPr>
      <t xml:space="preserve">          </t>
    </r>
  </si>
  <si>
    <r>
      <t xml:space="preserve">9 </t>
    </r>
    <r>
      <rPr>
        <strike/>
        <sz val="10"/>
        <color rgb="FFFF0000"/>
        <rFont val="Times New Roman"/>
        <family val="1"/>
        <charset val="186"/>
      </rPr>
      <t>8</t>
    </r>
  </si>
  <si>
    <t>Siūloma padidinti lėšų apimtį priemonei vykdyti iš SB(L) lėšų, kadangi planuojama organizuoti centrinį „Tautiškos giesmės“ (liepos 6 d.) minėjimo koncertą Kruizinių laivų terminale</t>
  </si>
  <si>
    <t>Siūloma patikslinti priemonės finansavimo apimtį  pagal 2019 m. vasario 21 d. savivaldybės tarybos sprendimu Nr. T2-37 patvirtintą Klaipėdos miesto  savivaldybės  2019 m. biudžetą.</t>
  </si>
  <si>
    <t>Siūloma patikslinti priemonei vykdyti reikalingų lėšų pasiskirstymą pagal finansavimo šaltinius vadovaujantis 2019 m. vasario 21 d. savivaldybės tarybos sprendimu Nr. T2-37 patvirtintu Klaipėdos miesto  savivaldybės  2019 m. biudžetu.</t>
  </si>
  <si>
    <t>Siūloma išbraukti iš programos papriemonę, nes buvo planuota parengti pastato Jūros g. 1 panaudojimo galimybių studiją, tačiau pasikeitus aplinkybėms (Vyriausybės kancleris  pasirašė nutarimą dėl buvusiojo Klaipėdos komisariato komplekso, esančio Jūros g. 1, perdavimo valdyti VĮ Turto bankui, numatant šį pastatą rekonstruoti, pritaikyti teismų funkcijoms atlikti ir nuomos teisėmis perduoti Klaipėdoje veikiantiems teismams įsikurti) šią studiją rengti tapo netikslinga.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</si>
</sst>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409]General"/>
    <numFmt numFmtId="167" formatCode="[$-409]#,##0"/>
  </numFmts>
  <fonts count="26" x14ac:knownFonts="1">
    <font>
      <sz val="10"/>
      <name val="Arial"/>
      <charset val="186"/>
    </font>
    <font>
      <sz val="11"/>
      <color theme="1"/>
      <name val="Calibri"/>
      <family val="2"/>
      <charset val="186"/>
      <scheme val="minor"/>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sz val="10"/>
      <color rgb="FFFF0000"/>
      <name val="Times New Roman"/>
      <family val="1"/>
      <charset val="186"/>
    </font>
    <font>
      <vertAlign val="superscript"/>
      <sz val="10"/>
      <name val="Times New Roman"/>
      <family val="1"/>
      <charset val="186"/>
    </font>
    <font>
      <sz val="11"/>
      <color rgb="FF000000"/>
      <name val="Calibri"/>
      <family val="2"/>
      <charset val="186"/>
    </font>
    <font>
      <sz val="11"/>
      <color theme="1"/>
      <name val="Calibri"/>
      <family val="2"/>
      <scheme val="minor"/>
    </font>
    <font>
      <sz val="10"/>
      <name val="Arial"/>
      <family val="2"/>
    </font>
    <font>
      <sz val="11"/>
      <name val="Times New Roman"/>
      <family val="1"/>
      <charset val="186"/>
    </font>
    <font>
      <sz val="11"/>
      <color rgb="FF9C0006"/>
      <name val="Calibri"/>
      <family val="2"/>
      <charset val="186"/>
      <scheme val="minor"/>
    </font>
    <font>
      <strike/>
      <sz val="10"/>
      <color rgb="FFFF0000"/>
      <name val="Times New Roman"/>
      <family val="1"/>
      <charset val="186"/>
    </font>
  </fonts>
  <fills count="1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rgb="FFCCFFCC"/>
        <bgColor indexed="64"/>
      </patternFill>
    </fill>
    <fill>
      <patternFill patternType="solid">
        <fgColor rgb="FFFFFFFF"/>
        <bgColor rgb="FFFFFFFF"/>
      </patternFill>
    </fill>
    <fill>
      <patternFill patternType="solid">
        <fgColor theme="0"/>
        <bgColor rgb="FFD9D9D9"/>
      </patternFill>
    </fill>
    <fill>
      <patternFill patternType="solid">
        <fgColor rgb="FFFFC7CE"/>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rgb="FF000000"/>
      </left>
      <right style="medium">
        <color indexed="64"/>
      </right>
      <top style="thin">
        <color rgb="FF000000"/>
      </top>
      <bottom/>
      <diagonal/>
    </border>
    <border>
      <left style="thin">
        <color rgb="FF000000"/>
      </left>
      <right/>
      <top style="thin">
        <color rgb="FF000000"/>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rgb="FF000000"/>
      </bottom>
      <diagonal/>
    </border>
    <border>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diagonal/>
    </border>
    <border>
      <left style="thin">
        <color indexed="64"/>
      </left>
      <right style="thin">
        <color rgb="FF000000"/>
      </right>
      <top/>
      <bottom/>
      <diagonal/>
    </border>
    <border>
      <left style="thin">
        <color rgb="FF000000"/>
      </left>
      <right/>
      <top/>
      <bottom/>
      <diagonal/>
    </border>
  </borders>
  <cellStyleXfs count="11">
    <xf numFmtId="0" fontId="0" fillId="0" borderId="0"/>
    <xf numFmtId="0" fontId="12" fillId="0" borderId="0"/>
    <xf numFmtId="0" fontId="12" fillId="0" borderId="0">
      <alignment vertical="center"/>
    </xf>
    <xf numFmtId="166" fontId="20" fillId="0" borderId="0" applyBorder="0" applyProtection="0"/>
    <xf numFmtId="0" fontId="12" fillId="0" borderId="0"/>
    <xf numFmtId="0" fontId="12" fillId="0" borderId="0"/>
    <xf numFmtId="0" fontId="21" fillId="0" borderId="0"/>
    <xf numFmtId="0" fontId="22" fillId="0" borderId="0"/>
    <xf numFmtId="0" fontId="1" fillId="0" borderId="0"/>
    <xf numFmtId="0" fontId="12" fillId="0" borderId="0"/>
    <xf numFmtId="0" fontId="24" fillId="14" borderId="0" applyNumberFormat="0" applyBorder="0" applyAlignment="0" applyProtection="0"/>
  </cellStyleXfs>
  <cellXfs count="1008">
    <xf numFmtId="0" fontId="0" fillId="0" borderId="0" xfId="0"/>
    <xf numFmtId="49" fontId="2" fillId="0" borderId="0" xfId="0" applyNumberFormat="1" applyFont="1" applyAlignment="1">
      <alignment vertical="top"/>
    </xf>
    <xf numFmtId="49" fontId="2" fillId="0" borderId="0" xfId="0" applyNumberFormat="1" applyFont="1" applyAlignment="1">
      <alignment horizontal="center" vertical="top"/>
    </xf>
    <xf numFmtId="3" fontId="2" fillId="0" borderId="0" xfId="0" applyNumberFormat="1" applyFont="1" applyAlignment="1">
      <alignment horizontal="center" vertical="top"/>
    </xf>
    <xf numFmtId="164" fontId="2" fillId="0" borderId="0" xfId="0" applyNumberFormat="1" applyFont="1" applyAlignment="1">
      <alignment horizontal="center" vertical="top"/>
    </xf>
    <xf numFmtId="3" fontId="2" fillId="0" borderId="0" xfId="0" applyNumberFormat="1" applyFont="1" applyBorder="1" applyAlignment="1">
      <alignment vertical="top"/>
    </xf>
    <xf numFmtId="3" fontId="3" fillId="0" borderId="0" xfId="0" applyNumberFormat="1" applyFont="1" applyBorder="1" applyAlignment="1">
      <alignment vertical="top"/>
    </xf>
    <xf numFmtId="49" fontId="8" fillId="0" borderId="0" xfId="0" applyNumberFormat="1" applyFont="1" applyAlignment="1">
      <alignment vertical="top"/>
    </xf>
    <xf numFmtId="49" fontId="8" fillId="0" borderId="0" xfId="0" applyNumberFormat="1" applyFont="1" applyAlignment="1">
      <alignment horizontal="center" vertical="top"/>
    </xf>
    <xf numFmtId="3" fontId="8" fillId="0" borderId="0" xfId="0" applyNumberFormat="1" applyFont="1" applyAlignment="1">
      <alignment vertical="top"/>
    </xf>
    <xf numFmtId="3" fontId="8" fillId="0" borderId="0" xfId="0" applyNumberFormat="1" applyFont="1" applyAlignment="1">
      <alignment horizontal="center" vertical="center" wrapText="1"/>
    </xf>
    <xf numFmtId="3" fontId="8" fillId="0" borderId="0" xfId="0" applyNumberFormat="1" applyFont="1" applyAlignment="1">
      <alignment horizontal="center" vertical="top"/>
    </xf>
    <xf numFmtId="164" fontId="8" fillId="0" borderId="0" xfId="0" applyNumberFormat="1" applyFont="1" applyAlignment="1">
      <alignment horizontal="center" vertical="top"/>
    </xf>
    <xf numFmtId="3" fontId="8" fillId="0" borderId="0" xfId="0" applyNumberFormat="1" applyFont="1" applyAlignment="1">
      <alignment vertical="top" wrapText="1"/>
    </xf>
    <xf numFmtId="3" fontId="8" fillId="0" borderId="0" xfId="0" applyNumberFormat="1" applyFont="1" applyBorder="1" applyAlignment="1">
      <alignment vertical="top"/>
    </xf>
    <xf numFmtId="49" fontId="9" fillId="4" borderId="25" xfId="0" applyNumberFormat="1" applyFont="1" applyFill="1" applyBorder="1" applyAlignment="1">
      <alignment horizontal="center" vertical="top"/>
    </xf>
    <xf numFmtId="49" fontId="9" fillId="5" borderId="19" xfId="0" applyNumberFormat="1" applyFont="1" applyFill="1" applyBorder="1" applyAlignment="1">
      <alignment horizontal="center" vertical="top"/>
    </xf>
    <xf numFmtId="49" fontId="9" fillId="5" borderId="3" xfId="0" applyNumberFormat="1" applyFont="1" applyFill="1" applyBorder="1" applyAlignment="1">
      <alignment horizontal="center" vertical="top"/>
    </xf>
    <xf numFmtId="49" fontId="9" fillId="6" borderId="3" xfId="0" applyNumberFormat="1" applyFont="1" applyFill="1" applyBorder="1" applyAlignment="1">
      <alignment horizontal="left" vertical="top" wrapText="1"/>
    </xf>
    <xf numFmtId="3" fontId="9" fillId="6" borderId="4" xfId="0" applyNumberFormat="1" applyFont="1" applyFill="1" applyBorder="1" applyAlignment="1">
      <alignment horizontal="center" vertical="top" wrapText="1"/>
    </xf>
    <xf numFmtId="3" fontId="9" fillId="6" borderId="5"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xf>
    <xf numFmtId="164" fontId="2" fillId="6" borderId="29" xfId="0" applyNumberFormat="1" applyFont="1" applyFill="1" applyBorder="1" applyAlignment="1">
      <alignment horizontal="center" vertical="top"/>
    </xf>
    <xf numFmtId="3" fontId="2" fillId="6" borderId="30"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49" fontId="9" fillId="5" borderId="10" xfId="0" applyNumberFormat="1" applyFont="1" applyFill="1" applyBorder="1" applyAlignment="1">
      <alignment horizontal="center" vertical="top"/>
    </xf>
    <xf numFmtId="49" fontId="9" fillId="6" borderId="10" xfId="0" applyNumberFormat="1" applyFont="1" applyFill="1" applyBorder="1" applyAlignment="1">
      <alignment horizontal="left" vertical="top" wrapText="1"/>
    </xf>
    <xf numFmtId="3" fontId="2" fillId="6" borderId="33"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6" borderId="9" xfId="0" applyNumberFormat="1" applyFont="1" applyFill="1" applyBorder="1" applyAlignment="1">
      <alignment horizontal="center" vertical="top"/>
    </xf>
    <xf numFmtId="164" fontId="9" fillId="7" borderId="22" xfId="0" applyNumberFormat="1" applyFont="1" applyFill="1" applyBorder="1" applyAlignment="1">
      <alignment horizontal="center" vertical="top" wrapText="1"/>
    </xf>
    <xf numFmtId="49" fontId="9" fillId="4" borderId="31" xfId="0" applyNumberFormat="1" applyFont="1" applyFill="1" applyBorder="1" applyAlignment="1">
      <alignment vertical="top"/>
    </xf>
    <xf numFmtId="49" fontId="9" fillId="0" borderId="10" xfId="0" applyNumberFormat="1" applyFont="1" applyBorder="1" applyAlignment="1">
      <alignment vertical="top"/>
    </xf>
    <xf numFmtId="3" fontId="2" fillId="0" borderId="4" xfId="0" applyNumberFormat="1" applyFont="1" applyBorder="1" applyAlignment="1">
      <alignment horizontal="center" vertical="top"/>
    </xf>
    <xf numFmtId="3" fontId="9" fillId="0" borderId="12" xfId="0" applyNumberFormat="1" applyFont="1" applyBorder="1" applyAlignment="1">
      <alignment horizontal="center" vertical="top"/>
    </xf>
    <xf numFmtId="3" fontId="2" fillId="6" borderId="32" xfId="0" applyNumberFormat="1" applyFont="1" applyFill="1" applyBorder="1" applyAlignment="1">
      <alignment horizontal="left" vertical="top" wrapText="1"/>
    </xf>
    <xf numFmtId="3" fontId="2" fillId="6" borderId="36" xfId="0" applyNumberFormat="1" applyFont="1" applyFill="1" applyBorder="1" applyAlignment="1">
      <alignment horizontal="left" vertical="top" wrapText="1"/>
    </xf>
    <xf numFmtId="3" fontId="2" fillId="0" borderId="32" xfId="0" applyNumberFormat="1" applyFont="1" applyFill="1" applyBorder="1" applyAlignment="1">
      <alignment horizontal="left" vertical="top" wrapText="1"/>
    </xf>
    <xf numFmtId="3" fontId="2" fillId="6" borderId="44"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2" fillId="6" borderId="44" xfId="0" applyNumberFormat="1" applyFont="1" applyFill="1" applyBorder="1" applyAlignment="1">
      <alignment horizontal="center" vertical="top" wrapText="1"/>
    </xf>
    <xf numFmtId="3" fontId="2" fillId="6" borderId="17"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49" fontId="9" fillId="4" borderId="29" xfId="0" applyNumberFormat="1" applyFont="1" applyFill="1" applyBorder="1" applyAlignment="1">
      <alignment horizontal="center" vertical="top"/>
    </xf>
    <xf numFmtId="49" fontId="9" fillId="6" borderId="30" xfId="0" applyNumberFormat="1" applyFont="1" applyFill="1" applyBorder="1" applyAlignment="1">
      <alignment horizontal="center" vertical="top"/>
    </xf>
    <xf numFmtId="3" fontId="2" fillId="6" borderId="30" xfId="0" applyNumberFormat="1" applyFont="1" applyFill="1" applyBorder="1" applyAlignment="1">
      <alignment horizontal="center" vertical="center" textRotation="90" wrapText="1"/>
    </xf>
    <xf numFmtId="164" fontId="2" fillId="6" borderId="29" xfId="0" applyNumberFormat="1" applyFont="1" applyFill="1" applyBorder="1" applyAlignment="1">
      <alignment horizontal="center" vertical="top" wrapText="1"/>
    </xf>
    <xf numFmtId="0" fontId="2" fillId="6" borderId="30" xfId="0" applyFont="1" applyFill="1" applyBorder="1" applyAlignment="1">
      <alignment horizontal="center" vertical="top" wrapText="1"/>
    </xf>
    <xf numFmtId="0" fontId="2" fillId="6" borderId="4" xfId="0" applyFont="1" applyFill="1" applyBorder="1" applyAlignment="1">
      <alignment horizontal="center" vertical="top" wrapText="1"/>
    </xf>
    <xf numFmtId="49" fontId="9" fillId="4" borderId="31" xfId="0" applyNumberFormat="1" applyFont="1" applyFill="1" applyBorder="1" applyAlignment="1">
      <alignment horizontal="center" vertical="top"/>
    </xf>
    <xf numFmtId="49" fontId="9" fillId="6" borderId="37" xfId="0" applyNumberFormat="1" applyFont="1" applyFill="1" applyBorder="1" applyAlignment="1">
      <alignment horizontal="center" vertical="top"/>
    </xf>
    <xf numFmtId="0" fontId="2" fillId="0" borderId="32" xfId="0" applyFont="1" applyFill="1" applyBorder="1" applyAlignment="1">
      <alignment horizontal="left" vertical="top" wrapText="1"/>
    </xf>
    <xf numFmtId="0" fontId="2" fillId="6" borderId="31" xfId="0" applyFont="1" applyFill="1" applyBorder="1" applyAlignment="1">
      <alignment horizontal="left" vertical="top" wrapText="1"/>
    </xf>
    <xf numFmtId="49" fontId="9" fillId="4" borderId="47" xfId="0" applyNumberFormat="1" applyFont="1" applyFill="1" applyBorder="1" applyAlignment="1">
      <alignment horizontal="center" vertical="top"/>
    </xf>
    <xf numFmtId="49" fontId="9" fillId="6" borderId="48" xfId="0" applyNumberFormat="1" applyFont="1" applyFill="1" applyBorder="1" applyAlignment="1">
      <alignment horizontal="center" vertical="top"/>
    </xf>
    <xf numFmtId="3" fontId="2" fillId="6" borderId="48" xfId="0" applyNumberFormat="1" applyFont="1" applyFill="1" applyBorder="1" applyAlignment="1">
      <alignment horizontal="center" vertical="center" textRotation="90" wrapText="1"/>
    </xf>
    <xf numFmtId="165" fontId="9" fillId="7" borderId="22" xfId="0" applyNumberFormat="1" applyFont="1" applyFill="1" applyBorder="1" applyAlignment="1">
      <alignment horizontal="center" vertical="top" wrapText="1"/>
    </xf>
    <xf numFmtId="0" fontId="2" fillId="0" borderId="22" xfId="0" applyFont="1" applyFill="1" applyBorder="1" applyAlignment="1">
      <alignment horizontal="left" vertical="top" wrapText="1"/>
    </xf>
    <xf numFmtId="49" fontId="9" fillId="6" borderId="3" xfId="0" applyNumberFormat="1" applyFont="1" applyFill="1" applyBorder="1" applyAlignment="1">
      <alignment horizontal="center" vertical="top"/>
    </xf>
    <xf numFmtId="0" fontId="2" fillId="6" borderId="2" xfId="0" applyFont="1" applyFill="1" applyBorder="1" applyAlignment="1">
      <alignment horizontal="center" vertical="top" wrapText="1"/>
    </xf>
    <xf numFmtId="3" fontId="2" fillId="6" borderId="51" xfId="0" applyNumberFormat="1" applyFont="1" applyFill="1" applyBorder="1" applyAlignment="1">
      <alignment horizontal="center" vertical="top"/>
    </xf>
    <xf numFmtId="3" fontId="2" fillId="6" borderId="6" xfId="0" applyNumberFormat="1" applyFont="1" applyFill="1" applyBorder="1" applyAlignment="1">
      <alignment vertical="top" wrapText="1"/>
    </xf>
    <xf numFmtId="3" fontId="2" fillId="6" borderId="53"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49" fontId="9" fillId="4" borderId="29" xfId="0" applyNumberFormat="1" applyFont="1" applyFill="1" applyBorder="1" applyAlignment="1">
      <alignment vertical="top"/>
    </xf>
    <xf numFmtId="49" fontId="9" fillId="0" borderId="3" xfId="0" applyNumberFormat="1" applyFont="1" applyBorder="1" applyAlignment="1">
      <alignment vertical="top"/>
    </xf>
    <xf numFmtId="3" fontId="2" fillId="0" borderId="2"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49" fontId="9" fillId="4" borderId="47" xfId="0" applyNumberFormat="1" applyFont="1" applyFill="1" applyBorder="1" applyAlignment="1">
      <alignment vertical="top"/>
    </xf>
    <xf numFmtId="49" fontId="9" fillId="0" borderId="19" xfId="0" applyNumberFormat="1" applyFont="1" applyBorder="1" applyAlignment="1">
      <alignment vertical="top"/>
    </xf>
    <xf numFmtId="3" fontId="2" fillId="0" borderId="4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3" fontId="2" fillId="6" borderId="9" xfId="0" applyNumberFormat="1" applyFont="1" applyFill="1" applyBorder="1" applyAlignment="1">
      <alignment horizontal="center" vertical="top" wrapText="1"/>
    </xf>
    <xf numFmtId="164" fontId="9" fillId="7" borderId="22" xfId="0" applyNumberFormat="1" applyFont="1" applyFill="1" applyBorder="1" applyAlignment="1">
      <alignment horizontal="center" vertical="top"/>
    </xf>
    <xf numFmtId="49" fontId="9" fillId="4" borderId="2" xfId="0" applyNumberFormat="1" applyFont="1" applyFill="1" applyBorder="1" applyAlignment="1">
      <alignment vertical="top"/>
    </xf>
    <xf numFmtId="3" fontId="9" fillId="0" borderId="5" xfId="0" applyNumberFormat="1" applyFont="1" applyBorder="1" applyAlignment="1">
      <alignment horizontal="center" vertical="top" wrapText="1"/>
    </xf>
    <xf numFmtId="3" fontId="9" fillId="0" borderId="12" xfId="0" applyNumberFormat="1" applyFont="1" applyBorder="1" applyAlignment="1">
      <alignment horizontal="center" vertical="top" wrapText="1"/>
    </xf>
    <xf numFmtId="3" fontId="2" fillId="0" borderId="31" xfId="0" applyNumberFormat="1" applyFont="1" applyFill="1" applyBorder="1" applyAlignment="1">
      <alignment vertical="top" wrapText="1"/>
    </xf>
    <xf numFmtId="3" fontId="2" fillId="0" borderId="0" xfId="0" applyNumberFormat="1" applyFont="1" applyFill="1" applyBorder="1" applyAlignment="1">
      <alignment horizontal="center" vertical="top" wrapText="1"/>
    </xf>
    <xf numFmtId="3" fontId="2" fillId="0" borderId="10" xfId="0" applyNumberFormat="1" applyFont="1" applyFill="1" applyBorder="1" applyAlignment="1">
      <alignment vertical="top" wrapText="1"/>
    </xf>
    <xf numFmtId="3" fontId="2" fillId="6" borderId="36" xfId="0" applyNumberFormat="1" applyFont="1" applyFill="1" applyBorder="1" applyAlignment="1">
      <alignment vertical="top" wrapText="1"/>
    </xf>
    <xf numFmtId="3" fontId="9" fillId="6"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47" xfId="0" applyNumberFormat="1" applyFont="1" applyFill="1" applyBorder="1" applyAlignment="1">
      <alignment vertical="top" wrapText="1"/>
    </xf>
    <xf numFmtId="3" fontId="2" fillId="8" borderId="48"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31" xfId="0" applyNumberFormat="1" applyFont="1" applyFill="1" applyBorder="1" applyAlignment="1">
      <alignment vertical="top" wrapText="1"/>
    </xf>
    <xf numFmtId="3" fontId="2" fillId="6" borderId="48" xfId="0" applyNumberFormat="1" applyFont="1" applyFill="1" applyBorder="1" applyAlignment="1">
      <alignment horizontal="center" vertical="top"/>
    </xf>
    <xf numFmtId="49" fontId="9" fillId="5" borderId="48" xfId="0" applyNumberFormat="1" applyFont="1" applyFill="1" applyBorder="1" applyAlignment="1">
      <alignment horizontal="center" vertical="top"/>
    </xf>
    <xf numFmtId="165" fontId="9" fillId="5" borderId="57" xfId="0" applyNumberFormat="1" applyFont="1" applyFill="1" applyBorder="1" applyAlignment="1">
      <alignment horizontal="center" vertical="top"/>
    </xf>
    <xf numFmtId="49" fontId="9" fillId="5" borderId="30" xfId="0" applyNumberFormat="1" applyFont="1" applyFill="1" applyBorder="1" applyAlignment="1">
      <alignment horizontal="center" vertical="top"/>
    </xf>
    <xf numFmtId="3" fontId="2" fillId="6" borderId="58" xfId="0" applyNumberFormat="1" applyFont="1" applyFill="1" applyBorder="1" applyAlignment="1">
      <alignment horizontal="left" vertical="top" wrapText="1"/>
    </xf>
    <xf numFmtId="164" fontId="2" fillId="6" borderId="60"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xf>
    <xf numFmtId="3" fontId="2" fillId="0" borderId="3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3" fontId="2" fillId="0" borderId="37" xfId="0" applyNumberFormat="1" applyFont="1" applyBorder="1" applyAlignment="1">
      <alignment horizontal="center" vertical="top"/>
    </xf>
    <xf numFmtId="164" fontId="2" fillId="6" borderId="0" xfId="0" applyNumberFormat="1" applyFont="1" applyFill="1" applyBorder="1" applyAlignment="1">
      <alignment horizontal="center" vertical="top" wrapText="1"/>
    </xf>
    <xf numFmtId="49" fontId="2" fillId="0" borderId="10" xfId="0" applyNumberFormat="1" applyFont="1" applyBorder="1" applyAlignment="1">
      <alignment vertical="top"/>
    </xf>
    <xf numFmtId="49" fontId="9" fillId="4" borderId="9" xfId="0" applyNumberFormat="1" applyFont="1" applyFill="1" applyBorder="1" applyAlignment="1">
      <alignment vertical="top"/>
    </xf>
    <xf numFmtId="49" fontId="9" fillId="0" borderId="37" xfId="0" applyNumberFormat="1" applyFont="1" applyBorder="1" applyAlignment="1">
      <alignment vertical="top"/>
    </xf>
    <xf numFmtId="164" fontId="2" fillId="6" borderId="0" xfId="0" applyNumberFormat="1" applyFont="1" applyFill="1" applyBorder="1" applyAlignment="1">
      <alignment horizontal="center" vertical="top"/>
    </xf>
    <xf numFmtId="3" fontId="2" fillId="0" borderId="0" xfId="0" applyNumberFormat="1" applyFont="1" applyFill="1" applyBorder="1" applyAlignment="1">
      <alignment horizontal="center" vertical="center" wrapText="1"/>
    </xf>
    <xf numFmtId="3" fontId="2" fillId="6" borderId="55"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xf>
    <xf numFmtId="49" fontId="9" fillId="6" borderId="37" xfId="0" applyNumberFormat="1" applyFont="1" applyFill="1" applyBorder="1" applyAlignment="1">
      <alignment vertical="top"/>
    </xf>
    <xf numFmtId="3" fontId="2" fillId="6" borderId="0"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center"/>
    </xf>
    <xf numFmtId="49" fontId="9" fillId="6" borderId="10" xfId="0" applyNumberFormat="1" applyFont="1" applyFill="1" applyBorder="1" applyAlignment="1">
      <alignment vertical="top"/>
    </xf>
    <xf numFmtId="49" fontId="9" fillId="0" borderId="62" xfId="0" applyNumberFormat="1" applyFont="1" applyBorder="1" applyAlignment="1">
      <alignment vertical="top"/>
    </xf>
    <xf numFmtId="49" fontId="9" fillId="6" borderId="0" xfId="0" applyNumberFormat="1" applyFont="1" applyFill="1" applyBorder="1" applyAlignment="1">
      <alignment vertical="top"/>
    </xf>
    <xf numFmtId="49" fontId="9" fillId="0" borderId="1" xfId="0" applyNumberFormat="1" applyFont="1" applyBorder="1" applyAlignment="1">
      <alignment horizontal="center" vertical="top"/>
    </xf>
    <xf numFmtId="3" fontId="2" fillId="0" borderId="48" xfId="0" applyNumberFormat="1" applyFont="1" applyBorder="1" applyAlignment="1">
      <alignment horizontal="center" vertical="top"/>
    </xf>
    <xf numFmtId="49" fontId="9" fillId="9" borderId="29" xfId="0" applyNumberFormat="1" applyFont="1" applyFill="1" applyBorder="1" applyAlignment="1">
      <alignment horizontal="center" vertical="top"/>
    </xf>
    <xf numFmtId="49" fontId="9" fillId="10" borderId="3" xfId="0" applyNumberFormat="1" applyFont="1" applyFill="1" applyBorder="1" applyAlignment="1">
      <alignment horizontal="center" vertical="top"/>
    </xf>
    <xf numFmtId="49" fontId="9" fillId="6" borderId="30" xfId="0" applyNumberFormat="1" applyFont="1" applyFill="1" applyBorder="1" applyAlignment="1">
      <alignment vertical="top"/>
    </xf>
    <xf numFmtId="3" fontId="2" fillId="6" borderId="38" xfId="0" applyNumberFormat="1" applyFont="1" applyFill="1" applyBorder="1" applyAlignment="1">
      <alignment horizontal="center" vertical="center" wrapText="1"/>
    </xf>
    <xf numFmtId="3" fontId="2" fillId="6" borderId="0" xfId="0" applyNumberFormat="1" applyFont="1" applyFill="1" applyBorder="1" applyAlignment="1">
      <alignment horizontal="center" vertical="center" wrapText="1"/>
    </xf>
    <xf numFmtId="49" fontId="9" fillId="6" borderId="62" xfId="0" applyNumberFormat="1" applyFont="1" applyFill="1" applyBorder="1" applyAlignment="1">
      <alignment horizontal="center" vertical="top"/>
    </xf>
    <xf numFmtId="49" fontId="9" fillId="6" borderId="0" xfId="0" applyNumberFormat="1" applyFont="1" applyFill="1" applyBorder="1" applyAlignment="1">
      <alignment horizontal="center" vertical="top"/>
    </xf>
    <xf numFmtId="3" fontId="2" fillId="6" borderId="37"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3" fontId="2" fillId="6" borderId="10" xfId="0" applyNumberFormat="1" applyFont="1" applyFill="1" applyBorder="1" applyAlignment="1">
      <alignment vertical="top" wrapText="1"/>
    </xf>
    <xf numFmtId="49" fontId="9" fillId="0" borderId="0" xfId="0" applyNumberFormat="1" applyFont="1" applyBorder="1" applyAlignment="1">
      <alignment horizontal="center" vertical="top"/>
    </xf>
    <xf numFmtId="3" fontId="2" fillId="0" borderId="20"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textRotation="90" wrapText="1"/>
    </xf>
    <xf numFmtId="164" fontId="2" fillId="0" borderId="64" xfId="0" applyNumberFormat="1" applyFont="1" applyBorder="1" applyAlignment="1">
      <alignment horizontal="center" vertical="top"/>
    </xf>
    <xf numFmtId="3" fontId="2" fillId="0" borderId="30" xfId="0" applyNumberFormat="1" applyFont="1" applyBorder="1" applyAlignment="1">
      <alignment horizontal="center" vertical="top"/>
    </xf>
    <xf numFmtId="49" fontId="9" fillId="0" borderId="0" xfId="0" applyNumberFormat="1" applyFont="1" applyBorder="1" applyAlignment="1">
      <alignment vertical="top"/>
    </xf>
    <xf numFmtId="164" fontId="2" fillId="0" borderId="15" xfId="0" applyNumberFormat="1" applyFont="1" applyBorder="1" applyAlignment="1">
      <alignment horizontal="center" vertical="top"/>
    </xf>
    <xf numFmtId="3" fontId="2" fillId="0" borderId="48" xfId="0" applyNumberFormat="1" applyFont="1" applyFill="1" applyBorder="1" applyAlignment="1">
      <alignment horizontal="center" vertical="top" wrapText="1"/>
    </xf>
    <xf numFmtId="3" fontId="2" fillId="0" borderId="20" xfId="0" applyNumberFormat="1" applyFont="1" applyFill="1" applyBorder="1" applyAlignment="1">
      <alignment horizontal="center" vertical="top" wrapText="1"/>
    </xf>
    <xf numFmtId="164" fontId="2" fillId="6" borderId="32" xfId="0" applyNumberFormat="1" applyFont="1" applyFill="1" applyBorder="1" applyAlignment="1">
      <alignment horizontal="center" vertical="top"/>
    </xf>
    <xf numFmtId="0" fontId="2" fillId="6" borderId="32" xfId="0" applyFont="1" applyFill="1" applyBorder="1" applyAlignment="1">
      <alignment vertical="top" wrapText="1"/>
    </xf>
    <xf numFmtId="49" fontId="2" fillId="4" borderId="31"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3" fontId="2" fillId="0" borderId="4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0" fontId="2" fillId="6" borderId="40" xfId="0" applyNumberFormat="1" applyFont="1" applyFill="1" applyBorder="1" applyAlignment="1">
      <alignment horizontal="center" vertical="top"/>
    </xf>
    <xf numFmtId="3" fontId="2" fillId="6" borderId="14" xfId="0" applyNumberFormat="1" applyFont="1" applyFill="1" applyBorder="1" applyAlignment="1">
      <alignment horizontal="center" vertical="top"/>
    </xf>
    <xf numFmtId="49" fontId="9" fillId="4" borderId="57" xfId="0" applyNumberFormat="1" applyFont="1" applyFill="1" applyBorder="1" applyAlignment="1">
      <alignment horizontal="center" vertical="top"/>
    </xf>
    <xf numFmtId="3" fontId="2" fillId="6" borderId="14" xfId="0" applyNumberFormat="1" applyFont="1" applyFill="1" applyBorder="1" applyAlignment="1">
      <alignment horizontal="left" vertical="top" wrapText="1"/>
    </xf>
    <xf numFmtId="3" fontId="2" fillId="6" borderId="59" xfId="0" applyNumberFormat="1" applyFont="1" applyFill="1" applyBorder="1" applyAlignment="1">
      <alignment horizontal="center" vertical="top"/>
    </xf>
    <xf numFmtId="3" fontId="8" fillId="0" borderId="10" xfId="0" applyNumberFormat="1" applyFont="1" applyFill="1" applyBorder="1" applyAlignment="1">
      <alignment horizontal="center" vertical="center" textRotation="90" wrapText="1"/>
    </xf>
    <xf numFmtId="3" fontId="14" fillId="0" borderId="12" xfId="0" applyNumberFormat="1" applyFont="1" applyBorder="1" applyAlignment="1">
      <alignment horizontal="center" vertical="top"/>
    </xf>
    <xf numFmtId="3" fontId="9" fillId="8" borderId="3" xfId="0" applyNumberFormat="1" applyFont="1" applyFill="1" applyBorder="1" applyAlignment="1">
      <alignment vertical="top" wrapText="1"/>
    </xf>
    <xf numFmtId="164" fontId="2" fillId="0" borderId="0" xfId="0" applyNumberFormat="1" applyFont="1" applyFill="1" applyBorder="1" applyAlignment="1">
      <alignment horizontal="center" vertical="top" wrapText="1"/>
    </xf>
    <xf numFmtId="49" fontId="12" fillId="0" borderId="19" xfId="0" applyNumberFormat="1" applyFont="1" applyBorder="1" applyAlignment="1">
      <alignment vertical="top"/>
    </xf>
    <xf numFmtId="3" fontId="14" fillId="0" borderId="5" xfId="0" applyNumberFormat="1" applyFont="1" applyBorder="1" applyAlignment="1">
      <alignment horizontal="center" vertical="top"/>
    </xf>
    <xf numFmtId="3" fontId="14" fillId="6" borderId="12" xfId="0" applyNumberFormat="1" applyFont="1" applyFill="1" applyBorder="1" applyAlignment="1">
      <alignment horizontal="center" vertical="top"/>
    </xf>
    <xf numFmtId="0" fontId="2" fillId="6" borderId="33" xfId="0" applyNumberFormat="1" applyFont="1" applyFill="1" applyBorder="1" applyAlignment="1">
      <alignment horizontal="center" vertical="top"/>
    </xf>
    <xf numFmtId="0" fontId="2" fillId="6" borderId="35" xfId="0" applyNumberFormat="1" applyFont="1" applyFill="1" applyBorder="1" applyAlignment="1">
      <alignment horizontal="center" vertical="top"/>
    </xf>
    <xf numFmtId="0" fontId="2" fillId="6" borderId="9" xfId="0" applyNumberFormat="1" applyFont="1" applyFill="1" applyBorder="1" applyAlignment="1">
      <alignment horizontal="center" vertical="top"/>
    </xf>
    <xf numFmtId="0" fontId="2" fillId="6" borderId="11" xfId="0" applyNumberFormat="1" applyFont="1" applyFill="1" applyBorder="1" applyAlignment="1">
      <alignment horizontal="center" vertical="top"/>
    </xf>
    <xf numFmtId="0" fontId="2" fillId="6" borderId="36" xfId="0" applyNumberFormat="1" applyFont="1" applyFill="1" applyBorder="1" applyAlignment="1">
      <alignment horizontal="center" vertical="top"/>
    </xf>
    <xf numFmtId="0" fontId="2" fillId="6" borderId="41" xfId="0" applyNumberFormat="1" applyFont="1" applyFill="1" applyBorder="1" applyAlignment="1">
      <alignment horizontal="center" vertical="top"/>
    </xf>
    <xf numFmtId="0" fontId="2" fillId="6" borderId="42" xfId="0" applyNumberFormat="1" applyFont="1" applyFill="1" applyBorder="1" applyAlignment="1">
      <alignment horizontal="center" vertical="top"/>
    </xf>
    <xf numFmtId="3" fontId="2" fillId="6" borderId="10" xfId="0" applyNumberFormat="1" applyFont="1" applyFill="1" applyBorder="1" applyAlignment="1">
      <alignment horizontal="center" vertical="top" textRotation="90" wrapText="1"/>
    </xf>
    <xf numFmtId="0" fontId="2" fillId="6" borderId="17" xfId="0" applyNumberFormat="1" applyFont="1" applyFill="1" applyBorder="1" applyAlignment="1">
      <alignment horizontal="center" vertical="top"/>
    </xf>
    <xf numFmtId="0" fontId="2" fillId="6" borderId="37" xfId="0" applyNumberFormat="1" applyFont="1" applyFill="1" applyBorder="1" applyAlignment="1">
      <alignment horizontal="center" vertical="top"/>
    </xf>
    <xf numFmtId="3" fontId="8" fillId="0" borderId="10" xfId="0" applyNumberFormat="1" applyFont="1" applyFill="1" applyBorder="1" applyAlignment="1">
      <alignment vertical="top" wrapText="1"/>
    </xf>
    <xf numFmtId="164" fontId="9" fillId="5" borderId="57" xfId="0" applyNumberFormat="1" applyFont="1" applyFill="1" applyBorder="1" applyAlignment="1">
      <alignment horizontal="center" vertical="top"/>
    </xf>
    <xf numFmtId="49" fontId="9" fillId="3" borderId="25" xfId="0" applyNumberFormat="1" applyFont="1" applyFill="1" applyBorder="1" applyAlignment="1">
      <alignment horizontal="center" vertical="top"/>
    </xf>
    <xf numFmtId="3" fontId="9" fillId="0" borderId="0" xfId="0" applyNumberFormat="1" applyFont="1" applyFill="1" applyBorder="1" applyAlignment="1">
      <alignment vertical="top" wrapText="1"/>
    </xf>
    <xf numFmtId="3" fontId="9" fillId="0" borderId="0" xfId="0" applyNumberFormat="1" applyFont="1" applyFill="1" applyBorder="1" applyAlignment="1">
      <alignment horizontal="center" vertical="top" wrapText="1"/>
    </xf>
    <xf numFmtId="3" fontId="2" fillId="0" borderId="0" xfId="0" applyNumberFormat="1" applyFont="1" applyAlignment="1">
      <alignment horizontal="right" vertical="top"/>
    </xf>
    <xf numFmtId="164" fontId="2" fillId="6" borderId="32" xfId="0" applyNumberFormat="1" applyFont="1" applyFill="1" applyBorder="1" applyAlignment="1">
      <alignment horizontal="center" vertical="top" wrapText="1"/>
    </xf>
    <xf numFmtId="49" fontId="2" fillId="0" borderId="38" xfId="0" applyNumberFormat="1" applyFont="1" applyBorder="1" applyAlignment="1">
      <alignment vertical="top"/>
    </xf>
    <xf numFmtId="49" fontId="2" fillId="0" borderId="38" xfId="0" applyNumberFormat="1" applyFont="1" applyBorder="1" applyAlignment="1">
      <alignment horizontal="center" vertical="top"/>
    </xf>
    <xf numFmtId="3" fontId="2" fillId="0" borderId="38" xfId="0" applyNumberFormat="1" applyFont="1" applyBorder="1" applyAlignment="1">
      <alignment vertical="top"/>
    </xf>
    <xf numFmtId="3" fontId="2" fillId="8" borderId="0" xfId="0" applyNumberFormat="1" applyFont="1" applyFill="1" applyBorder="1" applyAlignment="1">
      <alignment vertical="top" wrapText="1"/>
    </xf>
    <xf numFmtId="3" fontId="2" fillId="0" borderId="0" xfId="0" applyNumberFormat="1" applyFont="1" applyAlignment="1">
      <alignment vertical="top" wrapText="1"/>
    </xf>
    <xf numFmtId="164" fontId="2" fillId="6" borderId="3" xfId="0" applyNumberFormat="1" applyFont="1" applyFill="1" applyBorder="1" applyAlignment="1">
      <alignment horizontal="center" vertical="top"/>
    </xf>
    <xf numFmtId="164" fontId="9" fillId="7" borderId="49" xfId="0" applyNumberFormat="1" applyFont="1" applyFill="1" applyBorder="1" applyAlignment="1">
      <alignment horizontal="center" vertical="top" wrapText="1"/>
    </xf>
    <xf numFmtId="164" fontId="9" fillId="7" borderId="24" xfId="0" applyNumberFormat="1" applyFont="1" applyFill="1" applyBorder="1" applyAlignment="1">
      <alignment horizontal="center" vertical="top" wrapText="1"/>
    </xf>
    <xf numFmtId="164" fontId="2" fillId="0" borderId="3" xfId="0" applyNumberFormat="1" applyFont="1" applyBorder="1" applyAlignment="1">
      <alignment horizontal="center" vertical="top"/>
    </xf>
    <xf numFmtId="164" fontId="2" fillId="6" borderId="68"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0" borderId="0" xfId="0" applyNumberFormat="1" applyFont="1" applyFill="1" applyBorder="1" applyAlignment="1">
      <alignment horizontal="center" vertical="top"/>
    </xf>
    <xf numFmtId="164" fontId="2" fillId="0" borderId="10" xfId="0" applyNumberFormat="1" applyFont="1" applyFill="1" applyBorder="1" applyAlignment="1">
      <alignment horizontal="center" vertical="top"/>
    </xf>
    <xf numFmtId="164" fontId="2" fillId="0" borderId="46" xfId="0" applyNumberFormat="1" applyFont="1" applyFill="1" applyBorder="1" applyAlignment="1">
      <alignment horizontal="center" vertical="top"/>
    </xf>
    <xf numFmtId="164" fontId="2" fillId="6" borderId="51"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2" fillId="6" borderId="38"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top" wrapText="1"/>
    </xf>
    <xf numFmtId="164" fontId="2" fillId="6" borderId="64" xfId="0" applyNumberFormat="1" applyFont="1" applyFill="1" applyBorder="1" applyAlignment="1">
      <alignment horizontal="center" vertical="top" wrapText="1"/>
    </xf>
    <xf numFmtId="164" fontId="2" fillId="6" borderId="51"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wrapText="1"/>
    </xf>
    <xf numFmtId="165" fontId="9" fillId="7" borderId="24"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9" fillId="7" borderId="49" xfId="0" applyNumberFormat="1" applyFont="1" applyFill="1" applyBorder="1" applyAlignment="1">
      <alignment horizontal="center" vertical="top"/>
    </xf>
    <xf numFmtId="164" fontId="9" fillId="7" borderId="24" xfId="0" applyNumberFormat="1" applyFont="1" applyFill="1" applyBorder="1" applyAlignment="1">
      <alignment horizontal="center" vertical="top"/>
    </xf>
    <xf numFmtId="3" fontId="2" fillId="6" borderId="50" xfId="0" applyNumberFormat="1" applyFont="1" applyFill="1" applyBorder="1" applyAlignment="1">
      <alignment horizontal="center" vertical="top" wrapText="1"/>
    </xf>
    <xf numFmtId="164" fontId="2" fillId="0" borderId="10" xfId="0" applyNumberFormat="1" applyFont="1" applyFill="1" applyBorder="1" applyAlignment="1">
      <alignment horizontal="center" vertical="top" wrapText="1"/>
    </xf>
    <xf numFmtId="164" fontId="2" fillId="0" borderId="46" xfId="0" applyNumberFormat="1" applyFont="1" applyFill="1" applyBorder="1" applyAlignment="1">
      <alignment horizontal="center" vertical="top" wrapText="1"/>
    </xf>
    <xf numFmtId="164" fontId="2" fillId="6" borderId="36" xfId="0" applyNumberFormat="1" applyFont="1" applyFill="1" applyBorder="1" applyAlignment="1">
      <alignment horizontal="center" vertical="top" wrapText="1"/>
    </xf>
    <xf numFmtId="164" fontId="2" fillId="6" borderId="15" xfId="0" applyNumberFormat="1" applyFont="1" applyFill="1" applyBorder="1" applyAlignment="1">
      <alignment horizontal="center" vertical="top" wrapText="1"/>
    </xf>
    <xf numFmtId="165" fontId="9" fillId="5" borderId="27" xfId="0" applyNumberFormat="1" applyFont="1" applyFill="1" applyBorder="1" applyAlignment="1">
      <alignment horizontal="center" vertical="top"/>
    </xf>
    <xf numFmtId="165" fontId="9" fillId="5" borderId="69" xfId="0" applyNumberFormat="1" applyFont="1" applyFill="1" applyBorder="1" applyAlignment="1">
      <alignment horizontal="center" vertical="top"/>
    </xf>
    <xf numFmtId="164" fontId="9" fillId="5" borderId="69" xfId="0" applyNumberFormat="1" applyFont="1" applyFill="1" applyBorder="1" applyAlignment="1">
      <alignment horizontal="center" vertical="top"/>
    </xf>
    <xf numFmtId="164" fontId="2" fillId="8" borderId="3" xfId="0" applyNumberFormat="1" applyFont="1" applyFill="1" applyBorder="1" applyAlignment="1">
      <alignment horizontal="center" vertical="top" wrapText="1"/>
    </xf>
    <xf numFmtId="164" fontId="8" fillId="0" borderId="3" xfId="0" applyNumberFormat="1" applyFont="1" applyBorder="1" applyAlignment="1">
      <alignment horizontal="center" vertical="top"/>
    </xf>
    <xf numFmtId="164" fontId="8" fillId="8" borderId="3" xfId="0" applyNumberFormat="1" applyFont="1" applyFill="1" applyBorder="1" applyAlignment="1">
      <alignment horizontal="center" vertical="top"/>
    </xf>
    <xf numFmtId="164" fontId="8" fillId="8" borderId="38" xfId="0" applyNumberFormat="1" applyFont="1" applyFill="1" applyBorder="1" applyAlignment="1">
      <alignment horizontal="center" vertical="top"/>
    </xf>
    <xf numFmtId="164" fontId="9" fillId="5" borderId="27" xfId="0" applyNumberFormat="1" applyFont="1" applyFill="1" applyBorder="1" applyAlignment="1">
      <alignment horizontal="center" vertical="top"/>
    </xf>
    <xf numFmtId="164" fontId="2" fillId="0" borderId="36" xfId="0" applyNumberFormat="1" applyFont="1" applyBorder="1" applyAlignment="1">
      <alignment horizontal="center" vertical="top"/>
    </xf>
    <xf numFmtId="164" fontId="2" fillId="0" borderId="36" xfId="0" applyNumberFormat="1" applyFont="1" applyBorder="1" applyAlignment="1">
      <alignment horizontal="center" vertical="top" wrapText="1"/>
    </xf>
    <xf numFmtId="164" fontId="12" fillId="6" borderId="31" xfId="0" applyNumberFormat="1" applyFont="1" applyFill="1" applyBorder="1" applyAlignment="1">
      <alignment horizontal="center" vertical="top" wrapText="1"/>
    </xf>
    <xf numFmtId="164" fontId="2" fillId="6" borderId="38" xfId="0" applyNumberFormat="1" applyFont="1" applyFill="1" applyBorder="1" applyAlignment="1">
      <alignment horizontal="center" vertical="top"/>
    </xf>
    <xf numFmtId="164" fontId="12" fillId="6" borderId="0" xfId="0" applyNumberFormat="1" applyFont="1" applyFill="1" applyBorder="1" applyAlignment="1">
      <alignment horizontal="center" vertical="top" wrapText="1"/>
    </xf>
    <xf numFmtId="164" fontId="12" fillId="6" borderId="10" xfId="0" applyNumberFormat="1" applyFont="1" applyFill="1" applyBorder="1" applyAlignment="1">
      <alignment horizontal="center" vertical="top" wrapText="1"/>
    </xf>
    <xf numFmtId="164" fontId="10" fillId="6" borderId="10" xfId="0" applyNumberFormat="1" applyFont="1" applyFill="1" applyBorder="1" applyAlignment="1">
      <alignment horizontal="center" vertical="top"/>
    </xf>
    <xf numFmtId="3" fontId="2" fillId="6" borderId="56" xfId="0" applyNumberFormat="1" applyFont="1" applyFill="1" applyBorder="1" applyAlignment="1">
      <alignment horizontal="center" vertical="center" textRotation="90" wrapText="1"/>
    </xf>
    <xf numFmtId="3" fontId="2" fillId="6" borderId="20" xfId="0" applyNumberFormat="1" applyFont="1" applyFill="1" applyBorder="1" applyAlignment="1">
      <alignment horizontal="center" vertical="center" textRotation="90" wrapText="1"/>
    </xf>
    <xf numFmtId="3" fontId="9" fillId="6" borderId="21" xfId="0" applyNumberFormat="1" applyFont="1" applyFill="1" applyBorder="1" applyAlignment="1">
      <alignment horizontal="center" vertical="top" wrapText="1"/>
    </xf>
    <xf numFmtId="164" fontId="2" fillId="6" borderId="70"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wrapText="1"/>
    </xf>
    <xf numFmtId="3" fontId="8" fillId="0" borderId="19" xfId="0" applyNumberFormat="1" applyFont="1" applyFill="1" applyBorder="1" applyAlignment="1">
      <alignment horizontal="center" vertical="center" textRotation="90" wrapText="1"/>
    </xf>
    <xf numFmtId="0" fontId="2" fillId="0" borderId="31" xfId="0" applyFont="1" applyFill="1" applyBorder="1" applyAlignment="1">
      <alignment horizontal="left" vertical="top" wrapText="1"/>
    </xf>
    <xf numFmtId="3" fontId="2" fillId="6" borderId="0" xfId="0" applyNumberFormat="1" applyFont="1" applyFill="1" applyBorder="1" applyAlignment="1">
      <alignment horizontal="center" vertical="top" wrapText="1"/>
    </xf>
    <xf numFmtId="3" fontId="8" fillId="0" borderId="19" xfId="0" applyNumberFormat="1" applyFont="1" applyFill="1" applyBorder="1" applyAlignment="1">
      <alignment horizontal="left" vertical="top" wrapText="1"/>
    </xf>
    <xf numFmtId="165" fontId="2" fillId="6" borderId="64" xfId="0" applyNumberFormat="1" applyFont="1" applyFill="1" applyBorder="1" applyAlignment="1">
      <alignment horizontal="center" vertical="top" wrapText="1"/>
    </xf>
    <xf numFmtId="164" fontId="9" fillId="0" borderId="46" xfId="0" applyNumberFormat="1" applyFont="1" applyFill="1" applyBorder="1" applyAlignment="1">
      <alignment horizontal="center" vertical="top" wrapText="1"/>
    </xf>
    <xf numFmtId="164" fontId="9" fillId="6" borderId="60"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xf>
    <xf numFmtId="164" fontId="9" fillId="0" borderId="10" xfId="0" applyNumberFormat="1" applyFont="1" applyFill="1" applyBorder="1" applyAlignment="1">
      <alignment horizontal="center" vertical="top" wrapText="1"/>
    </xf>
    <xf numFmtId="164" fontId="2" fillId="8" borderId="64" xfId="0" applyNumberFormat="1" applyFont="1" applyFill="1" applyBorder="1" applyAlignment="1">
      <alignment horizontal="center" vertical="top" wrapText="1"/>
    </xf>
    <xf numFmtId="4" fontId="14" fillId="7" borderId="24" xfId="0" applyNumberFormat="1" applyFont="1" applyFill="1" applyBorder="1" applyAlignment="1">
      <alignment horizontal="center" vertical="top" wrapText="1"/>
    </xf>
    <xf numFmtId="4" fontId="2" fillId="0" borderId="10" xfId="0" applyNumberFormat="1" applyFont="1" applyFill="1" applyBorder="1" applyAlignment="1">
      <alignment horizontal="center" vertical="top"/>
    </xf>
    <xf numFmtId="164" fontId="2" fillId="0" borderId="15" xfId="0" applyNumberFormat="1" applyFont="1" applyBorder="1" applyAlignment="1">
      <alignment horizontal="center" vertical="top" wrapText="1"/>
    </xf>
    <xf numFmtId="164" fontId="2" fillId="0" borderId="60" xfId="0" applyNumberFormat="1" applyFont="1" applyBorder="1" applyAlignment="1">
      <alignment horizontal="center" vertical="top"/>
    </xf>
    <xf numFmtId="164" fontId="2" fillId="0" borderId="16" xfId="0" applyNumberFormat="1" applyFont="1" applyBorder="1" applyAlignment="1">
      <alignment horizontal="center" vertical="top"/>
    </xf>
    <xf numFmtId="3" fontId="9" fillId="6" borderId="11" xfId="0" applyNumberFormat="1" applyFont="1" applyFill="1" applyBorder="1" applyAlignment="1">
      <alignment horizontal="center" vertical="top" wrapText="1"/>
    </xf>
    <xf numFmtId="164" fontId="2" fillId="6" borderId="68" xfId="0" applyNumberFormat="1" applyFont="1" applyFill="1" applyBorder="1" applyAlignment="1">
      <alignment horizontal="center" vertical="top" wrapText="1"/>
    </xf>
    <xf numFmtId="164" fontId="8" fillId="6" borderId="46"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3" fontId="9" fillId="6" borderId="5"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4" fontId="2" fillId="6" borderId="45"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0" xfId="0" applyNumberFormat="1" applyFont="1" applyFill="1" applyAlignment="1">
      <alignment vertical="top"/>
    </xf>
    <xf numFmtId="3" fontId="2" fillId="0" borderId="0" xfId="0" applyNumberFormat="1" applyFont="1" applyFill="1" applyBorder="1" applyAlignment="1">
      <alignment vertical="top"/>
    </xf>
    <xf numFmtId="3" fontId="4" fillId="0" borderId="0" xfId="0" applyNumberFormat="1" applyFont="1" applyFill="1" applyBorder="1" applyAlignment="1">
      <alignment vertical="top"/>
    </xf>
    <xf numFmtId="3" fontId="3" fillId="0" borderId="0" xfId="0" applyNumberFormat="1" applyFont="1" applyFill="1" applyBorder="1" applyAlignment="1">
      <alignment vertical="top"/>
    </xf>
    <xf numFmtId="3" fontId="8" fillId="0" borderId="0" xfId="0" applyNumberFormat="1" applyFont="1" applyFill="1" applyBorder="1" applyAlignment="1">
      <alignment vertical="top"/>
    </xf>
    <xf numFmtId="3" fontId="2" fillId="0" borderId="0" xfId="0" applyNumberFormat="1" applyFont="1" applyFill="1" applyBorder="1" applyAlignment="1">
      <alignment horizontal="right" vertical="top"/>
    </xf>
    <xf numFmtId="164"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center" vertical="top"/>
    </xf>
    <xf numFmtId="164" fontId="2" fillId="0" borderId="0" xfId="0" applyNumberFormat="1" applyFont="1" applyFill="1" applyAlignment="1">
      <alignment vertical="top"/>
    </xf>
    <xf numFmtId="3" fontId="2" fillId="0" borderId="0" xfId="0" applyNumberFormat="1" applyFont="1" applyFill="1" applyBorder="1" applyAlignment="1">
      <alignment horizontal="center" vertical="top"/>
    </xf>
    <xf numFmtId="4" fontId="2" fillId="0" borderId="0" xfId="0" applyNumberFormat="1" applyFont="1" applyFill="1" applyAlignment="1">
      <alignment vertical="top"/>
    </xf>
    <xf numFmtId="164" fontId="2" fillId="0" borderId="0" xfId="0" applyNumberFormat="1" applyFont="1" applyFill="1" applyAlignment="1">
      <alignment vertical="top" wrapText="1"/>
    </xf>
    <xf numFmtId="165" fontId="2" fillId="0" borderId="0" xfId="0" applyNumberFormat="1" applyFont="1" applyFill="1" applyAlignment="1">
      <alignment vertical="top" wrapText="1"/>
    </xf>
    <xf numFmtId="3" fontId="8" fillId="0" borderId="0" xfId="0" applyNumberFormat="1" applyFont="1" applyFill="1" applyAlignment="1">
      <alignment vertical="top"/>
    </xf>
    <xf numFmtId="3" fontId="2" fillId="6" borderId="29" xfId="0" applyNumberFormat="1" applyFont="1" applyFill="1" applyBorder="1" applyAlignment="1">
      <alignment horizontal="left" vertical="top"/>
    </xf>
    <xf numFmtId="3" fontId="2" fillId="6" borderId="31" xfId="0" applyNumberFormat="1" applyFont="1" applyFill="1" applyBorder="1" applyAlignment="1">
      <alignment horizontal="left" vertical="top"/>
    </xf>
    <xf numFmtId="49" fontId="12" fillId="6" borderId="10" xfId="0" applyNumberFormat="1" applyFont="1" applyFill="1" applyBorder="1" applyAlignment="1">
      <alignment vertical="top"/>
    </xf>
    <xf numFmtId="3" fontId="2" fillId="0" borderId="0" xfId="0" applyNumberFormat="1" applyFont="1" applyAlignment="1">
      <alignment vertical="top"/>
    </xf>
    <xf numFmtId="164" fontId="2" fillId="6" borderId="16" xfId="0" applyNumberFormat="1" applyFont="1" applyFill="1" applyBorder="1" applyAlignment="1">
      <alignment horizontal="center" vertical="top"/>
    </xf>
    <xf numFmtId="164" fontId="2" fillId="6" borderId="41" xfId="0" applyNumberFormat="1" applyFont="1" applyFill="1" applyBorder="1" applyAlignment="1">
      <alignment horizontal="center" vertical="top"/>
    </xf>
    <xf numFmtId="0" fontId="2" fillId="6" borderId="39" xfId="0" applyFont="1" applyFill="1" applyBorder="1" applyAlignment="1">
      <alignment vertical="top"/>
    </xf>
    <xf numFmtId="164" fontId="10" fillId="6" borderId="10" xfId="0" applyNumberFormat="1" applyFont="1" applyFill="1" applyBorder="1" applyAlignment="1">
      <alignment horizontal="center" vertical="top" wrapText="1"/>
    </xf>
    <xf numFmtId="164" fontId="10" fillId="6" borderId="60"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164" fontId="2" fillId="6" borderId="40" xfId="0" applyNumberFormat="1" applyFont="1" applyFill="1" applyBorder="1" applyAlignment="1">
      <alignment horizontal="center" vertical="top"/>
    </xf>
    <xf numFmtId="3" fontId="14" fillId="6" borderId="17" xfId="0" applyNumberFormat="1" applyFont="1" applyFill="1" applyBorder="1" applyAlignment="1">
      <alignment horizontal="center" vertical="top" wrapText="1"/>
    </xf>
    <xf numFmtId="3" fontId="2" fillId="0" borderId="11" xfId="0" applyNumberFormat="1" applyFont="1" applyBorder="1" applyAlignment="1">
      <alignment horizontal="center" vertical="top"/>
    </xf>
    <xf numFmtId="3" fontId="2" fillId="6" borderId="67" xfId="0" applyNumberFormat="1" applyFont="1" applyFill="1" applyBorder="1" applyAlignment="1">
      <alignment horizontal="center" vertical="top"/>
    </xf>
    <xf numFmtId="3" fontId="2" fillId="0" borderId="0" xfId="0" applyNumberFormat="1" applyFont="1" applyBorder="1" applyAlignment="1">
      <alignment horizontal="center" vertical="top"/>
    </xf>
    <xf numFmtId="164" fontId="9" fillId="6" borderId="15" xfId="0" applyNumberFormat="1" applyFont="1" applyFill="1" applyBorder="1" applyAlignment="1">
      <alignment horizontal="center" vertical="top" wrapText="1"/>
    </xf>
    <xf numFmtId="3" fontId="14" fillId="6" borderId="10" xfId="0" applyNumberFormat="1" applyFont="1" applyFill="1" applyBorder="1" applyAlignment="1">
      <alignment horizontal="left" vertical="top" wrapText="1"/>
    </xf>
    <xf numFmtId="3" fontId="8" fillId="0" borderId="37" xfId="0" applyNumberFormat="1" applyFont="1" applyBorder="1" applyAlignment="1">
      <alignment horizontal="center" vertical="center" wrapText="1"/>
    </xf>
    <xf numFmtId="164" fontId="8" fillId="8" borderId="0" xfId="0" applyNumberFormat="1" applyFont="1" applyFill="1" applyBorder="1" applyAlignment="1">
      <alignment horizontal="center" vertical="top"/>
    </xf>
    <xf numFmtId="0" fontId="2" fillId="0" borderId="36" xfId="0" applyNumberFormat="1" applyFont="1" applyFill="1" applyBorder="1" applyAlignment="1">
      <alignment horizontal="center" vertical="top"/>
    </xf>
    <xf numFmtId="164" fontId="2" fillId="0" borderId="32" xfId="1" applyNumberFormat="1" applyFont="1" applyFill="1" applyBorder="1" applyAlignment="1">
      <alignment vertical="top" wrapText="1"/>
    </xf>
    <xf numFmtId="49" fontId="9" fillId="6" borderId="10" xfId="0" applyNumberFormat="1" applyFont="1" applyFill="1" applyBorder="1" applyAlignment="1">
      <alignment horizontal="center" vertical="top"/>
    </xf>
    <xf numFmtId="3" fontId="9" fillId="6" borderId="31" xfId="0" applyNumberFormat="1" applyFont="1" applyFill="1" applyBorder="1" applyAlignment="1">
      <alignment horizontal="center" vertical="top" wrapText="1"/>
    </xf>
    <xf numFmtId="164" fontId="2" fillId="6" borderId="62" xfId="0" applyNumberFormat="1" applyFont="1" applyFill="1" applyBorder="1" applyAlignment="1">
      <alignment horizontal="center" vertical="top" wrapText="1"/>
    </xf>
    <xf numFmtId="164" fontId="2" fillId="6" borderId="73"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wrapText="1"/>
    </xf>
    <xf numFmtId="3" fontId="2" fillId="0" borderId="39" xfId="0" applyNumberFormat="1" applyFont="1" applyFill="1" applyBorder="1" applyAlignment="1">
      <alignment vertical="top" wrapText="1"/>
    </xf>
    <xf numFmtId="3" fontId="2" fillId="6" borderId="32" xfId="0" applyNumberFormat="1" applyFont="1" applyFill="1" applyBorder="1" applyAlignment="1">
      <alignment horizontal="center" vertical="top" wrapText="1"/>
    </xf>
    <xf numFmtId="3" fontId="2" fillId="6" borderId="45"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wrapText="1"/>
    </xf>
    <xf numFmtId="164" fontId="9" fillId="7" borderId="66" xfId="0" applyNumberFormat="1" applyFont="1" applyFill="1" applyBorder="1" applyAlignment="1">
      <alignment horizontal="center" vertical="top" wrapText="1"/>
    </xf>
    <xf numFmtId="164" fontId="2" fillId="6" borderId="11" xfId="0" applyNumberFormat="1" applyFont="1" applyFill="1" applyBorder="1" applyAlignment="1">
      <alignment horizontal="center" vertical="top"/>
    </xf>
    <xf numFmtId="3" fontId="8" fillId="0" borderId="29" xfId="0" applyNumberFormat="1" applyFont="1" applyBorder="1" applyAlignment="1">
      <alignment horizontal="center" vertical="top"/>
    </xf>
    <xf numFmtId="3" fontId="8" fillId="0" borderId="31" xfId="0" applyNumberFormat="1" applyFont="1" applyBorder="1" applyAlignment="1">
      <alignment horizontal="center" vertical="top"/>
    </xf>
    <xf numFmtId="3" fontId="14" fillId="7" borderId="22" xfId="0" applyNumberFormat="1" applyFont="1" applyFill="1" applyBorder="1" applyAlignment="1">
      <alignment horizontal="center" vertical="top" wrapText="1"/>
    </xf>
    <xf numFmtId="164" fontId="9" fillId="3" borderId="35" xfId="0" applyNumberFormat="1" applyFont="1" applyFill="1" applyBorder="1" applyAlignment="1">
      <alignment horizontal="center" vertical="top" wrapText="1"/>
    </xf>
    <xf numFmtId="164" fontId="2" fillId="0" borderId="35" xfId="0" applyNumberFormat="1" applyFont="1" applyBorder="1" applyAlignment="1">
      <alignment horizontal="center" vertical="top"/>
    </xf>
    <xf numFmtId="3" fontId="2" fillId="6" borderId="29" xfId="0" applyNumberFormat="1" applyFont="1" applyFill="1" applyBorder="1" applyAlignment="1">
      <alignment vertical="top" wrapText="1"/>
    </xf>
    <xf numFmtId="3" fontId="9" fillId="7" borderId="22"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xf>
    <xf numFmtId="3" fontId="2" fillId="6" borderId="29" xfId="0" applyNumberFormat="1" applyFont="1" applyFill="1" applyBorder="1" applyAlignment="1">
      <alignment horizontal="center" vertical="top"/>
    </xf>
    <xf numFmtId="164" fontId="2" fillId="6" borderId="30"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xf>
    <xf numFmtId="3" fontId="2" fillId="6" borderId="10" xfId="0" applyNumberFormat="1" applyFont="1" applyFill="1" applyBorder="1" applyAlignment="1">
      <alignment horizontal="center" vertical="center" textRotation="90" wrapText="1"/>
    </xf>
    <xf numFmtId="3" fontId="2" fillId="6" borderId="19" xfId="0" applyNumberFormat="1" applyFont="1" applyFill="1" applyBorder="1" applyAlignment="1">
      <alignment vertical="top" wrapText="1"/>
    </xf>
    <xf numFmtId="3" fontId="9" fillId="7" borderId="45" xfId="0" applyNumberFormat="1" applyFont="1" applyFill="1" applyBorder="1" applyAlignment="1">
      <alignment horizontal="center" vertical="top" wrapText="1"/>
    </xf>
    <xf numFmtId="165" fontId="9" fillId="7" borderId="51" xfId="0" applyNumberFormat="1" applyFont="1" applyFill="1" applyBorder="1" applyAlignment="1">
      <alignment horizontal="center" vertical="top" wrapText="1"/>
    </xf>
    <xf numFmtId="0" fontId="2" fillId="6" borderId="48" xfId="0" applyFont="1" applyFill="1" applyBorder="1" applyAlignment="1">
      <alignment horizontal="center" vertical="top" wrapText="1"/>
    </xf>
    <xf numFmtId="0" fontId="2" fillId="6" borderId="20" xfId="0" applyFont="1" applyFill="1" applyBorder="1" applyAlignment="1">
      <alignment horizontal="center" vertical="top" wrapText="1"/>
    </xf>
    <xf numFmtId="0" fontId="2" fillId="0" borderId="36" xfId="0" applyFont="1" applyFill="1" applyBorder="1" applyAlignment="1">
      <alignment horizontal="center" vertical="top" wrapText="1"/>
    </xf>
    <xf numFmtId="0" fontId="2" fillId="0" borderId="15" xfId="0" applyFont="1" applyFill="1" applyBorder="1" applyAlignment="1">
      <alignment horizontal="center" vertical="top" wrapText="1"/>
    </xf>
    <xf numFmtId="3" fontId="2" fillId="0" borderId="31" xfId="0" applyNumberFormat="1" applyFont="1" applyFill="1" applyBorder="1" applyAlignment="1">
      <alignment horizontal="center" vertical="top"/>
    </xf>
    <xf numFmtId="3" fontId="9" fillId="7" borderId="22" xfId="0" applyNumberFormat="1" applyFont="1" applyFill="1" applyBorder="1" applyAlignment="1">
      <alignment horizontal="center" vertical="top"/>
    </xf>
    <xf numFmtId="165" fontId="9" fillId="7" borderId="50"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164" fontId="9" fillId="7" borderId="50"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wrapText="1"/>
    </xf>
    <xf numFmtId="3" fontId="2" fillId="0" borderId="29" xfId="0" applyNumberFormat="1" applyFont="1" applyBorder="1" applyAlignment="1">
      <alignment vertical="top" wrapText="1"/>
    </xf>
    <xf numFmtId="3" fontId="2" fillId="6" borderId="30" xfId="0" applyNumberFormat="1" applyFont="1" applyFill="1" applyBorder="1" applyAlignment="1">
      <alignment horizontal="center" vertical="top" wrapText="1"/>
    </xf>
    <xf numFmtId="3" fontId="2" fillId="0" borderId="43" xfId="0" applyNumberFormat="1" applyFont="1" applyFill="1" applyBorder="1" applyAlignment="1">
      <alignment horizontal="center" vertical="top" wrapText="1"/>
    </xf>
    <xf numFmtId="3" fontId="2" fillId="0" borderId="36"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6" borderId="51" xfId="0" applyNumberFormat="1" applyFont="1" applyFill="1" applyBorder="1" applyAlignment="1">
      <alignment horizontal="center" vertical="center" wrapText="1"/>
    </xf>
    <xf numFmtId="3" fontId="2" fillId="0" borderId="56"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167" fontId="2" fillId="13" borderId="76" xfId="3" applyNumberFormat="1" applyFont="1" applyFill="1" applyBorder="1" applyAlignment="1">
      <alignment horizontal="center" vertical="top"/>
    </xf>
    <xf numFmtId="167" fontId="2" fillId="13" borderId="75" xfId="3" applyNumberFormat="1" applyFont="1" applyFill="1" applyBorder="1" applyAlignment="1">
      <alignment horizontal="center" vertical="top"/>
    </xf>
    <xf numFmtId="3" fontId="2" fillId="0" borderId="29" xfId="0" applyNumberFormat="1" applyFont="1" applyBorder="1" applyAlignment="1">
      <alignment horizontal="center" vertical="top"/>
    </xf>
    <xf numFmtId="3" fontId="2" fillId="6" borderId="54" xfId="0" applyNumberFormat="1" applyFont="1" applyFill="1" applyBorder="1" applyAlignment="1">
      <alignment horizontal="center" vertical="top" wrapText="1"/>
    </xf>
    <xf numFmtId="3" fontId="2" fillId="0" borderId="1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center" textRotation="90" wrapText="1"/>
    </xf>
    <xf numFmtId="3" fontId="8" fillId="8" borderId="29" xfId="0" applyNumberFormat="1" applyFont="1" applyFill="1" applyBorder="1" applyAlignment="1">
      <alignment vertical="top" wrapText="1"/>
    </xf>
    <xf numFmtId="3" fontId="8" fillId="8" borderId="29" xfId="0" applyNumberFormat="1" applyFont="1" applyFill="1" applyBorder="1" applyAlignment="1">
      <alignment horizontal="center" vertical="top"/>
    </xf>
    <xf numFmtId="3" fontId="8" fillId="8" borderId="31" xfId="0" applyNumberFormat="1" applyFont="1" applyFill="1" applyBorder="1" applyAlignment="1">
      <alignment vertical="top" wrapText="1"/>
    </xf>
    <xf numFmtId="3" fontId="8" fillId="8" borderId="31" xfId="0" applyNumberFormat="1" applyFont="1" applyFill="1" applyBorder="1" applyAlignment="1">
      <alignment horizontal="center" vertical="top"/>
    </xf>
    <xf numFmtId="3" fontId="8" fillId="8" borderId="37" xfId="0" applyNumberFormat="1" applyFont="1" applyFill="1" applyBorder="1" applyAlignment="1">
      <alignment horizontal="center" vertical="top"/>
    </xf>
    <xf numFmtId="3" fontId="8" fillId="8" borderId="11" xfId="0" applyNumberFormat="1" applyFont="1" applyFill="1" applyBorder="1" applyAlignment="1">
      <alignment horizontal="center" vertical="top"/>
    </xf>
    <xf numFmtId="3" fontId="8" fillId="6" borderId="16" xfId="0" applyNumberFormat="1" applyFont="1" applyFill="1" applyBorder="1" applyAlignment="1">
      <alignment vertical="top" wrapText="1"/>
    </xf>
    <xf numFmtId="164" fontId="8" fillId="6" borderId="32" xfId="1" applyNumberFormat="1" applyFont="1" applyFill="1" applyBorder="1" applyAlignment="1">
      <alignment horizontal="left" vertical="top" wrapText="1"/>
    </xf>
    <xf numFmtId="0" fontId="8" fillId="6" borderId="32" xfId="0" applyNumberFormat="1" applyFont="1" applyFill="1" applyBorder="1" applyAlignment="1">
      <alignment horizontal="center" vertical="top"/>
    </xf>
    <xf numFmtId="0" fontId="8" fillId="6" borderId="43" xfId="0" applyNumberFormat="1" applyFont="1" applyFill="1" applyBorder="1" applyAlignment="1">
      <alignment horizontal="center" vertical="top"/>
    </xf>
    <xf numFmtId="0" fontId="8" fillId="6" borderId="35" xfId="0" applyNumberFormat="1" applyFont="1" applyFill="1" applyBorder="1" applyAlignment="1">
      <alignment horizontal="center" vertical="top"/>
    </xf>
    <xf numFmtId="3" fontId="8" fillId="6" borderId="32" xfId="0" applyNumberFormat="1" applyFont="1" applyFill="1" applyBorder="1" applyAlignment="1">
      <alignment horizontal="left" vertical="top" wrapText="1"/>
    </xf>
    <xf numFmtId="164" fontId="8" fillId="6" borderId="39" xfId="1" applyNumberFormat="1" applyFont="1" applyFill="1" applyBorder="1" applyAlignment="1">
      <alignment horizontal="left" vertical="top" wrapText="1"/>
    </xf>
    <xf numFmtId="0" fontId="8" fillId="6" borderId="37" xfId="0" applyNumberFormat="1" applyFont="1" applyFill="1" applyBorder="1" applyAlignment="1">
      <alignment horizontal="center" vertical="top"/>
    </xf>
    <xf numFmtId="0" fontId="8" fillId="6" borderId="11" xfId="0" applyNumberFormat="1" applyFont="1" applyFill="1" applyBorder="1" applyAlignment="1">
      <alignment horizontal="center" vertical="top"/>
    </xf>
    <xf numFmtId="0" fontId="8" fillId="6" borderId="33" xfId="0" applyNumberFormat="1" applyFont="1" applyFill="1" applyBorder="1" applyAlignment="1">
      <alignment horizontal="center" vertical="top"/>
    </xf>
    <xf numFmtId="3" fontId="8" fillId="6" borderId="40" xfId="0" applyNumberFormat="1" applyFont="1" applyFill="1" applyBorder="1" applyAlignment="1">
      <alignment horizontal="center" vertical="top"/>
    </xf>
    <xf numFmtId="3" fontId="8" fillId="6" borderId="43" xfId="0" applyNumberFormat="1" applyFont="1" applyFill="1" applyBorder="1" applyAlignment="1">
      <alignment horizontal="center" vertical="top"/>
    </xf>
    <xf numFmtId="3" fontId="8" fillId="6" borderId="42" xfId="0" applyNumberFormat="1" applyFont="1" applyFill="1" applyBorder="1" applyAlignment="1">
      <alignment horizontal="center" vertical="top"/>
    </xf>
    <xf numFmtId="0" fontId="8" fillId="6" borderId="40"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3" fontId="8" fillId="0" borderId="36" xfId="0" applyNumberFormat="1" applyFont="1" applyFill="1" applyBorder="1" applyAlignment="1">
      <alignment horizontal="center" vertical="top"/>
    </xf>
    <xf numFmtId="3" fontId="8" fillId="0" borderId="15" xfId="0" applyNumberFormat="1" applyFont="1" applyFill="1" applyBorder="1" applyAlignment="1">
      <alignment horizontal="center" vertical="top"/>
    </xf>
    <xf numFmtId="3" fontId="8" fillId="0" borderId="39" xfId="0" applyNumberFormat="1" applyFont="1" applyFill="1" applyBorder="1" applyAlignment="1">
      <alignment horizontal="left" vertical="top" wrapText="1"/>
    </xf>
    <xf numFmtId="3" fontId="8" fillId="0" borderId="41" xfId="0" applyNumberFormat="1" applyFont="1" applyFill="1" applyBorder="1" applyAlignment="1">
      <alignment horizontal="center" vertical="top"/>
    </xf>
    <xf numFmtId="0" fontId="8" fillId="6" borderId="17" xfId="0" applyNumberFormat="1" applyFont="1" applyFill="1" applyBorder="1" applyAlignment="1">
      <alignment horizontal="center" vertical="top"/>
    </xf>
    <xf numFmtId="164" fontId="8" fillId="6" borderId="32" xfId="1" applyNumberFormat="1" applyFont="1" applyFill="1" applyBorder="1" applyAlignment="1">
      <alignment vertical="top" wrapText="1"/>
    </xf>
    <xf numFmtId="3" fontId="8" fillId="0" borderId="11" xfId="0" applyNumberFormat="1" applyFont="1" applyBorder="1" applyAlignment="1">
      <alignment horizontal="center" vertical="center" wrapText="1"/>
    </xf>
    <xf numFmtId="164" fontId="2" fillId="0" borderId="29" xfId="1" applyNumberFormat="1" applyFont="1" applyFill="1" applyBorder="1" applyAlignment="1">
      <alignment horizontal="left" vertical="top" wrapText="1"/>
    </xf>
    <xf numFmtId="3" fontId="8" fillId="0" borderId="39" xfId="0" applyNumberFormat="1" applyFont="1" applyFill="1" applyBorder="1" applyAlignment="1">
      <alignment horizontal="center" vertical="top"/>
    </xf>
    <xf numFmtId="0" fontId="8" fillId="0" borderId="15" xfId="0" applyNumberFormat="1" applyFont="1" applyFill="1" applyBorder="1" applyAlignment="1">
      <alignment horizontal="center" vertical="top"/>
    </xf>
    <xf numFmtId="0" fontId="2" fillId="0" borderId="2" xfId="0" applyNumberFormat="1" applyFont="1" applyFill="1" applyBorder="1" applyAlignment="1">
      <alignment horizontal="center" vertical="top"/>
    </xf>
    <xf numFmtId="0" fontId="2" fillId="0" borderId="3"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0" fontId="2" fillId="0" borderId="33" xfId="0" applyNumberFormat="1" applyFont="1" applyFill="1" applyBorder="1" applyAlignment="1">
      <alignment horizontal="center" vertical="top"/>
    </xf>
    <xf numFmtId="0" fontId="2" fillId="0" borderId="35" xfId="0" applyNumberFormat="1" applyFont="1" applyFill="1" applyBorder="1" applyAlignment="1">
      <alignment horizontal="center" vertical="top"/>
    </xf>
    <xf numFmtId="0" fontId="2" fillId="0" borderId="32" xfId="0" applyNumberFormat="1" applyFont="1" applyFill="1" applyBorder="1" applyAlignment="1">
      <alignment horizontal="center" vertical="top"/>
    </xf>
    <xf numFmtId="164" fontId="2" fillId="6" borderId="45" xfId="0" applyNumberFormat="1" applyFont="1" applyFill="1" applyBorder="1" applyAlignment="1">
      <alignment vertical="top" wrapText="1"/>
    </xf>
    <xf numFmtId="164" fontId="8" fillId="0" borderId="38" xfId="0" applyNumberFormat="1" applyFont="1" applyBorder="1" applyAlignment="1">
      <alignment horizontal="center" vertical="top"/>
    </xf>
    <xf numFmtId="164" fontId="8" fillId="6" borderId="68" xfId="0" applyNumberFormat="1" applyFont="1" applyFill="1" applyBorder="1" applyAlignment="1">
      <alignment horizontal="center" vertical="top"/>
    </xf>
    <xf numFmtId="4" fontId="2" fillId="0" borderId="0" xfId="0" applyNumberFormat="1" applyFont="1" applyFill="1" applyBorder="1" applyAlignment="1">
      <alignment horizontal="center" vertical="top"/>
    </xf>
    <xf numFmtId="164" fontId="9" fillId="4" borderId="28" xfId="0" applyNumberFormat="1" applyFont="1" applyFill="1" applyBorder="1" applyAlignment="1">
      <alignment horizontal="center" vertical="top"/>
    </xf>
    <xf numFmtId="164" fontId="9" fillId="3" borderId="28" xfId="0" applyNumberFormat="1" applyFont="1" applyFill="1" applyBorder="1" applyAlignment="1">
      <alignment horizontal="center" vertical="top"/>
    </xf>
    <xf numFmtId="164" fontId="8" fillId="0" borderId="10" xfId="0" applyNumberFormat="1" applyFont="1" applyBorder="1" applyAlignment="1">
      <alignment horizontal="center" vertical="top"/>
    </xf>
    <xf numFmtId="164" fontId="8" fillId="8" borderId="10" xfId="0" applyNumberFormat="1" applyFont="1" applyFill="1" applyBorder="1" applyAlignment="1">
      <alignment horizontal="center" vertical="top"/>
    </xf>
    <xf numFmtId="164" fontId="2" fillId="0" borderId="64" xfId="0" applyNumberFormat="1" applyFont="1" applyBorder="1" applyAlignment="1">
      <alignment horizontal="center" vertical="center" wrapText="1"/>
    </xf>
    <xf numFmtId="164" fontId="9" fillId="3" borderId="15" xfId="0" applyNumberFormat="1" applyFont="1" applyFill="1" applyBorder="1" applyAlignment="1">
      <alignment horizontal="center" vertical="top" wrapText="1"/>
    </xf>
    <xf numFmtId="164" fontId="9" fillId="3" borderId="15" xfId="0" applyNumberFormat="1" applyFont="1" applyFill="1" applyBorder="1" applyAlignment="1">
      <alignment horizontal="center" vertical="top"/>
    </xf>
    <xf numFmtId="164" fontId="2" fillId="0" borderId="3" xfId="0" applyNumberFormat="1" applyFont="1" applyBorder="1" applyAlignment="1">
      <alignment horizontal="center" vertical="center" wrapText="1"/>
    </xf>
    <xf numFmtId="164" fontId="9" fillId="3" borderId="36" xfId="0" applyNumberFormat="1" applyFont="1" applyFill="1" applyBorder="1" applyAlignment="1">
      <alignment horizontal="center" vertical="top"/>
    </xf>
    <xf numFmtId="164" fontId="9" fillId="5" borderId="20"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0" fontId="2" fillId="0" borderId="16" xfId="0" applyNumberFormat="1" applyFont="1" applyFill="1" applyBorder="1" applyAlignment="1">
      <alignment horizontal="center" vertical="top"/>
    </xf>
    <xf numFmtId="49" fontId="9" fillId="5" borderId="78" xfId="0" applyNumberFormat="1" applyFont="1" applyFill="1" applyBorder="1" applyAlignment="1">
      <alignment horizontal="center" vertical="top"/>
    </xf>
    <xf numFmtId="164" fontId="2" fillId="0" borderId="45" xfId="1" applyNumberFormat="1" applyFont="1" applyFill="1" applyBorder="1" applyAlignment="1">
      <alignment vertical="top" wrapText="1"/>
    </xf>
    <xf numFmtId="3" fontId="8" fillId="8" borderId="64" xfId="0" applyNumberFormat="1" applyFont="1" applyFill="1" applyBorder="1" applyAlignment="1">
      <alignment horizontal="center" vertical="top"/>
    </xf>
    <xf numFmtId="3" fontId="8" fillId="8" borderId="3" xfId="0" applyNumberFormat="1" applyFont="1" applyFill="1" applyBorder="1" applyAlignment="1">
      <alignment horizontal="center" vertical="top"/>
    </xf>
    <xf numFmtId="3" fontId="2" fillId="0" borderId="33" xfId="0" applyNumberFormat="1" applyFont="1" applyFill="1" applyBorder="1" applyAlignment="1">
      <alignment horizontal="center" vertical="top" wrapText="1"/>
    </xf>
    <xf numFmtId="3" fontId="2" fillId="0" borderId="52" xfId="0" applyNumberFormat="1" applyFont="1" applyFill="1" applyBorder="1" applyAlignment="1">
      <alignment horizontal="center" vertical="top" wrapText="1"/>
    </xf>
    <xf numFmtId="164" fontId="2" fillId="0" borderId="0" xfId="0" applyNumberFormat="1" applyFont="1" applyFill="1" applyBorder="1" applyAlignment="1">
      <alignment vertical="top" wrapText="1"/>
    </xf>
    <xf numFmtId="3" fontId="9" fillId="8" borderId="30" xfId="0" applyNumberFormat="1" applyFont="1" applyFill="1" applyBorder="1" applyAlignment="1">
      <alignment horizontal="center" vertical="center" wrapText="1"/>
    </xf>
    <xf numFmtId="3" fontId="2" fillId="8" borderId="37" xfId="0" applyNumberFormat="1" applyFont="1" applyFill="1" applyBorder="1" applyAlignment="1">
      <alignment horizontal="center" vertical="center" wrapText="1"/>
    </xf>
    <xf numFmtId="3" fontId="2" fillId="0" borderId="48" xfId="0" applyNumberFormat="1" applyFont="1" applyFill="1" applyBorder="1" applyAlignment="1">
      <alignment horizontal="center" vertical="center" wrapText="1"/>
    </xf>
    <xf numFmtId="3" fontId="2" fillId="6" borderId="38"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center" vertical="top" wrapText="1"/>
    </xf>
    <xf numFmtId="3" fontId="2" fillId="8" borderId="38"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xf>
    <xf numFmtId="3" fontId="9" fillId="7" borderId="23" xfId="0" applyNumberFormat="1" applyFont="1" applyFill="1" applyBorder="1" applyAlignment="1">
      <alignment horizontal="center" vertical="top" wrapText="1"/>
    </xf>
    <xf numFmtId="164" fontId="9" fillId="5" borderId="77" xfId="0" applyNumberFormat="1" applyFont="1" applyFill="1" applyBorder="1" applyAlignment="1">
      <alignment horizontal="center" vertical="top"/>
    </xf>
    <xf numFmtId="164" fontId="2" fillId="6" borderId="11"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64"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0" xfId="0"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0" fontId="2" fillId="6" borderId="18"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4" xfId="0" applyFont="1" applyFill="1" applyBorder="1" applyAlignment="1">
      <alignment horizontal="center" vertical="top" wrapText="1"/>
    </xf>
    <xf numFmtId="0" fontId="2" fillId="0" borderId="33" xfId="0" applyFont="1" applyFill="1" applyBorder="1" applyAlignment="1">
      <alignment horizontal="center" vertical="top" wrapText="1"/>
    </xf>
    <xf numFmtId="0" fontId="2" fillId="0" borderId="52" xfId="0" applyFont="1" applyFill="1" applyBorder="1" applyAlignment="1">
      <alignment horizontal="center" vertical="top" wrapText="1"/>
    </xf>
    <xf numFmtId="0" fontId="2" fillId="0" borderId="49" xfId="0" applyFont="1" applyFill="1" applyBorder="1" applyAlignment="1">
      <alignment horizontal="center" vertical="top" wrapText="1"/>
    </xf>
    <xf numFmtId="0" fontId="2" fillId="0" borderId="50" xfId="0" applyFont="1" applyFill="1" applyBorder="1" applyAlignment="1">
      <alignment horizontal="center" vertical="top" wrapText="1"/>
    </xf>
    <xf numFmtId="3" fontId="2" fillId="8" borderId="47"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6" borderId="66" xfId="0" applyNumberFormat="1" applyFont="1" applyFill="1" applyBorder="1" applyAlignment="1">
      <alignment horizontal="center" vertical="top" wrapText="1"/>
    </xf>
    <xf numFmtId="164" fontId="2" fillId="6" borderId="0" xfId="0" applyNumberFormat="1" applyFont="1" applyFill="1" applyAlignment="1">
      <alignment horizontal="center" vertical="top"/>
    </xf>
    <xf numFmtId="164" fontId="8" fillId="6" borderId="0" xfId="0" applyNumberFormat="1" applyFont="1" applyFill="1" applyAlignment="1">
      <alignment horizontal="center" vertical="top"/>
    </xf>
    <xf numFmtId="4" fontId="2" fillId="6" borderId="31" xfId="0" applyNumberFormat="1" applyFont="1" applyFill="1" applyBorder="1" applyAlignment="1">
      <alignment horizontal="center" vertical="top"/>
    </xf>
    <xf numFmtId="164" fontId="2" fillId="6" borderId="29" xfId="0" applyNumberFormat="1" applyFont="1" applyFill="1" applyBorder="1" applyAlignment="1">
      <alignment horizontal="center" vertical="center" wrapText="1"/>
    </xf>
    <xf numFmtId="165" fontId="9" fillId="7" borderId="74" xfId="0" applyNumberFormat="1" applyFont="1" applyFill="1" applyBorder="1" applyAlignment="1">
      <alignment horizontal="center" vertical="top" wrapText="1"/>
    </xf>
    <xf numFmtId="164" fontId="2" fillId="6" borderId="34" xfId="0" applyNumberFormat="1" applyFont="1" applyFill="1" applyBorder="1" applyAlignment="1">
      <alignment horizontal="center" vertical="top" wrapText="1"/>
    </xf>
    <xf numFmtId="165" fontId="2" fillId="6" borderId="70" xfId="0" applyNumberFormat="1" applyFont="1" applyFill="1" applyBorder="1" applyAlignment="1">
      <alignment horizontal="center" vertical="top" wrapText="1"/>
    </xf>
    <xf numFmtId="165" fontId="9" fillId="7" borderId="74" xfId="0" applyNumberFormat="1" applyFont="1" applyFill="1" applyBorder="1" applyAlignment="1">
      <alignment horizontal="center" vertical="top"/>
    </xf>
    <xf numFmtId="164" fontId="2" fillId="0" borderId="70"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34"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wrapText="1"/>
    </xf>
    <xf numFmtId="165" fontId="9" fillId="7" borderId="44" xfId="0" applyNumberFormat="1" applyFont="1" applyFill="1" applyBorder="1" applyAlignment="1">
      <alignment horizontal="center" vertical="top" wrapText="1"/>
    </xf>
    <xf numFmtId="164" fontId="2" fillId="6" borderId="2" xfId="0" applyNumberFormat="1" applyFont="1" applyFill="1" applyBorder="1" applyAlignment="1">
      <alignment horizontal="center" vertical="top" wrapText="1"/>
    </xf>
    <xf numFmtId="164" fontId="2" fillId="6" borderId="44" xfId="0" applyNumberFormat="1" applyFont="1" applyFill="1" applyBorder="1" applyAlignment="1">
      <alignment horizontal="center" vertical="top" wrapText="1"/>
    </xf>
    <xf numFmtId="165" fontId="9" fillId="7" borderId="52" xfId="0" applyNumberFormat="1" applyFont="1" applyFill="1" applyBorder="1" applyAlignment="1">
      <alignment horizontal="center" vertical="top" wrapText="1"/>
    </xf>
    <xf numFmtId="165" fontId="2" fillId="6" borderId="2"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xf>
    <xf numFmtId="164" fontId="2" fillId="6" borderId="2" xfId="0" applyNumberFormat="1" applyFont="1" applyFill="1" applyBorder="1" applyAlignment="1">
      <alignment horizontal="center" vertical="top"/>
    </xf>
    <xf numFmtId="164" fontId="2" fillId="0" borderId="0" xfId="0" applyNumberFormat="1" applyFont="1" applyFill="1" applyBorder="1" applyAlignment="1">
      <alignment horizontal="right" vertical="top"/>
    </xf>
    <xf numFmtId="164" fontId="9" fillId="6" borderId="36" xfId="0" applyNumberFormat="1" applyFont="1" applyFill="1" applyBorder="1" applyAlignment="1">
      <alignment vertical="top" wrapText="1"/>
    </xf>
    <xf numFmtId="3" fontId="2" fillId="0" borderId="51" xfId="0" applyNumberFormat="1" applyFont="1" applyBorder="1" applyAlignment="1">
      <alignment horizontal="left" vertical="top" wrapText="1"/>
    </xf>
    <xf numFmtId="164" fontId="2" fillId="6" borderId="43" xfId="0" applyNumberFormat="1" applyFont="1" applyFill="1" applyBorder="1" applyAlignment="1">
      <alignment horizontal="center" vertical="top"/>
    </xf>
    <xf numFmtId="4" fontId="14" fillId="7" borderId="74" xfId="0" applyNumberFormat="1" applyFont="1" applyFill="1" applyBorder="1" applyAlignment="1">
      <alignment horizontal="center" vertical="top" wrapText="1"/>
    </xf>
    <xf numFmtId="164" fontId="9" fillId="4" borderId="78" xfId="0" applyNumberFormat="1" applyFont="1" applyFill="1" applyBorder="1" applyAlignment="1">
      <alignment horizontal="center" vertical="top"/>
    </xf>
    <xf numFmtId="164" fontId="9" fillId="3" borderId="78" xfId="0" applyNumberFormat="1" applyFont="1" applyFill="1" applyBorder="1" applyAlignment="1">
      <alignment horizontal="center" vertical="top"/>
    </xf>
    <xf numFmtId="164" fontId="9" fillId="5" borderId="25" xfId="0" applyNumberFormat="1" applyFont="1" applyFill="1" applyBorder="1" applyAlignment="1">
      <alignment horizontal="center" vertical="top"/>
    </xf>
    <xf numFmtId="164" fontId="9" fillId="4" borderId="25" xfId="0" applyNumberFormat="1" applyFont="1" applyFill="1" applyBorder="1" applyAlignment="1">
      <alignment horizontal="center" vertical="top"/>
    </xf>
    <xf numFmtId="164" fontId="9" fillId="3" borderId="25" xfId="0" applyNumberFormat="1" applyFont="1" applyFill="1" applyBorder="1" applyAlignment="1">
      <alignment horizontal="center" vertical="top"/>
    </xf>
    <xf numFmtId="49" fontId="9" fillId="5" borderId="69" xfId="0" applyNumberFormat="1" applyFont="1" applyFill="1" applyBorder="1" applyAlignment="1">
      <alignment horizontal="center" vertical="top"/>
    </xf>
    <xf numFmtId="3" fontId="2" fillId="0" borderId="31" xfId="0" applyNumberFormat="1" applyFont="1" applyFill="1" applyBorder="1" applyAlignment="1">
      <alignment vertical="top"/>
    </xf>
    <xf numFmtId="3" fontId="2" fillId="0" borderId="67" xfId="0" applyNumberFormat="1" applyFont="1" applyFill="1" applyBorder="1" applyAlignment="1">
      <alignment horizontal="left" vertical="top" wrapText="1"/>
    </xf>
    <xf numFmtId="0" fontId="8" fillId="6" borderId="36" xfId="0" applyNumberFormat="1" applyFont="1" applyFill="1" applyBorder="1" applyAlignment="1">
      <alignment horizontal="center" vertical="top"/>
    </xf>
    <xf numFmtId="164" fontId="2" fillId="0" borderId="32" xfId="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9" fillId="8" borderId="0" xfId="0" applyNumberFormat="1"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164" fontId="8" fillId="6" borderId="29" xfId="0" applyNumberFormat="1" applyFont="1" applyFill="1" applyBorder="1" applyAlignment="1">
      <alignment horizontal="center" vertical="top"/>
    </xf>
    <xf numFmtId="164" fontId="2" fillId="6" borderId="10" xfId="10" applyNumberFormat="1" applyFont="1" applyFill="1" applyBorder="1" applyAlignment="1">
      <alignment horizontal="center" vertical="top" wrapText="1"/>
    </xf>
    <xf numFmtId="164" fontId="9" fillId="6" borderId="40" xfId="0" applyNumberFormat="1" applyFont="1" applyFill="1" applyBorder="1" applyAlignment="1">
      <alignment horizontal="center" vertical="top" wrapText="1"/>
    </xf>
    <xf numFmtId="3" fontId="2" fillId="0" borderId="29" xfId="0" applyNumberFormat="1" applyFont="1" applyFill="1" applyBorder="1" applyAlignment="1">
      <alignment horizontal="left" vertical="top" wrapText="1"/>
    </xf>
    <xf numFmtId="3" fontId="2" fillId="6" borderId="6"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9" fillId="6" borderId="29" xfId="0" applyNumberFormat="1" applyFont="1" applyFill="1" applyBorder="1" applyAlignment="1">
      <alignment horizontal="center" vertical="center"/>
    </xf>
    <xf numFmtId="3" fontId="9" fillId="6" borderId="45" xfId="0" applyNumberFormat="1" applyFont="1" applyFill="1" applyBorder="1" applyAlignment="1">
      <alignment horizontal="center" vertical="top" wrapText="1"/>
    </xf>
    <xf numFmtId="3" fontId="9" fillId="6" borderId="31" xfId="0" applyNumberFormat="1" applyFont="1" applyFill="1" applyBorder="1" applyAlignment="1">
      <alignment vertical="top" wrapText="1"/>
    </xf>
    <xf numFmtId="3" fontId="9" fillId="6" borderId="31" xfId="0" applyNumberFormat="1" applyFont="1" applyFill="1" applyBorder="1" applyAlignment="1">
      <alignment horizontal="center" vertical="top"/>
    </xf>
    <xf numFmtId="3" fontId="9" fillId="0" borderId="47" xfId="0" applyNumberFormat="1" applyFont="1" applyBorder="1" applyAlignment="1">
      <alignment horizontal="center" vertical="top"/>
    </xf>
    <xf numFmtId="3" fontId="2" fillId="0" borderId="39" xfId="0" applyNumberFormat="1" applyFont="1" applyFill="1" applyBorder="1" applyAlignment="1">
      <alignment horizontal="center" vertical="top"/>
    </xf>
    <xf numFmtId="3" fontId="2" fillId="0" borderId="42" xfId="0" applyNumberFormat="1" applyFont="1" applyFill="1" applyBorder="1" applyAlignment="1">
      <alignment horizontal="center" vertical="top"/>
    </xf>
    <xf numFmtId="3" fontId="2" fillId="6" borderId="79" xfId="0" applyNumberFormat="1" applyFont="1" applyFill="1" applyBorder="1" applyAlignment="1">
      <alignment horizontal="center" vertical="top"/>
    </xf>
    <xf numFmtId="0" fontId="2" fillId="6" borderId="13" xfId="0" applyFont="1" applyFill="1" applyBorder="1" applyAlignment="1">
      <alignment horizontal="left" vertical="top" wrapText="1"/>
    </xf>
    <xf numFmtId="164" fontId="2" fillId="6" borderId="55" xfId="0" applyNumberFormat="1" applyFont="1" applyFill="1" applyBorder="1" applyAlignment="1">
      <alignment horizontal="left" vertical="top" wrapText="1"/>
    </xf>
    <xf numFmtId="164" fontId="9" fillId="5" borderId="78" xfId="0" applyNumberFormat="1" applyFont="1" applyFill="1" applyBorder="1" applyAlignment="1">
      <alignment horizontal="center" vertical="top"/>
    </xf>
    <xf numFmtId="164" fontId="2" fillId="6" borderId="9" xfId="1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31" xfId="0" applyNumberFormat="1" applyFont="1" applyFill="1" applyBorder="1" applyAlignment="1">
      <alignment horizontal="center" vertical="top" wrapText="1"/>
    </xf>
    <xf numFmtId="164" fontId="9" fillId="6" borderId="68" xfId="0" applyNumberFormat="1" applyFont="1" applyFill="1" applyBorder="1" applyAlignment="1">
      <alignment horizontal="center" vertical="top" wrapText="1"/>
    </xf>
    <xf numFmtId="164" fontId="9" fillId="6" borderId="41" xfId="0" applyNumberFormat="1" applyFont="1" applyFill="1" applyBorder="1" applyAlignment="1">
      <alignment horizontal="center" vertical="top" wrapText="1"/>
    </xf>
    <xf numFmtId="164" fontId="9" fillId="3" borderId="32" xfId="0" applyNumberFormat="1" applyFont="1" applyFill="1" applyBorder="1" applyAlignment="1">
      <alignment horizontal="center" vertical="top" wrapText="1"/>
    </xf>
    <xf numFmtId="3" fontId="2" fillId="6" borderId="61" xfId="0" applyNumberFormat="1" applyFont="1" applyFill="1" applyBorder="1" applyAlignment="1">
      <alignment horizontal="left" vertical="top" wrapText="1"/>
    </xf>
    <xf numFmtId="0" fontId="2" fillId="6" borderId="12" xfId="0"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4" fontId="2" fillId="6" borderId="72" xfId="0" applyNumberFormat="1" applyFont="1" applyFill="1" applyBorder="1" applyAlignment="1">
      <alignment horizontal="center" vertical="top"/>
    </xf>
    <xf numFmtId="3" fontId="9" fillId="8" borderId="37" xfId="0" applyNumberFormat="1" applyFont="1" applyFill="1" applyBorder="1" applyAlignment="1">
      <alignment horizontal="center" vertical="center" wrapText="1"/>
    </xf>
    <xf numFmtId="3" fontId="2" fillId="8" borderId="32" xfId="1" applyNumberFormat="1" applyFont="1" applyFill="1" applyBorder="1" applyAlignment="1">
      <alignment horizontal="center" vertical="top" wrapText="1"/>
    </xf>
    <xf numFmtId="3" fontId="2" fillId="8" borderId="45" xfId="1" applyNumberFormat="1" applyFont="1" applyFill="1" applyBorder="1" applyAlignment="1">
      <alignment horizontal="center" vertical="top" wrapText="1"/>
    </xf>
    <xf numFmtId="164" fontId="2" fillId="6" borderId="10" xfId="10" applyNumberFormat="1" applyFont="1" applyFill="1" applyBorder="1" applyAlignment="1">
      <alignment horizontal="center" vertical="top"/>
    </xf>
    <xf numFmtId="3" fontId="2" fillId="6" borderId="31" xfId="1" applyNumberFormat="1" applyFont="1" applyFill="1" applyBorder="1" applyAlignment="1">
      <alignment horizontal="center" vertical="top" wrapText="1"/>
    </xf>
    <xf numFmtId="1" fontId="2" fillId="6" borderId="10" xfId="0" applyNumberFormat="1" applyFont="1" applyFill="1" applyBorder="1" applyAlignment="1">
      <alignment horizontal="center" vertical="top"/>
    </xf>
    <xf numFmtId="1" fontId="2" fillId="6" borderId="11" xfId="0" applyNumberFormat="1" applyFont="1" applyFill="1" applyBorder="1" applyAlignment="1">
      <alignment horizontal="center" vertical="top"/>
    </xf>
    <xf numFmtId="0" fontId="2" fillId="6" borderId="16" xfId="0" applyNumberFormat="1" applyFont="1" applyFill="1" applyBorder="1" applyAlignment="1">
      <alignment horizontal="center" vertical="top"/>
    </xf>
    <xf numFmtId="0" fontId="2" fillId="6" borderId="60" xfId="0" applyNumberFormat="1" applyFont="1" applyFill="1" applyBorder="1" applyAlignment="1">
      <alignment horizontal="center" vertical="top"/>
    </xf>
    <xf numFmtId="0" fontId="2" fillId="6" borderId="15" xfId="0" applyNumberFormat="1" applyFont="1" applyFill="1" applyBorder="1" applyAlignment="1">
      <alignment horizontal="center" vertical="top"/>
    </xf>
    <xf numFmtId="0" fontId="2" fillId="6" borderId="32" xfId="0" applyNumberFormat="1" applyFont="1" applyFill="1" applyBorder="1" applyAlignment="1">
      <alignment horizontal="center" vertical="top"/>
    </xf>
    <xf numFmtId="0" fontId="2" fillId="6" borderId="39" xfId="0" applyNumberFormat="1" applyFont="1" applyFill="1" applyBorder="1" applyAlignment="1">
      <alignment horizontal="center" vertical="top"/>
    </xf>
    <xf numFmtId="0" fontId="2" fillId="6" borderId="43" xfId="0" applyNumberFormat="1" applyFont="1" applyFill="1" applyBorder="1" applyAlignment="1">
      <alignment horizontal="center" vertical="top"/>
    </xf>
    <xf numFmtId="0" fontId="2" fillId="6" borderId="45" xfId="0" applyNumberFormat="1" applyFont="1" applyFill="1" applyBorder="1" applyAlignment="1">
      <alignment horizontal="center" vertical="top"/>
    </xf>
    <xf numFmtId="0" fontId="2" fillId="6" borderId="31" xfId="0" applyNumberFormat="1" applyFont="1" applyFill="1" applyBorder="1" applyAlignment="1">
      <alignment horizontal="center" vertical="top"/>
    </xf>
    <xf numFmtId="0" fontId="2" fillId="6" borderId="45" xfId="0" applyNumberFormat="1" applyFont="1" applyFill="1" applyBorder="1" applyAlignment="1">
      <alignment horizontal="center" vertical="top" wrapText="1"/>
    </xf>
    <xf numFmtId="0" fontId="2" fillId="6" borderId="54" xfId="0" applyNumberFormat="1" applyFont="1" applyFill="1" applyBorder="1" applyAlignment="1">
      <alignment horizontal="center" vertical="top" wrapText="1"/>
    </xf>
    <xf numFmtId="0" fontId="2" fillId="0" borderId="47" xfId="0" applyNumberFormat="1" applyFont="1" applyBorder="1" applyAlignment="1">
      <alignment horizontal="center" vertical="top"/>
    </xf>
    <xf numFmtId="0" fontId="2" fillId="0" borderId="48" xfId="0" applyNumberFormat="1" applyFont="1" applyBorder="1" applyAlignment="1">
      <alignment horizontal="center" vertical="top"/>
    </xf>
    <xf numFmtId="0" fontId="2" fillId="0" borderId="20" xfId="0" applyNumberFormat="1" applyFont="1" applyBorder="1" applyAlignment="1">
      <alignment horizontal="center" vertical="top"/>
    </xf>
    <xf numFmtId="3" fontId="9" fillId="6" borderId="55"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wrapText="1"/>
    </xf>
    <xf numFmtId="164" fontId="9" fillId="13" borderId="9" xfId="3" applyNumberFormat="1" applyFont="1" applyFill="1" applyBorder="1" applyAlignment="1">
      <alignment horizontal="center" vertical="top"/>
    </xf>
    <xf numFmtId="164" fontId="2" fillId="12" borderId="80" xfId="3" applyNumberFormat="1" applyFont="1" applyFill="1" applyBorder="1" applyAlignment="1">
      <alignment horizontal="center" vertical="top"/>
    </xf>
    <xf numFmtId="164" fontId="2" fillId="12" borderId="81" xfId="3" applyNumberFormat="1" applyFont="1" applyFill="1" applyBorder="1" applyAlignment="1">
      <alignment horizontal="center" vertical="top"/>
    </xf>
    <xf numFmtId="164" fontId="2" fillId="12" borderId="82" xfId="3" applyNumberFormat="1" applyFont="1" applyFill="1" applyBorder="1" applyAlignment="1">
      <alignment horizontal="center" vertical="top"/>
    </xf>
    <xf numFmtId="164" fontId="2" fillId="12" borderId="83" xfId="3" applyNumberFormat="1" applyFont="1" applyFill="1" applyBorder="1" applyAlignment="1">
      <alignment horizontal="center" vertical="top"/>
    </xf>
    <xf numFmtId="164" fontId="9" fillId="7" borderId="23" xfId="0" applyNumberFormat="1" applyFont="1" applyFill="1" applyBorder="1" applyAlignment="1">
      <alignment horizontal="center" vertical="top"/>
    </xf>
    <xf numFmtId="164" fontId="8" fillId="0" borderId="46" xfId="0" applyNumberFormat="1" applyFont="1" applyBorder="1" applyAlignment="1">
      <alignment horizontal="center" vertical="top"/>
    </xf>
    <xf numFmtId="164" fontId="8" fillId="6" borderId="46"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wrapText="1"/>
    </xf>
    <xf numFmtId="164" fontId="2" fillId="6" borderId="37" xfId="10" applyNumberFormat="1" applyFont="1" applyFill="1" applyBorder="1" applyAlignment="1">
      <alignment horizontal="center" vertical="top" wrapText="1"/>
    </xf>
    <xf numFmtId="3" fontId="2" fillId="0" borderId="12" xfId="0" applyNumberFormat="1" applyFont="1" applyBorder="1" applyAlignment="1">
      <alignment vertical="top"/>
    </xf>
    <xf numFmtId="1" fontId="2" fillId="6" borderId="9" xfId="0" applyNumberFormat="1" applyFont="1" applyFill="1" applyBorder="1" applyAlignment="1">
      <alignment horizontal="center" vertical="top"/>
    </xf>
    <xf numFmtId="1" fontId="2" fillId="6" borderId="46" xfId="0" applyNumberFormat="1" applyFont="1" applyFill="1" applyBorder="1" applyAlignment="1">
      <alignment horizontal="center" vertical="top"/>
    </xf>
    <xf numFmtId="1" fontId="2" fillId="6" borderId="9" xfId="10" applyNumberFormat="1" applyFont="1" applyFill="1" applyBorder="1" applyAlignment="1">
      <alignment horizontal="center" vertical="top" wrapText="1"/>
    </xf>
    <xf numFmtId="1" fontId="2" fillId="6" borderId="10" xfId="10" applyNumberFormat="1" applyFont="1" applyFill="1" applyBorder="1" applyAlignment="1">
      <alignment horizontal="center" vertical="top" wrapText="1"/>
    </xf>
    <xf numFmtId="1" fontId="2" fillId="6" borderId="46" xfId="10" applyNumberFormat="1" applyFont="1" applyFill="1" applyBorder="1" applyAlignment="1">
      <alignment horizontal="center" vertical="top" wrapText="1"/>
    </xf>
    <xf numFmtId="1" fontId="2" fillId="6" borderId="9" xfId="0" applyNumberFormat="1" applyFont="1" applyFill="1" applyBorder="1" applyAlignment="1">
      <alignment horizontal="right" vertical="top"/>
    </xf>
    <xf numFmtId="1" fontId="2" fillId="6" borderId="10" xfId="0" applyNumberFormat="1" applyFont="1" applyFill="1" applyBorder="1" applyAlignment="1">
      <alignment horizontal="right" vertical="top"/>
    </xf>
    <xf numFmtId="1" fontId="2" fillId="6" borderId="46" xfId="0" applyNumberFormat="1" applyFont="1" applyFill="1" applyBorder="1" applyAlignment="1">
      <alignment horizontal="right" vertical="top"/>
    </xf>
    <xf numFmtId="164" fontId="2" fillId="6" borderId="46" xfId="10" applyNumberFormat="1" applyFont="1" applyFill="1" applyBorder="1" applyAlignment="1">
      <alignment horizontal="center" vertical="top" wrapText="1"/>
    </xf>
    <xf numFmtId="0" fontId="2" fillId="6" borderId="10" xfId="0" applyNumberFormat="1" applyFont="1" applyFill="1" applyBorder="1" applyAlignment="1">
      <alignment horizontal="center" vertical="top"/>
    </xf>
    <xf numFmtId="0" fontId="2" fillId="6" borderId="46" xfId="0" applyNumberFormat="1" applyFont="1" applyFill="1" applyBorder="1" applyAlignment="1">
      <alignment horizontal="center" vertical="top"/>
    </xf>
    <xf numFmtId="0" fontId="2" fillId="6" borderId="31" xfId="0" applyNumberFormat="1" applyFont="1" applyFill="1" applyBorder="1" applyAlignment="1">
      <alignment horizontal="center" vertical="top" wrapText="1"/>
    </xf>
    <xf numFmtId="0" fontId="2" fillId="6" borderId="37" xfId="0" applyNumberFormat="1" applyFont="1" applyFill="1" applyBorder="1" applyAlignment="1">
      <alignment horizontal="center" vertical="top" wrapText="1"/>
    </xf>
    <xf numFmtId="0" fontId="2" fillId="6" borderId="11" xfId="0" applyNumberFormat="1" applyFont="1" applyFill="1" applyBorder="1" applyAlignment="1">
      <alignment horizontal="center" vertical="top" wrapText="1"/>
    </xf>
    <xf numFmtId="3" fontId="2" fillId="0" borderId="15" xfId="0" applyNumberFormat="1" applyFont="1" applyBorder="1" applyAlignment="1">
      <alignment horizontal="left" vertical="top" wrapText="1"/>
    </xf>
    <xf numFmtId="164" fontId="2" fillId="0" borderId="33"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0" fontId="2" fillId="6" borderId="0" xfId="0" applyFont="1" applyFill="1" applyBorder="1" applyAlignment="1">
      <alignment horizontal="center" vertical="top"/>
    </xf>
    <xf numFmtId="0" fontId="2" fillId="6" borderId="0" xfId="0"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3" fontId="2" fillId="6" borderId="10" xfId="0" applyNumberFormat="1" applyFont="1" applyFill="1" applyBorder="1" applyAlignment="1">
      <alignment horizontal="center" vertical="top"/>
    </xf>
    <xf numFmtId="49" fontId="9" fillId="5" borderId="41" xfId="0" applyNumberFormat="1" applyFont="1" applyFill="1" applyBorder="1" applyAlignment="1">
      <alignment horizontal="center" vertical="top"/>
    </xf>
    <xf numFmtId="3" fontId="2" fillId="6" borderId="32" xfId="0" applyNumberFormat="1" applyFont="1" applyFill="1" applyBorder="1" applyAlignment="1">
      <alignment vertical="top"/>
    </xf>
    <xf numFmtId="49" fontId="9" fillId="4" borderId="39" xfId="0" applyNumberFormat="1" applyFont="1" applyFill="1" applyBorder="1" applyAlignment="1">
      <alignment horizontal="center" vertical="top"/>
    </xf>
    <xf numFmtId="164" fontId="8" fillId="6" borderId="31" xfId="1" applyNumberFormat="1" applyFont="1" applyFill="1" applyBorder="1" applyAlignment="1">
      <alignment horizontal="left" vertical="top" wrapText="1"/>
    </xf>
    <xf numFmtId="164" fontId="8" fillId="0" borderId="33" xfId="1" applyNumberFormat="1" applyFont="1" applyFill="1" applyBorder="1" applyAlignment="1">
      <alignment vertical="top" wrapText="1"/>
    </xf>
    <xf numFmtId="0" fontId="8" fillId="0" borderId="32" xfId="0" applyNumberFormat="1" applyFont="1" applyFill="1" applyBorder="1" applyAlignment="1">
      <alignment horizontal="center" vertical="top"/>
    </xf>
    <xf numFmtId="0" fontId="8" fillId="0" borderId="36" xfId="0" applyNumberFormat="1" applyFont="1" applyFill="1" applyBorder="1" applyAlignment="1">
      <alignment horizontal="center" vertical="top"/>
    </xf>
    <xf numFmtId="164" fontId="9" fillId="6" borderId="46" xfId="0" applyNumberFormat="1" applyFont="1" applyFill="1" applyBorder="1" applyAlignment="1">
      <alignment horizontal="center" vertical="top" wrapText="1"/>
    </xf>
    <xf numFmtId="164" fontId="9" fillId="6" borderId="10" xfId="0" applyNumberFormat="1" applyFont="1" applyFill="1" applyBorder="1" applyAlignment="1">
      <alignment horizontal="center" vertical="top" wrapText="1"/>
    </xf>
    <xf numFmtId="3" fontId="2" fillId="6" borderId="42" xfId="0" applyNumberFormat="1" applyFont="1" applyFill="1" applyBorder="1" applyAlignment="1">
      <alignment horizontal="center" vertical="top"/>
    </xf>
    <xf numFmtId="1" fontId="2" fillId="6" borderId="29" xfId="0" applyNumberFormat="1" applyFont="1" applyFill="1" applyBorder="1" applyAlignment="1">
      <alignment horizontal="center" vertical="top"/>
    </xf>
    <xf numFmtId="1" fontId="2" fillId="6" borderId="3" xfId="0" applyNumberFormat="1" applyFont="1" applyFill="1" applyBorder="1" applyAlignment="1">
      <alignment horizontal="center" vertical="top"/>
    </xf>
    <xf numFmtId="1" fontId="2" fillId="6" borderId="64" xfId="0" applyNumberFormat="1" applyFont="1" applyFill="1" applyBorder="1" applyAlignment="1">
      <alignment horizontal="center" vertical="top"/>
    </xf>
    <xf numFmtId="1" fontId="2" fillId="6" borderId="45" xfId="0" applyNumberFormat="1" applyFont="1" applyFill="1" applyBorder="1" applyAlignment="1">
      <alignment horizontal="center" vertical="top"/>
    </xf>
    <xf numFmtId="1" fontId="2" fillId="6" borderId="16" xfId="0" applyNumberFormat="1" applyFont="1" applyFill="1" applyBorder="1" applyAlignment="1">
      <alignment horizontal="center" vertical="top"/>
    </xf>
    <xf numFmtId="1" fontId="2" fillId="6" borderId="60" xfId="0" applyNumberFormat="1" applyFont="1" applyFill="1" applyBorder="1" applyAlignment="1">
      <alignment horizontal="center" vertical="top"/>
    </xf>
    <xf numFmtId="1" fontId="2" fillId="6" borderId="31" xfId="0" applyNumberFormat="1" applyFont="1" applyFill="1" applyBorder="1" applyAlignment="1">
      <alignment horizontal="center" vertical="top"/>
    </xf>
    <xf numFmtId="3" fontId="8" fillId="6" borderId="39" xfId="0" applyNumberFormat="1" applyFont="1" applyFill="1" applyBorder="1" applyAlignment="1">
      <alignment horizontal="center" vertical="top"/>
    </xf>
    <xf numFmtId="164" fontId="8" fillId="6" borderId="39" xfId="0" applyNumberFormat="1" applyFont="1" applyFill="1" applyBorder="1" applyAlignment="1">
      <alignment horizontal="center" vertical="top"/>
    </xf>
    <xf numFmtId="164" fontId="8" fillId="6" borderId="41" xfId="0" applyNumberFormat="1" applyFont="1" applyFill="1" applyBorder="1" applyAlignment="1">
      <alignment horizontal="center" vertical="top"/>
    </xf>
    <xf numFmtId="164" fontId="2" fillId="6" borderId="10" xfId="0" applyNumberFormat="1" applyFont="1" applyFill="1" applyBorder="1" applyAlignment="1">
      <alignment horizontal="center" vertical="top"/>
    </xf>
    <xf numFmtId="164" fontId="2" fillId="6" borderId="9"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164" fontId="8" fillId="6" borderId="67" xfId="0" applyNumberFormat="1" applyFont="1" applyFill="1" applyBorder="1" applyAlignment="1">
      <alignment horizontal="center" vertical="top"/>
    </xf>
    <xf numFmtId="3" fontId="8" fillId="6" borderId="11" xfId="0" applyNumberFormat="1" applyFont="1" applyFill="1" applyBorder="1" applyAlignment="1">
      <alignment horizontal="center" vertical="top" textRotation="90" wrapText="1"/>
    </xf>
    <xf numFmtId="3" fontId="8" fillId="0" borderId="20" xfId="0" applyNumberFormat="1" applyFont="1" applyFill="1" applyBorder="1" applyAlignment="1">
      <alignment horizontal="center" vertical="center" textRotation="90" wrapText="1"/>
    </xf>
    <xf numFmtId="164" fontId="2" fillId="0" borderId="31" xfId="1" applyNumberFormat="1" applyFont="1" applyFill="1" applyBorder="1" applyAlignment="1">
      <alignment vertical="top" wrapText="1"/>
    </xf>
    <xf numFmtId="0" fontId="2" fillId="0" borderId="31" xfId="0" applyNumberFormat="1" applyFont="1" applyFill="1" applyBorder="1" applyAlignment="1">
      <alignment horizontal="center" vertical="top"/>
    </xf>
    <xf numFmtId="0" fontId="2" fillId="0" borderId="10" xfId="0" applyNumberFormat="1" applyFont="1" applyFill="1" applyBorder="1" applyAlignment="1">
      <alignment horizontal="center" vertical="top"/>
    </xf>
    <xf numFmtId="0" fontId="2" fillId="0" borderId="11" xfId="0" applyNumberFormat="1" applyFont="1" applyFill="1" applyBorder="1" applyAlignment="1">
      <alignment horizontal="center" vertical="top"/>
    </xf>
    <xf numFmtId="164" fontId="2" fillId="0" borderId="13" xfId="1" applyNumberFormat="1" applyFont="1" applyFill="1" applyBorder="1" applyAlignment="1">
      <alignment vertical="top" wrapText="1"/>
    </xf>
    <xf numFmtId="164" fontId="2" fillId="6" borderId="31" xfId="0" applyNumberFormat="1" applyFont="1" applyFill="1" applyBorder="1" applyAlignment="1">
      <alignment horizontal="center" vertical="top"/>
    </xf>
    <xf numFmtId="3" fontId="10" fillId="6" borderId="31" xfId="0" applyNumberFormat="1" applyFont="1" applyFill="1" applyBorder="1" applyAlignment="1">
      <alignment horizontal="center" vertical="top"/>
    </xf>
    <xf numFmtId="164" fontId="23" fillId="6" borderId="31" xfId="10" applyNumberFormat="1" applyFont="1" applyFill="1" applyBorder="1" applyAlignment="1">
      <alignment horizontal="center" vertical="top" wrapText="1"/>
    </xf>
    <xf numFmtId="164" fontId="23" fillId="6" borderId="10" xfId="10" applyNumberFormat="1" applyFont="1" applyFill="1" applyBorder="1" applyAlignment="1">
      <alignment horizontal="center" vertical="top" wrapText="1"/>
    </xf>
    <xf numFmtId="164" fontId="23" fillId="6" borderId="46" xfId="1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2" fillId="6" borderId="16"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2" fillId="8" borderId="0" xfId="0" applyNumberFormat="1" applyFont="1" applyFill="1" applyBorder="1" applyAlignment="1">
      <alignment horizontal="center" vertical="top" wrapText="1"/>
    </xf>
    <xf numFmtId="3" fontId="9" fillId="8" borderId="0" xfId="0" applyNumberFormat="1" applyFont="1" applyFill="1" applyBorder="1" applyAlignment="1">
      <alignment horizontal="center" vertical="top" wrapTex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14" fillId="0" borderId="21" xfId="0" applyNumberFormat="1" applyFont="1" applyBorder="1" applyAlignment="1">
      <alignment horizontal="center" vertical="top"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19" xfId="0" applyNumberFormat="1" applyFont="1" applyFill="1" applyBorder="1" applyAlignment="1">
      <alignment horizontal="left" vertical="top" wrapText="1"/>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2" fillId="0" borderId="4"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9" fillId="6" borderId="13" xfId="0" applyNumberFormat="1" applyFont="1" applyFill="1" applyBorder="1" applyAlignment="1">
      <alignment horizontal="center" vertical="top"/>
    </xf>
    <xf numFmtId="3" fontId="13" fillId="6" borderId="10"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8" borderId="16"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0" fontId="2" fillId="6" borderId="45"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1" xfId="0" applyNumberFormat="1" applyFont="1" applyFill="1" applyBorder="1" applyAlignment="1">
      <alignment horizontal="center" vertical="top" wrapText="1"/>
    </xf>
    <xf numFmtId="3" fontId="2" fillId="6" borderId="67" xfId="0" applyNumberFormat="1" applyFont="1" applyFill="1" applyBorder="1" applyAlignment="1">
      <alignment horizontal="left" vertical="top" wrapText="1"/>
    </xf>
    <xf numFmtId="3" fontId="2" fillId="6" borderId="45" xfId="0" applyNumberFormat="1" applyFont="1" applyFill="1" applyBorder="1" applyAlignment="1">
      <alignment horizontal="center" vertical="top"/>
    </xf>
    <xf numFmtId="164" fontId="2" fillId="6" borderId="17" xfId="0" applyNumberFormat="1" applyFont="1" applyFill="1" applyBorder="1" applyAlignment="1">
      <alignment horizontal="center" vertical="top" wrapText="1"/>
    </xf>
    <xf numFmtId="164" fontId="2" fillId="6" borderId="45"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center" textRotation="90" wrapText="1"/>
    </xf>
    <xf numFmtId="0" fontId="2" fillId="0" borderId="29" xfId="0" applyFont="1" applyFill="1" applyBorder="1" applyAlignment="1">
      <alignment horizontal="left" vertical="top" wrapText="1"/>
    </xf>
    <xf numFmtId="3" fontId="2" fillId="6" borderId="1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2" fillId="6" borderId="31" xfId="0" applyNumberFormat="1" applyFont="1" applyFill="1" applyBorder="1" applyAlignment="1">
      <alignment horizontal="left" vertical="top" wrapText="1"/>
    </xf>
    <xf numFmtId="164" fontId="2" fillId="6" borderId="31" xfId="10" applyNumberFormat="1" applyFont="1" applyFill="1" applyBorder="1" applyAlignment="1">
      <alignment horizontal="center" vertical="top" wrapText="1"/>
    </xf>
    <xf numFmtId="164" fontId="9" fillId="6" borderId="39" xfId="0" applyNumberFormat="1" applyFont="1" applyFill="1" applyBorder="1" applyAlignment="1">
      <alignment horizontal="center" vertical="top" wrapText="1"/>
    </xf>
    <xf numFmtId="49" fontId="9" fillId="6" borderId="56" xfId="0" applyNumberFormat="1" applyFont="1" applyFill="1" applyBorder="1" applyAlignment="1">
      <alignment horizontal="center" vertical="top"/>
    </xf>
    <xf numFmtId="0" fontId="2" fillId="0" borderId="17" xfId="0" applyNumberFormat="1" applyFont="1" applyFill="1" applyBorder="1" applyAlignment="1">
      <alignment horizontal="center" vertical="top"/>
    </xf>
    <xf numFmtId="164" fontId="2" fillId="12" borderId="31" xfId="3" applyNumberFormat="1" applyFont="1" applyFill="1" applyBorder="1" applyAlignment="1">
      <alignment horizontal="center" vertical="top"/>
    </xf>
    <xf numFmtId="164" fontId="2" fillId="12" borderId="37" xfId="3" applyNumberFormat="1" applyFont="1" applyFill="1" applyBorder="1" applyAlignment="1">
      <alignment horizontal="center" vertical="top"/>
    </xf>
    <xf numFmtId="164" fontId="2" fillId="12" borderId="42" xfId="3" applyNumberFormat="1" applyFont="1" applyFill="1" applyBorder="1" applyAlignment="1">
      <alignment horizontal="center" vertical="top"/>
    </xf>
    <xf numFmtId="3" fontId="2" fillId="0" borderId="45" xfId="0" applyNumberFormat="1" applyFont="1" applyFill="1" applyBorder="1" applyAlignment="1">
      <alignment vertical="top" wrapText="1"/>
    </xf>
    <xf numFmtId="164" fontId="2" fillId="6" borderId="70" xfId="0" applyNumberFormat="1" applyFont="1" applyFill="1" applyBorder="1" applyAlignment="1">
      <alignment horizontal="center" vertical="top"/>
    </xf>
    <xf numFmtId="164" fontId="23" fillId="6" borderId="0" xfId="10" applyNumberFormat="1" applyFont="1" applyFill="1" applyBorder="1" applyAlignment="1">
      <alignment horizontal="center" vertical="top" wrapText="1"/>
    </xf>
    <xf numFmtId="164" fontId="9" fillId="6" borderId="62" xfId="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xf>
    <xf numFmtId="164" fontId="9" fillId="13" borderId="0" xfId="3" applyNumberFormat="1" applyFont="1" applyFill="1" applyBorder="1" applyAlignment="1">
      <alignment horizontal="center" vertical="top"/>
    </xf>
    <xf numFmtId="164" fontId="2" fillId="12" borderId="0" xfId="3" applyNumberFormat="1" applyFont="1" applyFill="1" applyBorder="1" applyAlignment="1">
      <alignment horizontal="center" vertical="top"/>
    </xf>
    <xf numFmtId="164" fontId="2" fillId="6" borderId="38" xfId="0" applyNumberFormat="1" applyFont="1" applyFill="1" applyBorder="1" applyAlignment="1">
      <alignment horizontal="center" vertical="center" wrapText="1"/>
    </xf>
    <xf numFmtId="164" fontId="9" fillId="3" borderId="14" xfId="0" applyNumberFormat="1" applyFont="1" applyFill="1" applyBorder="1" applyAlignment="1">
      <alignment horizontal="center" vertical="top" wrapText="1"/>
    </xf>
    <xf numFmtId="164" fontId="9" fillId="4" borderId="57" xfId="0" applyNumberFormat="1" applyFont="1" applyFill="1" applyBorder="1" applyAlignment="1">
      <alignment horizontal="center" vertical="top"/>
    </xf>
    <xf numFmtId="164" fontId="9" fillId="3" borderId="57" xfId="0" applyNumberFormat="1" applyFont="1" applyFill="1" applyBorder="1" applyAlignment="1">
      <alignment horizontal="center" vertical="top"/>
    </xf>
    <xf numFmtId="164" fontId="9" fillId="4" borderId="69" xfId="0" applyNumberFormat="1" applyFont="1" applyFill="1" applyBorder="1" applyAlignment="1">
      <alignment horizontal="center" vertical="top"/>
    </xf>
    <xf numFmtId="164" fontId="9" fillId="3" borderId="69" xfId="0" applyNumberFormat="1" applyFont="1" applyFill="1" applyBorder="1" applyAlignment="1">
      <alignment horizontal="center" vertical="top"/>
    </xf>
    <xf numFmtId="164" fontId="8" fillId="6" borderId="3" xfId="0" applyNumberFormat="1" applyFont="1" applyFill="1" applyBorder="1" applyAlignment="1">
      <alignment horizontal="center" vertical="top"/>
    </xf>
    <xf numFmtId="4" fontId="2" fillId="6" borderId="10" xfId="0" applyNumberFormat="1" applyFont="1" applyFill="1" applyBorder="1" applyAlignment="1">
      <alignment horizontal="center" vertical="top"/>
    </xf>
    <xf numFmtId="164" fontId="9" fillId="7" borderId="52"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xf>
    <xf numFmtId="164" fontId="9" fillId="13" borderId="31" xfId="3" applyNumberFormat="1" applyFont="1" applyFill="1" applyBorder="1" applyAlignment="1">
      <alignment horizontal="center" vertical="top"/>
    </xf>
    <xf numFmtId="164" fontId="2" fillId="0" borderId="36" xfId="0" applyNumberFormat="1" applyFont="1" applyFill="1" applyBorder="1" applyAlignment="1">
      <alignment horizontal="center" vertical="top" wrapText="1"/>
    </xf>
    <xf numFmtId="164" fontId="9" fillId="13" borderId="10" xfId="3" applyNumberFormat="1" applyFont="1" applyFill="1" applyBorder="1" applyAlignment="1">
      <alignment horizontal="center" vertical="top"/>
    </xf>
    <xf numFmtId="164" fontId="2" fillId="12" borderId="10" xfId="3" applyNumberFormat="1" applyFont="1" applyFill="1" applyBorder="1" applyAlignment="1">
      <alignment horizontal="center" vertical="top"/>
    </xf>
    <xf numFmtId="165" fontId="9" fillId="7" borderId="45" xfId="0" applyNumberFormat="1" applyFont="1" applyFill="1" applyBorder="1" applyAlignment="1">
      <alignment horizontal="center" vertical="top" wrapText="1"/>
    </xf>
    <xf numFmtId="165" fontId="2" fillId="6" borderId="29" xfId="0" applyNumberFormat="1" applyFont="1" applyFill="1" applyBorder="1" applyAlignment="1">
      <alignment horizontal="center" vertical="top" wrapText="1"/>
    </xf>
    <xf numFmtId="165" fontId="9" fillId="7" borderId="16" xfId="0" applyNumberFormat="1" applyFont="1" applyFill="1" applyBorder="1" applyAlignment="1">
      <alignment horizontal="center" vertical="top" wrapText="1"/>
    </xf>
    <xf numFmtId="165" fontId="2" fillId="6" borderId="3" xfId="0" applyNumberFormat="1" applyFont="1" applyFill="1" applyBorder="1" applyAlignment="1">
      <alignment horizontal="center" vertical="top" wrapText="1"/>
    </xf>
    <xf numFmtId="164" fontId="2" fillId="8" borderId="70" xfId="0" applyNumberFormat="1"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8" fillId="0" borderId="70" xfId="0" applyNumberFormat="1" applyFont="1" applyBorder="1" applyAlignment="1">
      <alignment horizontal="center" vertical="top"/>
    </xf>
    <xf numFmtId="164" fontId="8" fillId="0" borderId="62" xfId="0" applyNumberFormat="1" applyFont="1" applyBorder="1" applyAlignment="1">
      <alignment horizontal="center" vertical="top"/>
    </xf>
    <xf numFmtId="164" fontId="8" fillId="6" borderId="62" xfId="0" applyNumberFormat="1" applyFont="1" applyFill="1" applyBorder="1" applyAlignment="1">
      <alignment horizontal="center" vertical="top" wrapText="1"/>
    </xf>
    <xf numFmtId="164" fontId="8" fillId="6" borderId="62" xfId="0" applyNumberFormat="1" applyFont="1" applyFill="1" applyBorder="1" applyAlignment="1">
      <alignment horizontal="center" vertical="top"/>
    </xf>
    <xf numFmtId="164" fontId="8" fillId="6" borderId="72" xfId="0" applyNumberFormat="1" applyFont="1" applyFill="1" applyBorder="1" applyAlignment="1">
      <alignment horizontal="center" vertical="top"/>
    </xf>
    <xf numFmtId="164" fontId="8" fillId="8" borderId="70" xfId="0" applyNumberFormat="1" applyFont="1" applyFill="1" applyBorder="1" applyAlignment="1">
      <alignment horizontal="center" vertical="top"/>
    </xf>
    <xf numFmtId="164" fontId="8" fillId="8" borderId="62" xfId="0" applyNumberFormat="1" applyFont="1" applyFill="1" applyBorder="1" applyAlignment="1">
      <alignment horizontal="center" vertical="top"/>
    </xf>
    <xf numFmtId="4" fontId="2" fillId="0" borderId="62" xfId="0" applyNumberFormat="1" applyFont="1" applyFill="1" applyBorder="1" applyAlignment="1">
      <alignment horizontal="center" vertical="top"/>
    </xf>
    <xf numFmtId="164" fontId="8" fillId="6" borderId="64" xfId="0" applyNumberFormat="1" applyFont="1" applyFill="1" applyBorder="1" applyAlignment="1">
      <alignment horizontal="center" vertical="top"/>
    </xf>
    <xf numFmtId="4" fontId="2" fillId="6" borderId="46" xfId="0" applyNumberFormat="1" applyFont="1" applyFill="1" applyBorder="1" applyAlignment="1">
      <alignment horizontal="center" vertical="top"/>
    </xf>
    <xf numFmtId="164" fontId="9" fillId="5" borderId="28" xfId="0" applyNumberFormat="1" applyFont="1" applyFill="1" applyBorder="1" applyAlignment="1">
      <alignment horizontal="center" vertical="top"/>
    </xf>
    <xf numFmtId="164" fontId="2" fillId="6" borderId="72" xfId="0" applyNumberFormat="1" applyFont="1" applyFill="1" applyBorder="1" applyAlignment="1">
      <alignment horizontal="center" vertical="top" wrapText="1"/>
    </xf>
    <xf numFmtId="164" fontId="9" fillId="6" borderId="73" xfId="0" applyNumberFormat="1" applyFont="1" applyFill="1" applyBorder="1" applyAlignment="1">
      <alignment vertical="top" wrapText="1"/>
    </xf>
    <xf numFmtId="164" fontId="9" fillId="6" borderId="72" xfId="0" applyNumberFormat="1" applyFont="1" applyFill="1" applyBorder="1" applyAlignment="1">
      <alignment horizontal="center" vertical="top" wrapText="1"/>
    </xf>
    <xf numFmtId="164" fontId="2" fillId="6" borderId="34" xfId="0" applyNumberFormat="1" applyFont="1" applyFill="1" applyBorder="1" applyAlignment="1">
      <alignment horizontal="center" vertical="top"/>
    </xf>
    <xf numFmtId="164" fontId="12" fillId="6" borderId="46" xfId="0" applyNumberFormat="1" applyFont="1" applyFill="1" applyBorder="1" applyAlignment="1">
      <alignment horizontal="center" vertical="top" wrapText="1"/>
    </xf>
    <xf numFmtId="164" fontId="2" fillId="0" borderId="15" xfId="0" applyNumberFormat="1" applyFont="1" applyFill="1" applyBorder="1" applyAlignment="1">
      <alignment horizontal="center" vertical="top" wrapText="1"/>
    </xf>
    <xf numFmtId="165" fontId="9" fillId="5" borderId="78" xfId="0" applyNumberFormat="1" applyFont="1" applyFill="1" applyBorder="1" applyAlignment="1">
      <alignment horizontal="center" vertical="top"/>
    </xf>
    <xf numFmtId="165" fontId="9" fillId="7" borderId="60" xfId="0" applyNumberFormat="1" applyFont="1" applyFill="1" applyBorder="1" applyAlignment="1">
      <alignment horizontal="center" vertical="top" wrapText="1"/>
    </xf>
    <xf numFmtId="165" fontId="9" fillId="5" borderId="28" xfId="0" applyNumberFormat="1" applyFont="1" applyFill="1" applyBorder="1" applyAlignment="1">
      <alignment horizontal="center" vertical="top"/>
    </xf>
    <xf numFmtId="164" fontId="2" fillId="6" borderId="0" xfId="10" applyNumberFormat="1" applyFont="1" applyFill="1" applyBorder="1" applyAlignment="1">
      <alignment horizontal="center" vertical="top" wrapText="1"/>
    </xf>
    <xf numFmtId="164" fontId="2" fillId="6" borderId="9" xfId="10" applyNumberFormat="1" applyFont="1" applyFill="1" applyBorder="1" applyAlignment="1">
      <alignment horizontal="center" vertical="top"/>
    </xf>
    <xf numFmtId="164" fontId="2" fillId="6" borderId="11" xfId="10" applyNumberFormat="1" applyFont="1" applyFill="1" applyBorder="1" applyAlignment="1">
      <alignment horizontal="center" vertical="top" wrapText="1"/>
    </xf>
    <xf numFmtId="164" fontId="12" fillId="6" borderId="9" xfId="0" applyNumberFormat="1" applyFont="1" applyFill="1" applyBorder="1" applyAlignment="1">
      <alignment horizontal="center" vertical="top" wrapText="1"/>
    </xf>
    <xf numFmtId="164" fontId="23" fillId="6" borderId="9" xfId="10" applyNumberFormat="1" applyFont="1" applyFill="1" applyBorder="1" applyAlignment="1">
      <alignment horizontal="center" vertical="top" wrapText="1"/>
    </xf>
    <xf numFmtId="164" fontId="18" fillId="6" borderId="36" xfId="0" applyNumberFormat="1" applyFont="1" applyFill="1" applyBorder="1" applyAlignment="1">
      <alignment horizontal="center" vertical="top" wrapText="1"/>
    </xf>
    <xf numFmtId="164" fontId="18" fillId="6" borderId="14" xfId="0" applyNumberFormat="1" applyFont="1" applyFill="1" applyBorder="1" applyAlignment="1">
      <alignment horizontal="center" vertical="top" wrapText="1"/>
    </xf>
    <xf numFmtId="164" fontId="10" fillId="6" borderId="9" xfId="0" applyNumberFormat="1" applyFont="1" applyFill="1" applyBorder="1" applyAlignment="1">
      <alignment horizontal="center" vertical="top" wrapText="1"/>
    </xf>
    <xf numFmtId="164" fontId="10" fillId="6" borderId="9" xfId="0" applyNumberFormat="1" applyFont="1" applyFill="1" applyBorder="1" applyAlignment="1">
      <alignment horizontal="center" vertical="top"/>
    </xf>
    <xf numFmtId="164" fontId="9" fillId="0" borderId="9" xfId="0" applyNumberFormat="1" applyFont="1" applyFill="1" applyBorder="1" applyAlignment="1">
      <alignment horizontal="center" vertical="top" wrapText="1"/>
    </xf>
    <xf numFmtId="164" fontId="9" fillId="7" borderId="52" xfId="0" applyNumberFormat="1" applyFont="1" applyFill="1" applyBorder="1" applyAlignment="1">
      <alignment horizontal="center" vertical="top"/>
    </xf>
    <xf numFmtId="164" fontId="9" fillId="4" borderId="27" xfId="0" applyNumberFormat="1" applyFont="1" applyFill="1" applyBorder="1" applyAlignment="1">
      <alignment horizontal="center" vertical="top"/>
    </xf>
    <xf numFmtId="164" fontId="9" fillId="3" borderId="27" xfId="0" applyNumberFormat="1" applyFont="1" applyFill="1" applyBorder="1" applyAlignment="1">
      <alignment horizontal="center" vertical="top"/>
    </xf>
    <xf numFmtId="164" fontId="9" fillId="3" borderId="36"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center" wrapText="1"/>
    </xf>
    <xf numFmtId="164" fontId="2" fillId="0" borderId="33" xfId="0" applyNumberFormat="1" applyFont="1" applyBorder="1" applyAlignment="1">
      <alignment horizontal="center" vertical="top" wrapText="1"/>
    </xf>
    <xf numFmtId="164" fontId="9" fillId="3" borderId="33" xfId="0" applyNumberFormat="1" applyFont="1" applyFill="1" applyBorder="1" applyAlignment="1">
      <alignment horizontal="center" vertical="top"/>
    </xf>
    <xf numFmtId="164" fontId="2" fillId="0" borderId="44" xfId="0" applyNumberFormat="1" applyFont="1" applyBorder="1" applyAlignment="1">
      <alignment horizontal="center" vertical="top"/>
    </xf>
    <xf numFmtId="164" fontId="2" fillId="6" borderId="63" xfId="0" applyNumberFormat="1" applyFont="1" applyFill="1" applyBorder="1" applyAlignment="1">
      <alignment horizontal="center" vertical="top"/>
    </xf>
    <xf numFmtId="164" fontId="2" fillId="0" borderId="2" xfId="0" applyNumberFormat="1" applyFont="1" applyBorder="1" applyAlignment="1">
      <alignment horizontal="center" vertical="top"/>
    </xf>
    <xf numFmtId="164" fontId="18" fillId="6" borderId="36" xfId="0" applyNumberFormat="1" applyFont="1" applyFill="1" applyBorder="1" applyAlignment="1">
      <alignment horizontal="center" vertical="top"/>
    </xf>
    <xf numFmtId="164" fontId="18" fillId="6" borderId="14" xfId="0" applyNumberFormat="1" applyFont="1" applyFill="1" applyBorder="1" applyAlignment="1">
      <alignment horizontal="center" vertical="top"/>
    </xf>
    <xf numFmtId="164" fontId="18" fillId="6" borderId="16" xfId="0" applyNumberFormat="1" applyFont="1" applyFill="1" applyBorder="1" applyAlignment="1">
      <alignment horizontal="center" vertical="top"/>
    </xf>
    <xf numFmtId="164" fontId="9" fillId="7" borderId="32" xfId="0" applyNumberFormat="1" applyFont="1" applyFill="1" applyBorder="1" applyAlignment="1">
      <alignment horizontal="center" vertical="top" wrapText="1"/>
    </xf>
    <xf numFmtId="164" fontId="9" fillId="7" borderId="36" xfId="0" applyNumberFormat="1" applyFont="1" applyFill="1" applyBorder="1" applyAlignment="1">
      <alignment horizontal="center" vertical="top" wrapText="1"/>
    </xf>
    <xf numFmtId="164" fontId="9" fillId="7" borderId="14" xfId="0" applyNumberFormat="1" applyFont="1" applyFill="1" applyBorder="1" applyAlignment="1">
      <alignment horizontal="center" vertical="top" wrapText="1"/>
    </xf>
    <xf numFmtId="164" fontId="9" fillId="7" borderId="15" xfId="0" applyNumberFormat="1" applyFont="1" applyFill="1" applyBorder="1" applyAlignment="1">
      <alignment horizontal="center" vertical="top" wrapText="1"/>
    </xf>
    <xf numFmtId="3" fontId="9" fillId="7" borderId="32" xfId="0" applyNumberFormat="1" applyFont="1" applyFill="1" applyBorder="1" applyAlignment="1">
      <alignment horizontal="center" vertical="top"/>
    </xf>
    <xf numFmtId="164" fontId="2" fillId="7" borderId="32" xfId="0" applyNumberFormat="1" applyFont="1" applyFill="1" applyBorder="1" applyAlignment="1">
      <alignment horizontal="center" vertical="top"/>
    </xf>
    <xf numFmtId="164" fontId="2" fillId="7" borderId="36" xfId="0" applyNumberFormat="1" applyFont="1" applyFill="1" applyBorder="1" applyAlignment="1">
      <alignment horizontal="center" vertical="top"/>
    </xf>
    <xf numFmtId="164" fontId="2" fillId="7" borderId="14" xfId="0" applyNumberFormat="1" applyFont="1" applyFill="1" applyBorder="1" applyAlignment="1">
      <alignment horizontal="center" vertical="top"/>
    </xf>
    <xf numFmtId="164" fontId="2" fillId="7" borderId="33" xfId="0" applyNumberFormat="1" applyFont="1" applyFill="1" applyBorder="1" applyAlignment="1">
      <alignment horizontal="center" vertical="top"/>
    </xf>
    <xf numFmtId="164" fontId="2" fillId="7" borderId="15" xfId="0" applyNumberFormat="1" applyFont="1" applyFill="1" applyBorder="1" applyAlignment="1">
      <alignment horizontal="center" vertical="top"/>
    </xf>
    <xf numFmtId="164" fontId="2" fillId="7" borderId="32"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35" xfId="0" applyNumberFormat="1" applyFont="1" applyFill="1" applyBorder="1" applyAlignment="1">
      <alignment horizontal="center" vertical="top"/>
    </xf>
    <xf numFmtId="164" fontId="2" fillId="7" borderId="33" xfId="0" applyNumberFormat="1" applyFont="1" applyFill="1" applyBorder="1" applyAlignment="1">
      <alignment horizontal="center" vertical="top" wrapText="1"/>
    </xf>
    <xf numFmtId="164" fontId="2" fillId="7" borderId="15" xfId="0" applyNumberFormat="1" applyFont="1" applyFill="1" applyBorder="1" applyAlignment="1">
      <alignment horizontal="center" vertical="top" wrapText="1"/>
    </xf>
    <xf numFmtId="164" fontId="2" fillId="0" borderId="29" xfId="0" applyNumberFormat="1" applyFont="1" applyBorder="1" applyAlignment="1">
      <alignment horizontal="center" vertical="center" wrapText="1"/>
    </xf>
    <xf numFmtId="164" fontId="2" fillId="0" borderId="32" xfId="0" applyNumberFormat="1" applyFont="1" applyBorder="1" applyAlignment="1">
      <alignment horizontal="center" vertical="top"/>
    </xf>
    <xf numFmtId="164" fontId="2" fillId="0" borderId="4" xfId="0" applyNumberFormat="1" applyFont="1" applyBorder="1" applyAlignment="1">
      <alignment horizontal="center" vertical="center" wrapText="1"/>
    </xf>
    <xf numFmtId="164" fontId="9" fillId="7" borderId="35" xfId="0" applyNumberFormat="1" applyFont="1" applyFill="1" applyBorder="1" applyAlignment="1">
      <alignment horizontal="center" vertical="top" wrapText="1"/>
    </xf>
    <xf numFmtId="49" fontId="9" fillId="4" borderId="18" xfId="0" applyNumberFormat="1" applyFont="1" applyFill="1" applyBorder="1" applyAlignment="1">
      <alignment horizontal="center" vertical="top"/>
    </xf>
    <xf numFmtId="49" fontId="9" fillId="4" borderId="33" xfId="0" applyNumberFormat="1" applyFont="1" applyFill="1" applyBorder="1" applyAlignment="1">
      <alignment horizontal="center" vertical="top"/>
    </xf>
    <xf numFmtId="0" fontId="2" fillId="6" borderId="29" xfId="0" applyFont="1" applyFill="1" applyBorder="1" applyAlignment="1">
      <alignment horizontal="left" vertical="top" wrapText="1"/>
    </xf>
    <xf numFmtId="3" fontId="9" fillId="0" borderId="61" xfId="0" applyNumberFormat="1" applyFont="1" applyBorder="1" applyAlignment="1">
      <alignment horizontal="center" vertical="top"/>
    </xf>
    <xf numFmtId="164" fontId="2" fillId="0" borderId="72" xfId="0" applyNumberFormat="1" applyFont="1" applyFill="1" applyBorder="1" applyAlignment="1">
      <alignment horizontal="center" vertical="top"/>
    </xf>
    <xf numFmtId="164" fontId="2" fillId="0" borderId="68" xfId="0" applyNumberFormat="1" applyFont="1" applyFill="1" applyBorder="1" applyAlignment="1">
      <alignment horizontal="center" vertical="top"/>
    </xf>
    <xf numFmtId="49" fontId="9" fillId="0" borderId="41" xfId="0" applyNumberFormat="1" applyFont="1" applyBorder="1" applyAlignment="1">
      <alignment vertical="top"/>
    </xf>
    <xf numFmtId="3" fontId="11" fillId="0" borderId="41" xfId="0" applyNumberFormat="1" applyFont="1" applyFill="1" applyBorder="1" applyAlignment="1">
      <alignment horizontal="left" vertical="top" wrapText="1"/>
    </xf>
    <xf numFmtId="164" fontId="2" fillId="7" borderId="36" xfId="0" applyNumberFormat="1" applyFont="1" applyFill="1" applyBorder="1" applyAlignment="1">
      <alignment horizontal="center" vertical="top" wrapText="1"/>
    </xf>
    <xf numFmtId="165" fontId="9" fillId="5" borderId="47" xfId="0" applyNumberFormat="1" applyFont="1" applyFill="1" applyBorder="1" applyAlignment="1">
      <alignment horizontal="center" vertical="top"/>
    </xf>
    <xf numFmtId="165" fontId="9" fillId="5" borderId="19" xfId="0" applyNumberFormat="1" applyFont="1" applyFill="1" applyBorder="1" applyAlignment="1">
      <alignment horizontal="center" vertical="top"/>
    </xf>
    <xf numFmtId="165" fontId="9" fillId="5" borderId="1" xfId="0" applyNumberFormat="1" applyFont="1" applyFill="1" applyBorder="1" applyAlignment="1">
      <alignment horizontal="center" vertical="top"/>
    </xf>
    <xf numFmtId="49" fontId="9" fillId="4" borderId="39" xfId="0" applyNumberFormat="1" applyFont="1" applyFill="1" applyBorder="1" applyAlignment="1">
      <alignment vertical="top"/>
    </xf>
    <xf numFmtId="3" fontId="2" fillId="6" borderId="42" xfId="0" applyNumberFormat="1" applyFont="1" applyFill="1" applyBorder="1" applyAlignment="1">
      <alignment horizontal="center" vertical="center" textRotation="90" wrapText="1"/>
    </xf>
    <xf numFmtId="3" fontId="9" fillId="6" borderId="61" xfId="0" applyNumberFormat="1" applyFont="1" applyFill="1" applyBorder="1" applyAlignment="1">
      <alignment horizontal="center" vertical="top" wrapText="1"/>
    </xf>
    <xf numFmtId="164" fontId="9" fillId="7" borderId="32" xfId="0" applyNumberFormat="1" applyFont="1" applyFill="1" applyBorder="1" applyAlignment="1">
      <alignment horizontal="center" vertical="top"/>
    </xf>
    <xf numFmtId="164" fontId="9" fillId="7" borderId="36" xfId="0" applyNumberFormat="1" applyFont="1" applyFill="1" applyBorder="1" applyAlignment="1">
      <alignment horizontal="center" vertical="top"/>
    </xf>
    <xf numFmtId="164" fontId="9" fillId="7" borderId="14" xfId="0" applyNumberFormat="1" applyFont="1" applyFill="1" applyBorder="1" applyAlignment="1">
      <alignment horizontal="center" vertical="top"/>
    </xf>
    <xf numFmtId="3" fontId="2" fillId="0" borderId="36" xfId="0" applyNumberFormat="1" applyFont="1" applyFill="1" applyBorder="1" applyAlignment="1">
      <alignment horizontal="center" vertical="top" wrapText="1"/>
    </xf>
    <xf numFmtId="167" fontId="2" fillId="13" borderId="84" xfId="3" applyNumberFormat="1" applyFont="1" applyFill="1" applyBorder="1" applyAlignment="1">
      <alignment horizontal="center" vertical="top"/>
    </xf>
    <xf numFmtId="167" fontId="2" fillId="13" borderId="81" xfId="3" applyNumberFormat="1" applyFont="1" applyFill="1" applyBorder="1" applyAlignment="1">
      <alignment horizontal="center" vertical="top"/>
    </xf>
    <xf numFmtId="164" fontId="2" fillId="0" borderId="39" xfId="1" applyNumberFormat="1" applyFont="1" applyFill="1" applyBorder="1" applyAlignment="1">
      <alignment vertical="top" wrapText="1"/>
    </xf>
    <xf numFmtId="0" fontId="2" fillId="0" borderId="39" xfId="0" applyNumberFormat="1" applyFont="1" applyFill="1" applyBorder="1" applyAlignment="1">
      <alignment horizontal="center" vertical="top"/>
    </xf>
    <xf numFmtId="0" fontId="2" fillId="0" borderId="41" xfId="0" applyNumberFormat="1" applyFont="1" applyFill="1" applyBorder="1" applyAlignment="1">
      <alignment horizontal="center" vertical="top"/>
    </xf>
    <xf numFmtId="0" fontId="2" fillId="0" borderId="42" xfId="0" applyNumberFormat="1" applyFont="1" applyFill="1" applyBorder="1" applyAlignment="1">
      <alignment horizontal="center" vertical="top"/>
    </xf>
    <xf numFmtId="3" fontId="9" fillId="6" borderId="13" xfId="0" applyNumberFormat="1" applyFont="1" applyFill="1" applyBorder="1" applyAlignment="1">
      <alignment horizontal="center" vertical="top"/>
    </xf>
    <xf numFmtId="164" fontId="18" fillId="6" borderId="51" xfId="0" applyNumberFormat="1" applyFont="1" applyFill="1" applyBorder="1" applyAlignment="1">
      <alignment horizontal="center" vertical="top"/>
    </xf>
    <xf numFmtId="164" fontId="18" fillId="6" borderId="16" xfId="0" applyNumberFormat="1" applyFont="1" applyFill="1" applyBorder="1" applyAlignment="1">
      <alignment horizontal="center" vertical="top" wrapText="1"/>
    </xf>
    <xf numFmtId="164" fontId="18" fillId="6" borderId="51" xfId="0" applyNumberFormat="1" applyFont="1" applyFill="1" applyBorder="1" applyAlignment="1">
      <alignment horizontal="center" vertical="top" wrapText="1"/>
    </xf>
    <xf numFmtId="165" fontId="9" fillId="7" borderId="66" xfId="0" applyNumberFormat="1" applyFont="1" applyFill="1" applyBorder="1" applyAlignment="1">
      <alignment horizontal="center" vertical="top" wrapText="1"/>
    </xf>
    <xf numFmtId="165" fontId="9" fillId="7" borderId="52" xfId="0" applyNumberFormat="1" applyFont="1" applyFill="1" applyBorder="1" applyAlignment="1">
      <alignment horizontal="center" vertical="top"/>
    </xf>
    <xf numFmtId="3" fontId="2" fillId="0" borderId="15" xfId="0" applyNumberFormat="1" applyFont="1" applyFill="1" applyBorder="1" applyAlignment="1">
      <alignment horizontal="left" vertical="top" wrapText="1"/>
    </xf>
    <xf numFmtId="3" fontId="18" fillId="0" borderId="44" xfId="0" applyNumberFormat="1" applyFont="1" applyFill="1" applyBorder="1" applyAlignment="1">
      <alignment horizontal="center" vertical="top"/>
    </xf>
    <xf numFmtId="3" fontId="2" fillId="6" borderId="12" xfId="0" applyNumberFormat="1" applyFont="1" applyFill="1" applyBorder="1" applyAlignment="1">
      <alignment horizontal="left" vertical="top" wrapText="1"/>
    </xf>
    <xf numFmtId="164" fontId="2" fillId="6" borderId="31"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8" fillId="6" borderId="31" xfId="0" applyNumberFormat="1" applyFont="1" applyFill="1" applyBorder="1" applyAlignment="1">
      <alignment horizontal="center" vertical="top"/>
    </xf>
    <xf numFmtId="3" fontId="14" fillId="0" borderId="12" xfId="0" applyNumberFormat="1" applyFont="1" applyBorder="1" applyAlignment="1">
      <alignment horizontal="center" vertical="top" wrapText="1"/>
    </xf>
    <xf numFmtId="164" fontId="18" fillId="6" borderId="3" xfId="0" applyNumberFormat="1" applyFont="1" applyFill="1" applyBorder="1" applyAlignment="1">
      <alignment horizontal="center" vertical="top"/>
    </xf>
    <xf numFmtId="164" fontId="18" fillId="6" borderId="38" xfId="0" applyNumberFormat="1" applyFont="1" applyFill="1" applyBorder="1" applyAlignment="1">
      <alignment horizontal="center" vertical="top"/>
    </xf>
    <xf numFmtId="3" fontId="2" fillId="6" borderId="11" xfId="0" applyNumberFormat="1" applyFont="1" applyFill="1" applyBorder="1" applyAlignment="1">
      <alignment horizontal="center" vertical="center" wrapText="1"/>
    </xf>
    <xf numFmtId="164" fontId="8" fillId="8" borderId="46" xfId="0" applyNumberFormat="1" applyFont="1" applyFill="1" applyBorder="1" applyAlignment="1">
      <alignment horizontal="center" vertical="top"/>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6" borderId="61" xfId="0" applyNumberFormat="1" applyFont="1" applyFill="1" applyBorder="1" applyAlignment="1">
      <alignment horizontal="center" vertical="top"/>
    </xf>
    <xf numFmtId="49" fontId="9" fillId="6" borderId="41" xfId="0" applyNumberFormat="1" applyFont="1" applyFill="1" applyBorder="1" applyAlignment="1">
      <alignment horizontal="center" vertical="top"/>
    </xf>
    <xf numFmtId="3" fontId="2" fillId="6" borderId="14" xfId="0" applyNumberFormat="1" applyFont="1" applyFill="1" applyBorder="1" applyAlignment="1">
      <alignment horizontal="center" vertical="center" wrapText="1"/>
    </xf>
    <xf numFmtId="3" fontId="9" fillId="6" borderId="32" xfId="0" applyNumberFormat="1" applyFont="1" applyFill="1" applyBorder="1" applyAlignment="1">
      <alignment horizontal="center" vertical="top" wrapText="1"/>
    </xf>
    <xf numFmtId="49" fontId="9" fillId="6" borderId="41" xfId="0" applyNumberFormat="1" applyFont="1" applyFill="1" applyBorder="1" applyAlignment="1">
      <alignment vertical="top"/>
    </xf>
    <xf numFmtId="3" fontId="14" fillId="6" borderId="21" xfId="0" applyNumberFormat="1" applyFont="1" applyFill="1" applyBorder="1" applyAlignment="1">
      <alignment horizontal="center" vertical="top"/>
    </xf>
    <xf numFmtId="164" fontId="2" fillId="0" borderId="47" xfId="1" applyNumberFormat="1" applyFont="1" applyFill="1" applyBorder="1" applyAlignment="1">
      <alignment vertical="top" wrapText="1"/>
    </xf>
    <xf numFmtId="0" fontId="2" fillId="0" borderId="47" xfId="0" applyNumberFormat="1" applyFont="1" applyFill="1" applyBorder="1" applyAlignment="1">
      <alignment horizontal="center" vertical="top"/>
    </xf>
    <xf numFmtId="0" fontId="2" fillId="0" borderId="19" xfId="0" applyNumberFormat="1" applyFont="1" applyFill="1" applyBorder="1" applyAlignment="1">
      <alignment horizontal="center" vertical="top"/>
    </xf>
    <xf numFmtId="0" fontId="2" fillId="0" borderId="20" xfId="0" applyNumberFormat="1" applyFont="1" applyFill="1" applyBorder="1" applyAlignment="1">
      <alignment horizontal="center" vertical="top"/>
    </xf>
    <xf numFmtId="3" fontId="2" fillId="7" borderId="32" xfId="0" applyNumberFormat="1" applyFont="1" applyFill="1" applyBorder="1" applyAlignment="1">
      <alignment horizontal="left" vertical="top"/>
    </xf>
    <xf numFmtId="3" fontId="2" fillId="7" borderId="14" xfId="0" applyNumberFormat="1" applyFont="1" applyFill="1" applyBorder="1" applyAlignment="1">
      <alignment horizontal="left" vertical="top"/>
    </xf>
    <xf numFmtId="3" fontId="2" fillId="7" borderId="15" xfId="0" applyNumberFormat="1" applyFont="1" applyFill="1" applyBorder="1" applyAlignment="1">
      <alignment horizontal="left" vertical="top"/>
    </xf>
    <xf numFmtId="3" fontId="4" fillId="0" borderId="0" xfId="0" applyNumberFormat="1" applyFont="1" applyAlignment="1">
      <alignment horizontal="left" vertical="top" wrapText="1"/>
    </xf>
    <xf numFmtId="3" fontId="3" fillId="0" borderId="0" xfId="0" applyNumberFormat="1" applyFont="1" applyAlignment="1">
      <alignment horizontal="center" vertical="top"/>
    </xf>
    <xf numFmtId="3" fontId="5" fillId="0" borderId="0" xfId="0" applyNumberFormat="1" applyFont="1" applyAlignment="1">
      <alignment horizontal="center" vertical="center" wrapText="1"/>
    </xf>
    <xf numFmtId="3" fontId="6" fillId="0" borderId="0" xfId="0" applyNumberFormat="1" applyFont="1" applyAlignment="1">
      <alignment horizontal="center" vertical="center" wrapText="1"/>
    </xf>
    <xf numFmtId="3" fontId="7" fillId="0" borderId="0" xfId="0" applyNumberFormat="1" applyFont="1" applyAlignment="1">
      <alignment horizontal="center" vertical="top"/>
    </xf>
    <xf numFmtId="3" fontId="2" fillId="0" borderId="1" xfId="0" applyNumberFormat="1" applyFont="1" applyBorder="1" applyAlignment="1">
      <alignment horizontal="right"/>
    </xf>
    <xf numFmtId="49" fontId="8" fillId="0" borderId="2" xfId="0" applyNumberFormat="1" applyFont="1" applyBorder="1" applyAlignment="1">
      <alignment horizontal="center" vertical="center" textRotation="90" wrapText="1"/>
    </xf>
    <xf numFmtId="49" fontId="8" fillId="0" borderId="9" xfId="0" applyNumberFormat="1" applyFont="1" applyBorder="1" applyAlignment="1">
      <alignment horizontal="center" vertical="center" textRotation="90" wrapText="1"/>
    </xf>
    <xf numFmtId="49" fontId="8" fillId="0" borderId="18" xfId="0" applyNumberFormat="1" applyFont="1" applyBorder="1" applyAlignment="1">
      <alignment horizontal="center" vertical="center" textRotation="90" wrapText="1"/>
    </xf>
    <xf numFmtId="49" fontId="8" fillId="0" borderId="3" xfId="0" applyNumberFormat="1" applyFont="1" applyBorder="1" applyAlignment="1">
      <alignment horizontal="center" vertical="center" textRotation="90" wrapText="1"/>
    </xf>
    <xf numFmtId="49" fontId="8" fillId="0" borderId="10" xfId="0" applyNumberFormat="1" applyFont="1" applyBorder="1" applyAlignment="1">
      <alignment horizontal="center" vertical="center" textRotation="90" wrapText="1"/>
    </xf>
    <xf numFmtId="49" fontId="8" fillId="0" borderId="19" xfId="0" applyNumberFormat="1" applyFont="1" applyBorder="1" applyAlignment="1">
      <alignment horizontal="center" vertical="center" textRotation="90" wrapText="1"/>
    </xf>
    <xf numFmtId="3" fontId="8" fillId="0" borderId="3"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19" xfId="0" applyNumberFormat="1" applyFont="1" applyBorder="1" applyAlignment="1">
      <alignment horizontal="center" vertical="center" wrapText="1"/>
    </xf>
    <xf numFmtId="3" fontId="8" fillId="0" borderId="4" xfId="0" applyNumberFormat="1" applyFont="1" applyBorder="1" applyAlignment="1">
      <alignment horizontal="center" vertical="center" textRotation="90" wrapText="1"/>
    </xf>
    <xf numFmtId="3" fontId="8" fillId="0" borderId="11" xfId="0" applyNumberFormat="1" applyFont="1" applyBorder="1" applyAlignment="1">
      <alignment horizontal="center" vertical="center" textRotation="90" wrapText="1"/>
    </xf>
    <xf numFmtId="3" fontId="8" fillId="0" borderId="20" xfId="0" applyNumberFormat="1" applyFont="1" applyBorder="1" applyAlignment="1">
      <alignment horizontal="center" vertical="center" textRotation="90" wrapText="1"/>
    </xf>
    <xf numFmtId="164" fontId="2" fillId="0" borderId="64" xfId="0" applyNumberFormat="1" applyFont="1" applyBorder="1" applyAlignment="1">
      <alignment horizontal="center" vertical="center" textRotation="90" wrapText="1"/>
    </xf>
    <xf numFmtId="164" fontId="2" fillId="0" borderId="46" xfId="0" applyNumberFormat="1" applyFont="1" applyBorder="1" applyAlignment="1">
      <alignment horizontal="center" vertical="center" textRotation="90" wrapText="1"/>
    </xf>
    <xf numFmtId="164" fontId="2" fillId="0" borderId="71" xfId="0" applyNumberFormat="1" applyFont="1" applyBorder="1" applyAlignment="1">
      <alignment horizontal="center" vertical="center" textRotation="90"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45" xfId="0" applyNumberFormat="1" applyFont="1" applyBorder="1" applyAlignment="1">
      <alignment horizontal="center" vertical="center" wrapText="1"/>
    </xf>
    <xf numFmtId="3" fontId="8" fillId="0" borderId="31" xfId="0" applyNumberFormat="1" applyFont="1" applyBorder="1" applyAlignment="1">
      <alignment horizontal="center" vertical="center" wrapText="1"/>
    </xf>
    <xf numFmtId="3" fontId="8" fillId="0" borderId="47" xfId="0" applyNumberFormat="1" applyFont="1" applyBorder="1" applyAlignment="1">
      <alignment horizontal="center" vertical="center" wrapText="1"/>
    </xf>
    <xf numFmtId="3" fontId="2" fillId="0" borderId="43"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textRotation="90"/>
    </xf>
    <xf numFmtId="3" fontId="2" fillId="0" borderId="19" xfId="0" applyNumberFormat="1" applyFont="1" applyBorder="1" applyAlignment="1">
      <alignment horizontal="center" vertical="center" textRotation="90"/>
    </xf>
    <xf numFmtId="3" fontId="2" fillId="0" borderId="54" xfId="0" applyNumberFormat="1" applyFont="1" applyBorder="1" applyAlignment="1">
      <alignment horizontal="center" vertical="center" textRotation="90"/>
    </xf>
    <xf numFmtId="3" fontId="2" fillId="0" borderId="48" xfId="0" applyNumberFormat="1" applyFont="1" applyBorder="1" applyAlignment="1">
      <alignment horizontal="center" vertical="center" textRotation="90"/>
    </xf>
    <xf numFmtId="3" fontId="2" fillId="0" borderId="17" xfId="0" applyNumberFormat="1" applyFont="1" applyBorder="1" applyAlignment="1">
      <alignment horizontal="center" vertical="center" textRotation="90"/>
    </xf>
    <xf numFmtId="3" fontId="2" fillId="0" borderId="20" xfId="0" applyNumberFormat="1" applyFont="1" applyBorder="1" applyAlignment="1">
      <alignment horizontal="center" vertical="center" textRotation="90"/>
    </xf>
    <xf numFmtId="3" fontId="8" fillId="0" borderId="5" xfId="0" applyNumberFormat="1" applyFont="1" applyBorder="1" applyAlignment="1">
      <alignment horizontal="center" vertical="center" textRotation="90" wrapText="1"/>
    </xf>
    <xf numFmtId="3" fontId="8" fillId="0" borderId="12" xfId="0" applyNumberFormat="1" applyFont="1" applyBorder="1" applyAlignment="1">
      <alignment horizontal="center" vertical="center" textRotation="90" wrapText="1"/>
    </xf>
    <xf numFmtId="3" fontId="8" fillId="0" borderId="21" xfId="0" applyNumberFormat="1" applyFont="1" applyBorder="1" applyAlignment="1">
      <alignment horizontal="center" vertical="center" textRotation="90" wrapText="1"/>
    </xf>
    <xf numFmtId="3" fontId="2" fillId="0" borderId="29"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3" fontId="2" fillId="0" borderId="47" xfId="0" applyNumberFormat="1" applyFont="1" applyBorder="1" applyAlignment="1">
      <alignment horizontal="center" vertical="center" textRotation="90" wrapText="1"/>
    </xf>
    <xf numFmtId="164" fontId="2" fillId="6" borderId="29" xfId="0" applyNumberFormat="1" applyFont="1" applyFill="1" applyBorder="1" applyAlignment="1">
      <alignment horizontal="center" vertical="center" textRotation="90" wrapText="1"/>
    </xf>
    <xf numFmtId="164" fontId="2" fillId="6" borderId="31" xfId="0" applyNumberFormat="1" applyFont="1" applyFill="1" applyBorder="1" applyAlignment="1">
      <alignment horizontal="center" vertical="center" textRotation="90" wrapText="1"/>
    </xf>
    <xf numFmtId="164" fontId="2" fillId="6" borderId="47" xfId="0" applyNumberFormat="1" applyFont="1" applyFill="1" applyBorder="1" applyAlignment="1">
      <alignment horizontal="center" vertical="center" textRotation="90" wrapText="1"/>
    </xf>
    <xf numFmtId="164" fontId="2" fillId="0" borderId="3" xfId="0" applyNumberFormat="1" applyFont="1" applyBorder="1" applyAlignment="1">
      <alignment horizontal="center" vertical="center" textRotation="90" wrapText="1"/>
    </xf>
    <xf numFmtId="164" fontId="2" fillId="0" borderId="10" xfId="0" applyNumberFormat="1" applyFont="1" applyBorder="1" applyAlignment="1">
      <alignment horizontal="center" vertical="center" textRotation="90" wrapText="1"/>
    </xf>
    <xf numFmtId="164" fontId="2" fillId="0" borderId="19" xfId="0" applyNumberFormat="1" applyFont="1" applyBorder="1" applyAlignment="1">
      <alignment horizontal="center" vertical="center" textRotation="90" wrapText="1"/>
    </xf>
    <xf numFmtId="3" fontId="2" fillId="0" borderId="3" xfId="0" applyNumberFormat="1" applyFont="1" applyFill="1" applyBorder="1" applyAlignment="1">
      <alignment horizontal="left" vertical="top" wrapText="1"/>
    </xf>
    <xf numFmtId="3" fontId="2" fillId="0" borderId="19"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20"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9" fillId="2" borderId="6" xfId="0" applyNumberFormat="1" applyFont="1" applyFill="1" applyBorder="1" applyAlignment="1">
      <alignment horizontal="left" vertical="top" wrapText="1"/>
    </xf>
    <xf numFmtId="3" fontId="9" fillId="2" borderId="7" xfId="0" applyNumberFormat="1" applyFont="1" applyFill="1" applyBorder="1" applyAlignment="1">
      <alignment horizontal="left" vertical="top" wrapText="1"/>
    </xf>
    <xf numFmtId="3" fontId="9" fillId="2" borderId="8" xfId="0" applyNumberFormat="1" applyFont="1" applyFill="1" applyBorder="1" applyAlignment="1">
      <alignment horizontal="left" vertical="top" wrapText="1"/>
    </xf>
    <xf numFmtId="3" fontId="9" fillId="3" borderId="22" xfId="0" applyNumberFormat="1" applyFont="1" applyFill="1" applyBorder="1" applyAlignment="1">
      <alignment horizontal="left" vertical="top" wrapText="1"/>
    </xf>
    <xf numFmtId="3" fontId="9" fillId="3" borderId="23" xfId="0" applyNumberFormat="1" applyFont="1" applyFill="1" applyBorder="1" applyAlignment="1">
      <alignment horizontal="left" vertical="top" wrapText="1"/>
    </xf>
    <xf numFmtId="3" fontId="9" fillId="3" borderId="24" xfId="0" applyNumberFormat="1" applyFont="1" applyFill="1" applyBorder="1" applyAlignment="1">
      <alignment horizontal="left" vertical="top" wrapText="1"/>
    </xf>
    <xf numFmtId="3" fontId="9" fillId="4" borderId="26" xfId="0" applyNumberFormat="1" applyFont="1" applyFill="1" applyBorder="1" applyAlignment="1">
      <alignment horizontal="left" vertical="top"/>
    </xf>
    <xf numFmtId="3" fontId="9" fillId="4" borderId="27" xfId="0" applyNumberFormat="1" applyFont="1" applyFill="1" applyBorder="1" applyAlignment="1">
      <alignment horizontal="left" vertical="top"/>
    </xf>
    <xf numFmtId="3" fontId="9" fillId="4" borderId="28" xfId="0" applyNumberFormat="1" applyFont="1" applyFill="1" applyBorder="1" applyAlignment="1">
      <alignment horizontal="left" vertical="top"/>
    </xf>
    <xf numFmtId="3" fontId="9" fillId="5" borderId="26" xfId="0" applyNumberFormat="1" applyFont="1" applyFill="1" applyBorder="1" applyAlignment="1">
      <alignment horizontal="left" vertical="top" wrapText="1"/>
    </xf>
    <xf numFmtId="3" fontId="9" fillId="5" borderId="27" xfId="0" applyNumberFormat="1" applyFont="1" applyFill="1" applyBorder="1" applyAlignment="1">
      <alignment horizontal="left" vertical="top" wrapText="1"/>
    </xf>
    <xf numFmtId="3" fontId="9" fillId="5" borderId="28" xfId="0" applyNumberFormat="1" applyFont="1" applyFill="1" applyBorder="1" applyAlignment="1">
      <alignment horizontal="left" vertical="top" wrapText="1"/>
    </xf>
    <xf numFmtId="49" fontId="9" fillId="4" borderId="2" xfId="0" applyNumberFormat="1" applyFont="1" applyFill="1" applyBorder="1" applyAlignment="1">
      <alignment horizontal="center" vertical="top"/>
    </xf>
    <xf numFmtId="49" fontId="9" fillId="4" borderId="9" xfId="0" applyNumberFormat="1" applyFont="1" applyFill="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164" fontId="2" fillId="6" borderId="13" xfId="0" applyNumberFormat="1" applyFont="1" applyFill="1" applyBorder="1" applyAlignment="1">
      <alignment horizontal="left" vertical="top" wrapText="1"/>
    </xf>
    <xf numFmtId="164" fontId="2" fillId="6" borderId="21"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1"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3" fontId="10" fillId="6" borderId="16" xfId="0" applyNumberFormat="1" applyFont="1" applyFill="1" applyBorder="1" applyAlignment="1">
      <alignment horizontal="left" vertical="top" wrapText="1"/>
    </xf>
    <xf numFmtId="3" fontId="10" fillId="6" borderId="41" xfId="0" applyNumberFormat="1" applyFont="1" applyFill="1" applyBorder="1" applyAlignment="1">
      <alignment horizontal="left" vertical="top" wrapText="1"/>
    </xf>
    <xf numFmtId="3" fontId="9" fillId="6" borderId="17" xfId="0" applyNumberFormat="1" applyFont="1" applyFill="1" applyBorder="1" applyAlignment="1">
      <alignment horizontal="center" vertical="top" wrapText="1"/>
    </xf>
    <xf numFmtId="3" fontId="9" fillId="6" borderId="42" xfId="0" applyNumberFormat="1" applyFont="1" applyFill="1" applyBorder="1" applyAlignment="1">
      <alignment horizontal="center" vertical="top" wrapText="1"/>
    </xf>
    <xf numFmtId="3" fontId="2" fillId="0" borderId="41" xfId="0" applyNumberFormat="1" applyFont="1" applyFill="1" applyBorder="1" applyAlignment="1">
      <alignment horizontal="left" vertical="top" wrapText="1"/>
    </xf>
    <xf numFmtId="3" fontId="10" fillId="0" borderId="10"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9" fillId="0" borderId="10" xfId="0" applyNumberFormat="1" applyFont="1" applyFill="1" applyBorder="1" applyAlignment="1">
      <alignment horizontal="left" vertical="top" wrapText="1"/>
    </xf>
    <xf numFmtId="3" fontId="9" fillId="5" borderId="48" xfId="0" applyNumberFormat="1" applyFont="1" applyFill="1" applyBorder="1" applyAlignment="1">
      <alignment horizontal="right" vertical="top"/>
    </xf>
    <xf numFmtId="3" fontId="9" fillId="5" borderId="1" xfId="0" applyNumberFormat="1" applyFont="1" applyFill="1" applyBorder="1" applyAlignment="1">
      <alignment horizontal="right" vertical="top"/>
    </xf>
    <xf numFmtId="3" fontId="9" fillId="5" borderId="47" xfId="0" applyNumberFormat="1" applyFont="1" applyFill="1" applyBorder="1" applyAlignment="1">
      <alignment horizontal="center" vertical="top" wrapText="1"/>
    </xf>
    <xf numFmtId="3" fontId="9" fillId="5" borderId="1" xfId="0" applyNumberFormat="1" applyFont="1" applyFill="1" applyBorder="1" applyAlignment="1">
      <alignment horizontal="center" vertical="top" wrapText="1"/>
    </xf>
    <xf numFmtId="3" fontId="9" fillId="5" borderId="71" xfId="0" applyNumberFormat="1" applyFont="1" applyFill="1" applyBorder="1" applyAlignment="1">
      <alignment horizontal="center" vertical="top" wrapText="1"/>
    </xf>
    <xf numFmtId="3" fontId="11"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2" fillId="0" borderId="29"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6" borderId="41" xfId="0" applyNumberFormat="1" applyFont="1" applyFill="1" applyBorder="1" applyAlignment="1">
      <alignment horizontal="left" vertical="top" wrapText="1"/>
    </xf>
    <xf numFmtId="3" fontId="13" fillId="6" borderId="3"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8" fillId="6" borderId="16" xfId="0" applyNumberFormat="1" applyFont="1" applyFill="1" applyBorder="1" applyAlignment="1">
      <alignment horizontal="left" vertical="top" wrapText="1"/>
    </xf>
    <xf numFmtId="3" fontId="8" fillId="6" borderId="19" xfId="0" applyNumberFormat="1" applyFont="1" applyFill="1" applyBorder="1" applyAlignment="1">
      <alignment horizontal="left" vertical="top" wrapText="1"/>
    </xf>
    <xf numFmtId="3" fontId="8" fillId="6" borderId="31" xfId="0" applyNumberFormat="1" applyFont="1" applyFill="1" applyBorder="1" applyAlignment="1">
      <alignment horizontal="left" vertical="top" wrapText="1"/>
    </xf>
    <xf numFmtId="3" fontId="2" fillId="6" borderId="39"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9" fillId="7" borderId="66" xfId="0" applyNumberFormat="1" applyFont="1" applyFill="1" applyBorder="1" applyAlignment="1">
      <alignment horizontal="right" vertical="top" wrapText="1"/>
    </xf>
    <xf numFmtId="3" fontId="9" fillId="7" borderId="23" xfId="0" applyNumberFormat="1" applyFont="1" applyFill="1" applyBorder="1" applyAlignment="1">
      <alignment horizontal="right" vertical="top" wrapText="1"/>
    </xf>
    <xf numFmtId="3" fontId="9" fillId="5" borderId="27" xfId="0" applyNumberFormat="1" applyFont="1" applyFill="1" applyBorder="1" applyAlignment="1">
      <alignment horizontal="right" vertical="top"/>
    </xf>
    <xf numFmtId="3" fontId="2" fillId="0" borderId="11" xfId="0" applyNumberFormat="1" applyFont="1" applyFill="1" applyBorder="1" applyAlignment="1">
      <alignment horizontal="center" vertical="center" textRotation="90" wrapText="1"/>
    </xf>
    <xf numFmtId="3" fontId="14" fillId="0" borderId="3" xfId="0" applyNumberFormat="1" applyFont="1" applyFill="1" applyBorder="1" applyAlignment="1">
      <alignment horizontal="left" vertical="top" wrapText="1"/>
    </xf>
    <xf numFmtId="3" fontId="14" fillId="0" borderId="41" xfId="0" applyNumberFormat="1" applyFont="1" applyFill="1" applyBorder="1" applyAlignment="1">
      <alignment horizontal="left" vertical="top" wrapText="1"/>
    </xf>
    <xf numFmtId="3" fontId="8" fillId="0" borderId="4" xfId="0" applyNumberFormat="1" applyFont="1" applyFill="1" applyBorder="1" applyAlignment="1">
      <alignment horizontal="center" vertical="center" textRotation="90" wrapText="1"/>
    </xf>
    <xf numFmtId="3" fontId="8" fillId="0" borderId="42" xfId="0" applyNumberFormat="1" applyFont="1" applyFill="1" applyBorder="1" applyAlignment="1">
      <alignment horizontal="center" vertical="center" textRotation="90" wrapText="1"/>
    </xf>
    <xf numFmtId="3" fontId="8" fillId="6" borderId="41"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8" borderId="0" xfId="0" applyNumberFormat="1" applyFont="1" applyFill="1" applyBorder="1" applyAlignment="1">
      <alignment horizontal="center" vertical="top" wrapText="1"/>
    </xf>
    <xf numFmtId="3" fontId="2" fillId="0" borderId="32" xfId="0" applyNumberFormat="1" applyFont="1" applyBorder="1" applyAlignment="1">
      <alignment horizontal="left" vertical="top"/>
    </xf>
    <xf numFmtId="3" fontId="2" fillId="0" borderId="14" xfId="0" applyNumberFormat="1" applyFont="1" applyBorder="1" applyAlignment="1">
      <alignment horizontal="left" vertical="top"/>
    </xf>
    <xf numFmtId="3" fontId="2" fillId="8" borderId="0" xfId="0" applyNumberFormat="1" applyFont="1" applyFill="1" applyBorder="1" applyAlignment="1">
      <alignment horizontal="center" vertical="top" wrapText="1"/>
    </xf>
    <xf numFmtId="3" fontId="9" fillId="5" borderId="26" xfId="0" applyNumberFormat="1" applyFont="1" applyFill="1" applyBorder="1" applyAlignment="1">
      <alignment horizontal="right" vertical="top"/>
    </xf>
    <xf numFmtId="3" fontId="9" fillId="4" borderId="26" xfId="0" applyNumberFormat="1" applyFont="1" applyFill="1" applyBorder="1" applyAlignment="1">
      <alignment horizontal="right" vertical="top"/>
    </xf>
    <xf numFmtId="3" fontId="9" fillId="4" borderId="27" xfId="0" applyNumberFormat="1" applyFont="1" applyFill="1" applyBorder="1" applyAlignment="1">
      <alignment horizontal="right" vertical="top"/>
    </xf>
    <xf numFmtId="3" fontId="9" fillId="4" borderId="57" xfId="0" applyNumberFormat="1" applyFont="1" applyFill="1" applyBorder="1" applyAlignment="1">
      <alignment horizontal="center" vertical="top" wrapText="1"/>
    </xf>
    <xf numFmtId="3" fontId="9" fillId="4" borderId="27" xfId="0" applyNumberFormat="1" applyFont="1" applyFill="1" applyBorder="1" applyAlignment="1">
      <alignment horizontal="center" vertical="top" wrapText="1"/>
    </xf>
    <xf numFmtId="3" fontId="9" fillId="4" borderId="28" xfId="0" applyNumberFormat="1" applyFont="1" applyFill="1" applyBorder="1" applyAlignment="1">
      <alignment horizontal="center" vertical="top" wrapText="1"/>
    </xf>
    <xf numFmtId="3" fontId="9" fillId="3" borderId="26" xfId="0" applyNumberFormat="1" applyFont="1" applyFill="1" applyBorder="1" applyAlignment="1">
      <alignment horizontal="right" vertical="top"/>
    </xf>
    <xf numFmtId="3" fontId="9" fillId="3" borderId="27" xfId="0" applyNumberFormat="1" applyFont="1" applyFill="1" applyBorder="1" applyAlignment="1">
      <alignment horizontal="right" vertical="top"/>
    </xf>
    <xf numFmtId="3" fontId="9" fillId="3" borderId="57" xfId="0" applyNumberFormat="1" applyFont="1" applyFill="1" applyBorder="1" applyAlignment="1">
      <alignment horizontal="center" vertical="top" wrapText="1"/>
    </xf>
    <xf numFmtId="3" fontId="9" fillId="3" borderId="27" xfId="0" applyNumberFormat="1" applyFont="1" applyFill="1" applyBorder="1" applyAlignment="1">
      <alignment horizontal="center" vertical="top" wrapText="1"/>
    </xf>
    <xf numFmtId="3" fontId="9" fillId="3" borderId="28" xfId="0" applyNumberFormat="1" applyFont="1" applyFill="1" applyBorder="1" applyAlignment="1">
      <alignment horizontal="center" vertical="top" wrapText="1"/>
    </xf>
    <xf numFmtId="3" fontId="2" fillId="11" borderId="57" xfId="0" applyNumberFormat="1" applyFont="1" applyFill="1" applyBorder="1" applyAlignment="1">
      <alignment horizontal="center" vertical="top" wrapText="1"/>
    </xf>
    <xf numFmtId="3" fontId="2" fillId="11" borderId="27" xfId="0" applyNumberFormat="1" applyFont="1" applyFill="1" applyBorder="1" applyAlignment="1">
      <alignment horizontal="center" vertical="top" wrapText="1"/>
    </xf>
    <xf numFmtId="3" fontId="2" fillId="11" borderId="28" xfId="0" applyNumberFormat="1" applyFont="1" applyFill="1" applyBorder="1" applyAlignment="1">
      <alignment horizontal="center" vertical="top" wrapText="1"/>
    </xf>
    <xf numFmtId="3" fontId="9" fillId="0" borderId="27" xfId="0" applyNumberFormat="1" applyFont="1" applyFill="1" applyBorder="1" applyAlignment="1">
      <alignment horizontal="center" wrapText="1"/>
    </xf>
    <xf numFmtId="3" fontId="2" fillId="7" borderId="32" xfId="0" applyNumberFormat="1" applyFont="1" applyFill="1" applyBorder="1" applyAlignment="1">
      <alignment horizontal="left" vertical="top" wrapText="1"/>
    </xf>
    <xf numFmtId="3" fontId="2" fillId="7" borderId="14" xfId="0" applyNumberFormat="1" applyFont="1" applyFill="1" applyBorder="1" applyAlignment="1">
      <alignment horizontal="left" vertical="top" wrapText="1"/>
    </xf>
    <xf numFmtId="3" fontId="2" fillId="7" borderId="15" xfId="0" applyNumberFormat="1" applyFont="1" applyFill="1" applyBorder="1" applyAlignment="1">
      <alignment horizontal="left" vertical="top" wrapText="1"/>
    </xf>
    <xf numFmtId="3" fontId="9" fillId="7" borderId="32" xfId="0" applyNumberFormat="1" applyFont="1" applyFill="1" applyBorder="1" applyAlignment="1">
      <alignment horizontal="right" vertical="top"/>
    </xf>
    <xf numFmtId="3" fontId="9" fillId="7" borderId="14" xfId="0" applyNumberFormat="1" applyFont="1" applyFill="1" applyBorder="1" applyAlignment="1">
      <alignment horizontal="right" vertical="top"/>
    </xf>
    <xf numFmtId="3" fontId="9" fillId="7" borderId="15" xfId="0" applyNumberFormat="1" applyFont="1" applyFill="1" applyBorder="1" applyAlignment="1">
      <alignment horizontal="right" vertical="top"/>
    </xf>
    <xf numFmtId="3" fontId="2" fillId="0" borderId="0" xfId="0" applyNumberFormat="1" applyFont="1" applyAlignment="1">
      <alignment horizontal="center" vertical="center" wrapText="1"/>
    </xf>
    <xf numFmtId="3" fontId="2" fillId="0" borderId="13"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9" fillId="7" borderId="22" xfId="0" applyNumberFormat="1" applyFont="1" applyFill="1" applyBorder="1" applyAlignment="1">
      <alignment horizontal="right" vertical="top"/>
    </xf>
    <xf numFmtId="3" fontId="9" fillId="7" borderId="23" xfId="0" applyNumberFormat="1" applyFont="1" applyFill="1" applyBorder="1" applyAlignment="1">
      <alignment horizontal="right" vertical="top"/>
    </xf>
    <xf numFmtId="3" fontId="2" fillId="0" borderId="32" xfId="0" applyNumberFormat="1" applyFont="1" applyBorder="1" applyAlignment="1">
      <alignment horizontal="left" vertical="top" wrapText="1"/>
    </xf>
    <xf numFmtId="3" fontId="2" fillId="0" borderId="14" xfId="0" applyNumberFormat="1" applyFont="1" applyBorder="1" applyAlignment="1">
      <alignment horizontal="left" vertical="top" wrapText="1"/>
    </xf>
    <xf numFmtId="3" fontId="9" fillId="3" borderId="32" xfId="0" applyNumberFormat="1" applyFont="1" applyFill="1" applyBorder="1" applyAlignment="1">
      <alignment horizontal="left" vertical="top"/>
    </xf>
    <xf numFmtId="3" fontId="9" fillId="3" borderId="14" xfId="0" applyNumberFormat="1" applyFont="1" applyFill="1" applyBorder="1" applyAlignment="1">
      <alignment horizontal="left" vertical="top"/>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2" fillId="0" borderId="5" xfId="0" applyNumberFormat="1" applyFont="1" applyBorder="1" applyAlignment="1">
      <alignment horizontal="left" vertical="top" wrapText="1"/>
    </xf>
    <xf numFmtId="3" fontId="2" fillId="0" borderId="1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6" borderId="5" xfId="0" applyNumberFormat="1" applyFont="1" applyFill="1" applyBorder="1" applyAlignment="1">
      <alignment horizontal="left" vertical="top" wrapText="1"/>
    </xf>
    <xf numFmtId="3" fontId="2" fillId="6" borderId="61" xfId="0" applyNumberFormat="1" applyFont="1" applyFill="1" applyBorder="1" applyAlignment="1">
      <alignment horizontal="left" vertical="top" wrapText="1"/>
    </xf>
    <xf numFmtId="3" fontId="9" fillId="3" borderId="45" xfId="0" applyNumberFormat="1" applyFont="1" applyFill="1" applyBorder="1" applyAlignment="1">
      <alignment horizontal="left" vertical="top" wrapText="1"/>
    </xf>
    <xf numFmtId="3" fontId="9" fillId="3" borderId="51" xfId="0" applyNumberFormat="1" applyFont="1" applyFill="1" applyBorder="1" applyAlignment="1">
      <alignment horizontal="left" vertical="top" wrapText="1"/>
    </xf>
    <xf numFmtId="3" fontId="9" fillId="3" borderId="60" xfId="0" applyNumberFormat="1" applyFont="1" applyFill="1" applyBorder="1" applyAlignment="1">
      <alignment horizontal="left" vertical="top" wrapText="1"/>
    </xf>
    <xf numFmtId="3" fontId="9" fillId="4" borderId="43" xfId="0" applyNumberFormat="1" applyFont="1" applyFill="1" applyBorder="1" applyAlignment="1">
      <alignment horizontal="left" vertical="top"/>
    </xf>
    <xf numFmtId="3" fontId="9" fillId="4" borderId="14" xfId="0" applyNumberFormat="1" applyFont="1" applyFill="1" applyBorder="1" applyAlignment="1">
      <alignment horizontal="left" vertical="top"/>
    </xf>
    <xf numFmtId="3" fontId="9" fillId="4" borderId="15" xfId="0" applyNumberFormat="1" applyFont="1" applyFill="1" applyBorder="1" applyAlignment="1">
      <alignment horizontal="left" vertical="top"/>
    </xf>
    <xf numFmtId="3" fontId="9" fillId="5" borderId="48" xfId="0" applyNumberFormat="1" applyFont="1" applyFill="1" applyBorder="1" applyAlignment="1">
      <alignment horizontal="left" vertical="top" wrapText="1"/>
    </xf>
    <xf numFmtId="3" fontId="9" fillId="5" borderId="1" xfId="0" applyNumberFormat="1" applyFont="1" applyFill="1" applyBorder="1" applyAlignment="1">
      <alignment horizontal="left" vertical="top" wrapText="1"/>
    </xf>
    <xf numFmtId="3" fontId="9" fillId="5" borderId="71" xfId="0" applyNumberFormat="1" applyFont="1" applyFill="1" applyBorder="1" applyAlignment="1">
      <alignment horizontal="left" vertical="top" wrapText="1"/>
    </xf>
    <xf numFmtId="164" fontId="2" fillId="0" borderId="70" xfId="0" applyNumberFormat="1" applyFont="1" applyBorder="1" applyAlignment="1">
      <alignment horizontal="center" vertical="center" textRotation="90" wrapText="1"/>
    </xf>
    <xf numFmtId="164" fontId="2" fillId="0" borderId="62" xfId="0" applyNumberFormat="1" applyFont="1" applyBorder="1" applyAlignment="1">
      <alignment horizontal="center" vertical="center" textRotation="90" wrapText="1"/>
    </xf>
    <xf numFmtId="164" fontId="2" fillId="0" borderId="65" xfId="0" applyNumberFormat="1" applyFont="1" applyBorder="1" applyAlignment="1">
      <alignment horizontal="center" vertical="center" textRotation="90" wrapText="1"/>
    </xf>
    <xf numFmtId="3" fontId="9" fillId="5" borderId="57" xfId="0" applyNumberFormat="1" applyFont="1" applyFill="1" applyBorder="1" applyAlignment="1">
      <alignment horizontal="center" vertical="top" wrapText="1"/>
    </xf>
    <xf numFmtId="3" fontId="9" fillId="5" borderId="27" xfId="0" applyNumberFormat="1" applyFont="1" applyFill="1" applyBorder="1" applyAlignment="1">
      <alignment horizontal="center" vertical="top" wrapText="1"/>
    </xf>
    <xf numFmtId="3" fontId="9" fillId="5" borderId="28" xfId="0" applyNumberFormat="1" applyFont="1" applyFill="1" applyBorder="1" applyAlignment="1">
      <alignment horizontal="center" vertical="top" wrapText="1"/>
    </xf>
    <xf numFmtId="3" fontId="2" fillId="0" borderId="56" xfId="0" applyNumberFormat="1" applyFont="1" applyFill="1" applyBorder="1" applyAlignment="1">
      <alignment horizontal="center" vertical="center" textRotation="90" wrapText="1"/>
    </xf>
    <xf numFmtId="3" fontId="2" fillId="0" borderId="31" xfId="0" applyNumberFormat="1" applyFont="1" applyBorder="1" applyAlignment="1">
      <alignment horizontal="left" vertical="top" wrapText="1"/>
    </xf>
    <xf numFmtId="3" fontId="10" fillId="6" borderId="10" xfId="0" applyNumberFormat="1" applyFont="1" applyFill="1" applyBorder="1" applyAlignment="1">
      <alignment horizontal="left" vertical="top" wrapText="1"/>
    </xf>
    <xf numFmtId="164" fontId="2" fillId="6" borderId="62" xfId="0" applyNumberFormat="1" applyFont="1" applyFill="1" applyBorder="1" applyAlignment="1">
      <alignment horizontal="center" vertical="top" wrapText="1"/>
    </xf>
    <xf numFmtId="164" fontId="2" fillId="6" borderId="72" xfId="0" applyNumberFormat="1" applyFont="1" applyFill="1" applyBorder="1" applyAlignment="1">
      <alignment horizontal="center" vertical="top" wrapText="1"/>
    </xf>
    <xf numFmtId="3" fontId="9" fillId="6" borderId="13" xfId="0" applyNumberFormat="1" applyFont="1" applyFill="1" applyBorder="1" applyAlignment="1">
      <alignment horizontal="center" vertical="top"/>
    </xf>
    <xf numFmtId="3" fontId="9" fillId="6" borderId="61" xfId="0" applyNumberFormat="1" applyFont="1" applyFill="1" applyBorder="1" applyAlignment="1">
      <alignment horizontal="center" vertical="top"/>
    </xf>
    <xf numFmtId="3" fontId="25" fillId="6" borderId="16" xfId="0" applyNumberFormat="1" applyFont="1" applyFill="1" applyBorder="1" applyAlignment="1">
      <alignment horizontal="left" vertical="top" wrapText="1"/>
    </xf>
    <xf numFmtId="3" fontId="25" fillId="6" borderId="19" xfId="0" applyNumberFormat="1" applyFont="1" applyFill="1" applyBorder="1" applyAlignment="1">
      <alignment horizontal="left" vertical="top" wrapText="1"/>
    </xf>
    <xf numFmtId="3" fontId="9" fillId="7" borderId="24" xfId="0" applyNumberFormat="1" applyFont="1" applyFill="1" applyBorder="1" applyAlignment="1">
      <alignment horizontal="right" vertical="top" wrapText="1"/>
    </xf>
    <xf numFmtId="3" fontId="2" fillId="6" borderId="21" xfId="0" applyNumberFormat="1" applyFont="1" applyFill="1" applyBorder="1" applyAlignment="1">
      <alignment horizontal="left" vertical="top" wrapText="1"/>
    </xf>
    <xf numFmtId="164" fontId="8" fillId="6" borderId="62" xfId="0" applyNumberFormat="1" applyFont="1" applyFill="1" applyBorder="1" applyAlignment="1">
      <alignment horizontal="center" vertical="top"/>
    </xf>
    <xf numFmtId="3" fontId="4" fillId="0" borderId="0" xfId="0" applyNumberFormat="1" applyFont="1" applyAlignment="1">
      <alignment horizontal="right" vertical="top" wrapText="1"/>
    </xf>
    <xf numFmtId="3" fontId="8" fillId="0" borderId="5"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21" xfId="0" applyNumberFormat="1" applyFont="1" applyBorder="1" applyAlignment="1">
      <alignment horizontal="center" vertical="center" wrapText="1"/>
    </xf>
    <xf numFmtId="1" fontId="2" fillId="6" borderId="13" xfId="0" applyNumberFormat="1" applyFont="1" applyFill="1" applyBorder="1" applyAlignment="1">
      <alignment horizontal="left" vertical="top" wrapText="1"/>
    </xf>
    <xf numFmtId="1" fontId="2" fillId="6" borderId="12" xfId="0" applyNumberFormat="1" applyFont="1" applyFill="1" applyBorder="1" applyAlignment="1">
      <alignment horizontal="left" vertical="top" wrapText="1"/>
    </xf>
    <xf numFmtId="0" fontId="2" fillId="6" borderId="3" xfId="0" applyFont="1" applyFill="1" applyBorder="1" applyAlignment="1">
      <alignment horizontal="center" vertical="center" textRotation="90" wrapText="1" shrinkToFit="1"/>
    </xf>
    <xf numFmtId="0" fontId="2" fillId="6" borderId="10" xfId="0" applyFont="1" applyFill="1" applyBorder="1" applyAlignment="1">
      <alignment horizontal="center" vertical="center" textRotation="90" wrapText="1" shrinkToFit="1"/>
    </xf>
    <xf numFmtId="0" fontId="2" fillId="6" borderId="19" xfId="0" applyFont="1" applyFill="1" applyBorder="1" applyAlignment="1">
      <alignment horizontal="center" vertical="center" textRotation="90" wrapText="1" shrinkToFit="1"/>
    </xf>
    <xf numFmtId="0" fontId="9" fillId="0" borderId="4" xfId="0" applyFont="1" applyBorder="1" applyAlignment="1">
      <alignment horizontal="center" vertical="center" textRotation="90" shrinkToFit="1"/>
    </xf>
    <xf numFmtId="0" fontId="9" fillId="0" borderId="11" xfId="0" applyFont="1" applyBorder="1" applyAlignment="1">
      <alignment horizontal="center" vertical="center" textRotation="90" shrinkToFit="1"/>
    </xf>
    <xf numFmtId="0" fontId="9" fillId="0" borderId="20" xfId="0" applyFont="1" applyBorder="1" applyAlignment="1">
      <alignment horizontal="center" vertical="center" textRotation="90" shrinkToFi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14" fillId="0" borderId="21" xfId="0" applyNumberFormat="1" applyFont="1" applyBorder="1" applyAlignment="1">
      <alignment horizontal="center" vertical="top" wrapText="1"/>
    </xf>
  </cellXfs>
  <cellStyles count="11">
    <cellStyle name="Blogas" xfId="10" builtinId="27"/>
    <cellStyle name="Excel Built-in Normal" xfId="3"/>
    <cellStyle name="Įprastas" xfId="0" builtinId="0"/>
    <cellStyle name="Įprastas 2" xfId="1"/>
    <cellStyle name="Įprastas 3" xfId="2"/>
    <cellStyle name="Normal 2" xfId="7"/>
    <cellStyle name="Normal 3" xfId="5"/>
    <cellStyle name="Normal 5" xfId="6"/>
    <cellStyle name="Normal 6" xfId="4"/>
    <cellStyle name="Normal 6 2" xfId="9"/>
    <cellStyle name="Normal 7" xfId="8"/>
  </cellStyles>
  <dxfs count="0"/>
  <tableStyles count="0" defaultTableStyle="TableStyleMedium2" defaultPivotStyle="PivotStyleLight16"/>
  <colors>
    <mruColors>
      <color rgb="FFFFFF66"/>
      <color rgb="FFCCFFCC"/>
      <color rgb="FFFFFF99"/>
      <color rgb="FFCCFF99"/>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74"/>
  <sheetViews>
    <sheetView tabSelected="1" zoomScaleNormal="100" workbookViewId="0"/>
  </sheetViews>
  <sheetFormatPr defaultColWidth="9.140625" defaultRowHeight="12.75" x14ac:dyDescent="0.2"/>
  <cols>
    <col min="1" max="1" width="2.5703125" style="1" customWidth="1"/>
    <col min="2" max="2" width="3.140625" style="2" customWidth="1"/>
    <col min="3" max="3" width="2.7109375" style="1" customWidth="1"/>
    <col min="4" max="4" width="26.85546875" style="265" customWidth="1"/>
    <col min="5" max="5" width="4" style="460" customWidth="1"/>
    <col min="6" max="6" width="2.7109375" style="3" customWidth="1"/>
    <col min="7" max="7" width="8.140625" style="3" customWidth="1"/>
    <col min="8" max="8" width="8.28515625" style="426" customWidth="1"/>
    <col min="9" max="10" width="7.7109375" style="4" customWidth="1"/>
    <col min="11" max="11" width="23.5703125" style="177" customWidth="1"/>
    <col min="12" max="12" width="6.140625" style="3" customWidth="1"/>
    <col min="13" max="13" width="7" style="3" customWidth="1"/>
    <col min="14" max="14" width="6.140625" style="3" customWidth="1"/>
    <col min="15" max="21" width="9.140625" style="248"/>
    <col min="22" max="16384" width="9.140625" style="265"/>
  </cols>
  <sheetData>
    <row r="1" spans="1:21" ht="61.5" customHeight="1" x14ac:dyDescent="0.2">
      <c r="K1" s="792" t="s">
        <v>203</v>
      </c>
      <c r="L1" s="792"/>
      <c r="M1" s="792"/>
      <c r="N1" s="792"/>
    </row>
    <row r="2" spans="1:21" s="6" customFormat="1" ht="15.75" x14ac:dyDescent="0.2">
      <c r="A2" s="793" t="s">
        <v>177</v>
      </c>
      <c r="B2" s="793"/>
      <c r="C2" s="793"/>
      <c r="D2" s="793"/>
      <c r="E2" s="793"/>
      <c r="F2" s="793"/>
      <c r="G2" s="793"/>
      <c r="H2" s="793"/>
      <c r="I2" s="793"/>
      <c r="J2" s="793"/>
      <c r="K2" s="793"/>
      <c r="L2" s="793"/>
      <c r="M2" s="793"/>
      <c r="N2" s="793"/>
      <c r="O2" s="249"/>
      <c r="P2" s="250"/>
      <c r="Q2" s="251"/>
      <c r="R2" s="251"/>
      <c r="S2" s="251"/>
      <c r="T2" s="251"/>
      <c r="U2" s="251"/>
    </row>
    <row r="3" spans="1:21" s="6" customFormat="1" ht="18" customHeight="1" x14ac:dyDescent="0.2">
      <c r="A3" s="794" t="s">
        <v>0</v>
      </c>
      <c r="B3" s="795"/>
      <c r="C3" s="795"/>
      <c r="D3" s="795"/>
      <c r="E3" s="795"/>
      <c r="F3" s="795"/>
      <c r="G3" s="795"/>
      <c r="H3" s="795"/>
      <c r="I3" s="795"/>
      <c r="J3" s="795"/>
      <c r="K3" s="795"/>
      <c r="L3" s="795"/>
      <c r="M3" s="795"/>
      <c r="N3" s="795"/>
      <c r="O3" s="249"/>
      <c r="P3" s="250"/>
      <c r="Q3" s="251"/>
      <c r="R3" s="251"/>
      <c r="S3" s="251"/>
      <c r="T3" s="251"/>
      <c r="U3" s="251"/>
    </row>
    <row r="4" spans="1:21" s="6" customFormat="1" ht="15.75" x14ac:dyDescent="0.2">
      <c r="A4" s="793" t="s">
        <v>1</v>
      </c>
      <c r="B4" s="796"/>
      <c r="C4" s="796"/>
      <c r="D4" s="796"/>
      <c r="E4" s="796"/>
      <c r="F4" s="796"/>
      <c r="G4" s="796"/>
      <c r="H4" s="796"/>
      <c r="I4" s="796"/>
      <c r="J4" s="796"/>
      <c r="K4" s="796"/>
      <c r="L4" s="796"/>
      <c r="M4" s="796"/>
      <c r="N4" s="796"/>
      <c r="O4" s="249"/>
      <c r="P4" s="250"/>
      <c r="Q4" s="251"/>
      <c r="R4" s="251"/>
      <c r="S4" s="251"/>
      <c r="T4" s="251"/>
      <c r="U4" s="251"/>
    </row>
    <row r="5" spans="1:21" s="14" customFormat="1" ht="20.25" customHeight="1" thickBot="1" x14ac:dyDescent="0.25">
      <c r="A5" s="7"/>
      <c r="B5" s="8"/>
      <c r="C5" s="7"/>
      <c r="D5" s="9"/>
      <c r="E5" s="10"/>
      <c r="F5" s="11"/>
      <c r="G5" s="3"/>
      <c r="H5" s="427"/>
      <c r="I5" s="12"/>
      <c r="J5" s="12"/>
      <c r="K5" s="13"/>
      <c r="L5" s="797"/>
      <c r="M5" s="797"/>
      <c r="N5" s="797"/>
      <c r="O5" s="249"/>
      <c r="P5" s="249"/>
      <c r="Q5" s="252"/>
      <c r="R5" s="252"/>
      <c r="S5" s="252"/>
      <c r="T5" s="252"/>
      <c r="U5" s="252"/>
    </row>
    <row r="6" spans="1:21" s="14" customFormat="1" ht="18.75" customHeight="1" x14ac:dyDescent="0.2">
      <c r="A6" s="798" t="s">
        <v>2</v>
      </c>
      <c r="B6" s="801" t="s">
        <v>3</v>
      </c>
      <c r="C6" s="801" t="s">
        <v>4</v>
      </c>
      <c r="D6" s="804" t="s">
        <v>5</v>
      </c>
      <c r="E6" s="807" t="s">
        <v>6</v>
      </c>
      <c r="F6" s="828" t="s">
        <v>7</v>
      </c>
      <c r="G6" s="831" t="s">
        <v>8</v>
      </c>
      <c r="H6" s="834" t="s">
        <v>121</v>
      </c>
      <c r="I6" s="837" t="s">
        <v>9</v>
      </c>
      <c r="J6" s="810" t="s">
        <v>125</v>
      </c>
      <c r="K6" s="813" t="s">
        <v>10</v>
      </c>
      <c r="L6" s="814"/>
      <c r="M6" s="814"/>
      <c r="N6" s="815"/>
      <c r="O6" s="249"/>
      <c r="P6" s="249"/>
      <c r="Q6" s="252"/>
      <c r="R6" s="252"/>
      <c r="S6" s="252"/>
      <c r="T6" s="252"/>
      <c r="U6" s="252"/>
    </row>
    <row r="7" spans="1:21" s="14" customFormat="1" ht="21" customHeight="1" x14ac:dyDescent="0.2">
      <c r="A7" s="799"/>
      <c r="B7" s="802"/>
      <c r="C7" s="802"/>
      <c r="D7" s="805"/>
      <c r="E7" s="808"/>
      <c r="F7" s="829"/>
      <c r="G7" s="832"/>
      <c r="H7" s="835"/>
      <c r="I7" s="838"/>
      <c r="J7" s="811"/>
      <c r="K7" s="816" t="s">
        <v>5</v>
      </c>
      <c r="L7" s="819" t="s">
        <v>116</v>
      </c>
      <c r="M7" s="820"/>
      <c r="N7" s="821"/>
      <c r="O7" s="249"/>
      <c r="P7" s="249"/>
      <c r="Q7" s="252"/>
      <c r="R7" s="252"/>
      <c r="S7" s="252"/>
      <c r="T7" s="252"/>
      <c r="U7" s="252"/>
    </row>
    <row r="8" spans="1:21" s="14" customFormat="1" ht="28.5" customHeight="1" x14ac:dyDescent="0.2">
      <c r="A8" s="799"/>
      <c r="B8" s="802"/>
      <c r="C8" s="802"/>
      <c r="D8" s="805"/>
      <c r="E8" s="808"/>
      <c r="F8" s="829"/>
      <c r="G8" s="832"/>
      <c r="H8" s="835"/>
      <c r="I8" s="838"/>
      <c r="J8" s="811"/>
      <c r="K8" s="817"/>
      <c r="L8" s="822" t="s">
        <v>11</v>
      </c>
      <c r="M8" s="824" t="s">
        <v>12</v>
      </c>
      <c r="N8" s="826" t="s">
        <v>127</v>
      </c>
      <c r="O8" s="249"/>
      <c r="P8" s="249"/>
      <c r="Q8" s="252"/>
      <c r="R8" s="252"/>
      <c r="S8" s="252"/>
      <c r="T8" s="252"/>
      <c r="U8" s="252"/>
    </row>
    <row r="9" spans="1:21" s="14" customFormat="1" ht="54.75" customHeight="1" thickBot="1" x14ac:dyDescent="0.25">
      <c r="A9" s="800"/>
      <c r="B9" s="803"/>
      <c r="C9" s="803"/>
      <c r="D9" s="806"/>
      <c r="E9" s="809"/>
      <c r="F9" s="830"/>
      <c r="G9" s="833"/>
      <c r="H9" s="836"/>
      <c r="I9" s="839"/>
      <c r="J9" s="812"/>
      <c r="K9" s="818"/>
      <c r="L9" s="823"/>
      <c r="M9" s="825"/>
      <c r="N9" s="827"/>
      <c r="O9" s="249"/>
      <c r="P9" s="249"/>
      <c r="Q9" s="252"/>
      <c r="R9" s="252"/>
      <c r="S9" s="252"/>
      <c r="T9" s="252"/>
      <c r="U9" s="252"/>
    </row>
    <row r="10" spans="1:21" ht="15" customHeight="1" x14ac:dyDescent="0.2">
      <c r="A10" s="848" t="s">
        <v>13</v>
      </c>
      <c r="B10" s="849"/>
      <c r="C10" s="849"/>
      <c r="D10" s="849"/>
      <c r="E10" s="849"/>
      <c r="F10" s="849"/>
      <c r="G10" s="849"/>
      <c r="H10" s="849"/>
      <c r="I10" s="849"/>
      <c r="J10" s="849"/>
      <c r="K10" s="849"/>
      <c r="L10" s="849"/>
      <c r="M10" s="849"/>
      <c r="N10" s="850"/>
    </row>
    <row r="11" spans="1:21" ht="15" customHeight="1" thickBot="1" x14ac:dyDescent="0.25">
      <c r="A11" s="851" t="s">
        <v>14</v>
      </c>
      <c r="B11" s="852"/>
      <c r="C11" s="852"/>
      <c r="D11" s="852"/>
      <c r="E11" s="852"/>
      <c r="F11" s="852"/>
      <c r="G11" s="852"/>
      <c r="H11" s="852"/>
      <c r="I11" s="852"/>
      <c r="J11" s="852"/>
      <c r="K11" s="852"/>
      <c r="L11" s="852"/>
      <c r="M11" s="852"/>
      <c r="N11" s="853"/>
    </row>
    <row r="12" spans="1:21" ht="15" customHeight="1" thickBot="1" x14ac:dyDescent="0.25">
      <c r="A12" s="15" t="s">
        <v>15</v>
      </c>
      <c r="B12" s="854" t="s">
        <v>16</v>
      </c>
      <c r="C12" s="855"/>
      <c r="D12" s="855"/>
      <c r="E12" s="855"/>
      <c r="F12" s="855"/>
      <c r="G12" s="855"/>
      <c r="H12" s="855"/>
      <c r="I12" s="855"/>
      <c r="J12" s="855"/>
      <c r="K12" s="855"/>
      <c r="L12" s="855"/>
      <c r="M12" s="855"/>
      <c r="N12" s="856"/>
      <c r="P12" s="249"/>
    </row>
    <row r="13" spans="1:21" ht="15" customHeight="1" thickBot="1" x14ac:dyDescent="0.25">
      <c r="A13" s="15" t="s">
        <v>15</v>
      </c>
      <c r="B13" s="16" t="s">
        <v>15</v>
      </c>
      <c r="C13" s="857" t="s">
        <v>17</v>
      </c>
      <c r="D13" s="858"/>
      <c r="E13" s="858"/>
      <c r="F13" s="858"/>
      <c r="G13" s="858"/>
      <c r="H13" s="858"/>
      <c r="I13" s="858"/>
      <c r="J13" s="858"/>
      <c r="K13" s="858"/>
      <c r="L13" s="858"/>
      <c r="M13" s="858"/>
      <c r="N13" s="859"/>
    </row>
    <row r="14" spans="1:21" ht="16.5" customHeight="1" x14ac:dyDescent="0.2">
      <c r="A14" s="860" t="s">
        <v>15</v>
      </c>
      <c r="B14" s="17" t="s">
        <v>15</v>
      </c>
      <c r="C14" s="18" t="s">
        <v>15</v>
      </c>
      <c r="D14" s="862" t="s">
        <v>128</v>
      </c>
      <c r="E14" s="19" t="s">
        <v>18</v>
      </c>
      <c r="F14" s="20">
        <v>2</v>
      </c>
      <c r="G14" s="304" t="s">
        <v>19</v>
      </c>
      <c r="H14" s="22">
        <f>881+100</f>
        <v>981</v>
      </c>
      <c r="I14" s="178">
        <v>1150</v>
      </c>
      <c r="J14" s="216">
        <v>1150</v>
      </c>
      <c r="K14" s="301"/>
      <c r="L14" s="304"/>
      <c r="M14" s="23"/>
      <c r="N14" s="24"/>
      <c r="O14" s="445"/>
      <c r="R14" s="249"/>
    </row>
    <row r="15" spans="1:21" ht="18" customHeight="1" x14ac:dyDescent="0.2">
      <c r="A15" s="861"/>
      <c r="B15" s="25"/>
      <c r="C15" s="26"/>
      <c r="D15" s="863"/>
      <c r="E15" s="240"/>
      <c r="F15" s="83"/>
      <c r="G15" s="292" t="s">
        <v>23</v>
      </c>
      <c r="H15" s="246">
        <v>234.9</v>
      </c>
      <c r="I15" s="266">
        <v>246.1</v>
      </c>
      <c r="J15" s="187">
        <v>246.1</v>
      </c>
      <c r="K15" s="91"/>
      <c r="L15" s="599"/>
      <c r="M15" s="89"/>
      <c r="N15" s="569"/>
      <c r="O15" s="445"/>
      <c r="R15" s="249"/>
    </row>
    <row r="16" spans="1:21" ht="29.25" customHeight="1" x14ac:dyDescent="0.2">
      <c r="A16" s="861"/>
      <c r="B16" s="25"/>
      <c r="C16" s="26"/>
      <c r="D16" s="863"/>
      <c r="E16" s="240"/>
      <c r="F16" s="83"/>
      <c r="G16" s="292" t="s">
        <v>118</v>
      </c>
      <c r="H16" s="246">
        <v>11.2</v>
      </c>
      <c r="I16" s="266"/>
      <c r="J16" s="188"/>
      <c r="K16" s="375" t="s">
        <v>129</v>
      </c>
      <c r="L16" s="626">
        <v>80</v>
      </c>
      <c r="M16" s="88">
        <v>90</v>
      </c>
      <c r="N16" s="632">
        <v>90</v>
      </c>
      <c r="O16" s="253"/>
      <c r="R16" s="249"/>
    </row>
    <row r="17" spans="1:22" ht="18.75" customHeight="1" x14ac:dyDescent="0.2">
      <c r="A17" s="861"/>
      <c r="B17" s="25"/>
      <c r="C17" s="26"/>
      <c r="D17" s="863"/>
      <c r="E17" s="240"/>
      <c r="F17" s="83"/>
      <c r="G17" s="624"/>
      <c r="H17" s="578"/>
      <c r="I17" s="565"/>
      <c r="J17" s="568"/>
      <c r="K17" s="869" t="s">
        <v>130</v>
      </c>
      <c r="L17" s="626">
        <v>10</v>
      </c>
      <c r="M17" s="88">
        <v>10</v>
      </c>
      <c r="N17" s="632">
        <v>10</v>
      </c>
      <c r="O17" s="253"/>
      <c r="R17" s="249"/>
    </row>
    <row r="18" spans="1:22" ht="17.25" customHeight="1" thickBot="1" x14ac:dyDescent="0.25">
      <c r="A18" s="31"/>
      <c r="B18" s="25"/>
      <c r="C18" s="32"/>
      <c r="D18" s="308"/>
      <c r="E18" s="307"/>
      <c r="F18" s="597"/>
      <c r="G18" s="309" t="s">
        <v>20</v>
      </c>
      <c r="H18" s="438">
        <f>SUM(H14:H17)</f>
        <v>1227.1000000000001</v>
      </c>
      <c r="I18" s="430">
        <f>SUM(I14:I17)</f>
        <v>1396.1</v>
      </c>
      <c r="J18" s="310">
        <f>SUM(J14:J17)</f>
        <v>1396.1</v>
      </c>
      <c r="K18" s="870"/>
      <c r="L18" s="416"/>
      <c r="M18" s="311"/>
      <c r="N18" s="312"/>
      <c r="P18" s="249"/>
      <c r="Q18" s="249"/>
    </row>
    <row r="19" spans="1:22" ht="29.25" customHeight="1" x14ac:dyDescent="0.2">
      <c r="A19" s="43" t="s">
        <v>15</v>
      </c>
      <c r="B19" s="17" t="s">
        <v>15</v>
      </c>
      <c r="C19" s="44" t="s">
        <v>21</v>
      </c>
      <c r="D19" s="862" t="s">
        <v>168</v>
      </c>
      <c r="E19" s="45"/>
      <c r="F19" s="616">
        <v>2</v>
      </c>
      <c r="G19" s="623" t="s">
        <v>19</v>
      </c>
      <c r="H19" s="439">
        <v>71.2</v>
      </c>
      <c r="I19" s="223">
        <v>71.2</v>
      </c>
      <c r="J19" s="305">
        <v>936.4</v>
      </c>
      <c r="K19" s="631" t="s">
        <v>159</v>
      </c>
      <c r="L19" s="417">
        <v>30</v>
      </c>
      <c r="M19" s="411">
        <v>70</v>
      </c>
      <c r="N19" s="412">
        <v>100</v>
      </c>
      <c r="P19" s="249"/>
    </row>
    <row r="20" spans="1:22" ht="29.25" customHeight="1" x14ac:dyDescent="0.2">
      <c r="A20" s="49"/>
      <c r="B20" s="25"/>
      <c r="C20" s="50"/>
      <c r="D20" s="863"/>
      <c r="E20" s="596"/>
      <c r="F20" s="34"/>
      <c r="G20" s="292" t="s">
        <v>79</v>
      </c>
      <c r="H20" s="440"/>
      <c r="I20" s="431"/>
      <c r="J20" s="627">
        <v>200</v>
      </c>
      <c r="K20" s="51" t="s">
        <v>160</v>
      </c>
      <c r="L20" s="418"/>
      <c r="M20" s="413"/>
      <c r="N20" s="414">
        <v>100</v>
      </c>
      <c r="P20" s="249"/>
      <c r="R20" s="249"/>
      <c r="S20" s="249"/>
      <c r="V20" s="5"/>
    </row>
    <row r="21" spans="1:22" ht="43.5" customHeight="1" x14ac:dyDescent="0.2">
      <c r="A21" s="49"/>
      <c r="B21" s="25"/>
      <c r="C21" s="50"/>
      <c r="D21" s="620"/>
      <c r="E21" s="596"/>
      <c r="F21" s="34"/>
      <c r="G21" s="624"/>
      <c r="H21" s="566"/>
      <c r="I21" s="287"/>
      <c r="J21" s="103"/>
      <c r="K21" s="51" t="s">
        <v>131</v>
      </c>
      <c r="L21" s="419"/>
      <c r="M21" s="313"/>
      <c r="N21" s="314">
        <v>50</v>
      </c>
      <c r="P21" s="249"/>
      <c r="R21" s="249"/>
      <c r="S21" s="249"/>
      <c r="U21" s="249"/>
    </row>
    <row r="22" spans="1:22" ht="43.5" customHeight="1" x14ac:dyDescent="0.2">
      <c r="A22" s="49"/>
      <c r="B22" s="25"/>
      <c r="C22" s="50"/>
      <c r="D22" s="864"/>
      <c r="E22" s="596"/>
      <c r="F22" s="34"/>
      <c r="G22" s="624"/>
      <c r="H22" s="566"/>
      <c r="I22" s="287"/>
      <c r="J22" s="103"/>
      <c r="K22" s="226" t="s">
        <v>191</v>
      </c>
      <c r="L22" s="418"/>
      <c r="M22" s="413"/>
      <c r="N22" s="415">
        <v>500</v>
      </c>
      <c r="P22" s="249"/>
    </row>
    <row r="23" spans="1:22" ht="41.25" customHeight="1" thickBot="1" x14ac:dyDescent="0.25">
      <c r="A23" s="53"/>
      <c r="B23" s="16"/>
      <c r="C23" s="54"/>
      <c r="D23" s="865"/>
      <c r="E23" s="55"/>
      <c r="F23" s="617"/>
      <c r="G23" s="302" t="s">
        <v>20</v>
      </c>
      <c r="H23" s="441">
        <f>SUM(H19:H21)</f>
        <v>71.2</v>
      </c>
      <c r="I23" s="430">
        <f>SUM(I19:I21)</f>
        <v>71.2</v>
      </c>
      <c r="J23" s="194">
        <f>SUM(J19:J21)</f>
        <v>1136.4000000000001</v>
      </c>
      <c r="K23" s="57" t="s">
        <v>161</v>
      </c>
      <c r="L23" s="420"/>
      <c r="M23" s="421"/>
      <c r="N23" s="422">
        <v>300</v>
      </c>
      <c r="P23" s="249"/>
    </row>
    <row r="24" spans="1:22" ht="30" customHeight="1" x14ac:dyDescent="0.2">
      <c r="A24" s="43" t="s">
        <v>15</v>
      </c>
      <c r="B24" s="17" t="s">
        <v>15</v>
      </c>
      <c r="C24" s="58" t="s">
        <v>24</v>
      </c>
      <c r="D24" s="620" t="s">
        <v>26</v>
      </c>
      <c r="E24" s="45"/>
      <c r="F24" s="616">
        <v>2</v>
      </c>
      <c r="G24" s="623" t="s">
        <v>19</v>
      </c>
      <c r="H24" s="442">
        <v>8</v>
      </c>
      <c r="I24" s="432">
        <v>8</v>
      </c>
      <c r="J24" s="229">
        <v>58</v>
      </c>
      <c r="K24" s="52"/>
      <c r="L24" s="59"/>
      <c r="M24" s="47"/>
      <c r="N24" s="48"/>
      <c r="P24" s="249"/>
    </row>
    <row r="25" spans="1:22" ht="30.75" customHeight="1" x14ac:dyDescent="0.2">
      <c r="A25" s="49"/>
      <c r="B25" s="25"/>
      <c r="C25" s="50"/>
      <c r="D25" s="584" t="s">
        <v>27</v>
      </c>
      <c r="E25" s="596"/>
      <c r="F25" s="34"/>
      <c r="G25" s="315"/>
      <c r="H25" s="101"/>
      <c r="I25" s="435"/>
      <c r="J25" s="186"/>
      <c r="K25" s="35" t="s">
        <v>28</v>
      </c>
      <c r="L25" s="27">
        <v>35</v>
      </c>
      <c r="M25" s="84">
        <v>35</v>
      </c>
      <c r="N25" s="28">
        <v>35</v>
      </c>
      <c r="P25" s="249"/>
      <c r="U25" s="249"/>
    </row>
    <row r="26" spans="1:22" ht="27" customHeight="1" x14ac:dyDescent="0.2">
      <c r="A26" s="49"/>
      <c r="B26" s="25"/>
      <c r="C26" s="50"/>
      <c r="D26" s="866" t="s">
        <v>29</v>
      </c>
      <c r="E26" s="596"/>
      <c r="F26" s="34"/>
      <c r="G26" s="474"/>
      <c r="H26" s="274"/>
      <c r="I26" s="489"/>
      <c r="J26" s="182"/>
      <c r="K26" s="621" t="s">
        <v>30</v>
      </c>
      <c r="L26" s="626"/>
      <c r="M26" s="88"/>
      <c r="N26" s="632">
        <v>50</v>
      </c>
      <c r="P26" s="249"/>
      <c r="R26" s="249"/>
    </row>
    <row r="27" spans="1:22" ht="17.25" customHeight="1" thickBot="1" x14ac:dyDescent="0.25">
      <c r="A27" s="53"/>
      <c r="B27" s="16"/>
      <c r="C27" s="54"/>
      <c r="D27" s="865"/>
      <c r="E27" s="55"/>
      <c r="F27" s="617"/>
      <c r="G27" s="316" t="s">
        <v>20</v>
      </c>
      <c r="H27" s="441">
        <f>SUM(H24:H26)</f>
        <v>8</v>
      </c>
      <c r="I27" s="433">
        <f>SUM(I24:I26)</f>
        <v>8</v>
      </c>
      <c r="J27" s="196">
        <f>SUM(J24:J26)</f>
        <v>58</v>
      </c>
      <c r="K27" s="79"/>
      <c r="L27" s="64"/>
      <c r="M27" s="92"/>
      <c r="N27" s="633"/>
      <c r="P27" s="249"/>
    </row>
    <row r="28" spans="1:22" ht="28.5" customHeight="1" x14ac:dyDescent="0.2">
      <c r="A28" s="43" t="s">
        <v>15</v>
      </c>
      <c r="B28" s="17" t="s">
        <v>15</v>
      </c>
      <c r="C28" s="44" t="s">
        <v>25</v>
      </c>
      <c r="D28" s="867" t="s">
        <v>32</v>
      </c>
      <c r="E28" s="45"/>
      <c r="F28" s="616">
        <v>2</v>
      </c>
      <c r="G28" s="21" t="s">
        <v>19</v>
      </c>
      <c r="H28" s="444">
        <v>200</v>
      </c>
      <c r="I28" s="434"/>
      <c r="J28" s="318"/>
      <c r="K28" s="61" t="s">
        <v>33</v>
      </c>
      <c r="L28" s="467">
        <v>7</v>
      </c>
      <c r="M28" s="148"/>
      <c r="N28" s="62"/>
      <c r="P28" s="249"/>
      <c r="R28" s="249"/>
    </row>
    <row r="29" spans="1:22" ht="17.25" customHeight="1" x14ac:dyDescent="0.2">
      <c r="A29" s="49"/>
      <c r="B29" s="25"/>
      <c r="C29" s="50"/>
      <c r="D29" s="864"/>
      <c r="E29" s="596"/>
      <c r="F29" s="34"/>
      <c r="G29" s="315"/>
      <c r="H29" s="101"/>
      <c r="I29" s="435"/>
      <c r="J29" s="184"/>
      <c r="K29" s="868" t="s">
        <v>34</v>
      </c>
      <c r="L29" s="599">
        <v>7</v>
      </c>
      <c r="M29" s="89"/>
      <c r="N29" s="569"/>
      <c r="P29" s="249"/>
      <c r="R29" s="249"/>
    </row>
    <row r="30" spans="1:22" ht="15.75" customHeight="1" thickBot="1" x14ac:dyDescent="0.25">
      <c r="A30" s="53"/>
      <c r="B30" s="16"/>
      <c r="C30" s="54"/>
      <c r="D30" s="865"/>
      <c r="E30" s="55"/>
      <c r="F30" s="617"/>
      <c r="G30" s="316" t="s">
        <v>20</v>
      </c>
      <c r="H30" s="441">
        <f t="shared" ref="H30" si="0">SUM(H28)</f>
        <v>200</v>
      </c>
      <c r="I30" s="433"/>
      <c r="J30" s="317"/>
      <c r="K30" s="847"/>
      <c r="L30" s="64"/>
      <c r="M30" s="92"/>
      <c r="N30" s="633"/>
      <c r="P30" s="249"/>
    </row>
    <row r="31" spans="1:22" ht="19.5" customHeight="1" x14ac:dyDescent="0.2">
      <c r="A31" s="65" t="s">
        <v>15</v>
      </c>
      <c r="B31" s="17" t="s">
        <v>15</v>
      </c>
      <c r="C31" s="66" t="s">
        <v>31</v>
      </c>
      <c r="D31" s="840" t="s">
        <v>132</v>
      </c>
      <c r="E31" s="842"/>
      <c r="F31" s="844" t="s">
        <v>22</v>
      </c>
      <c r="G31" s="21" t="s">
        <v>19</v>
      </c>
      <c r="H31" s="440">
        <v>75.400000000000006</v>
      </c>
      <c r="I31" s="436">
        <v>75.400000000000006</v>
      </c>
      <c r="J31" s="152">
        <v>75.400000000000006</v>
      </c>
      <c r="K31" s="846" t="s">
        <v>36</v>
      </c>
      <c r="L31" s="21">
        <v>15</v>
      </c>
      <c r="M31" s="68">
        <v>15</v>
      </c>
      <c r="N31" s="69">
        <v>15</v>
      </c>
      <c r="P31" s="254"/>
      <c r="Q31" s="255"/>
      <c r="R31" s="255"/>
      <c r="S31" s="255"/>
    </row>
    <row r="32" spans="1:22" ht="15.75" customHeight="1" thickBot="1" x14ac:dyDescent="0.25">
      <c r="A32" s="70"/>
      <c r="B32" s="16"/>
      <c r="C32" s="71"/>
      <c r="D32" s="841"/>
      <c r="E32" s="843"/>
      <c r="F32" s="845"/>
      <c r="G32" s="302" t="s">
        <v>20</v>
      </c>
      <c r="H32" s="441">
        <f t="shared" ref="H32:J32" si="1">SUM(H31:H31)</f>
        <v>75.400000000000006</v>
      </c>
      <c r="I32" s="437">
        <f t="shared" si="1"/>
        <v>75.400000000000006</v>
      </c>
      <c r="J32" s="179">
        <f t="shared" si="1"/>
        <v>75.400000000000006</v>
      </c>
      <c r="K32" s="847"/>
      <c r="L32" s="468"/>
      <c r="M32" s="72"/>
      <c r="N32" s="73"/>
      <c r="O32" s="456"/>
      <c r="P32" s="254"/>
      <c r="Q32" s="255"/>
      <c r="R32" s="255"/>
      <c r="S32" s="255"/>
    </row>
    <row r="33" spans="1:21" ht="30" customHeight="1" x14ac:dyDescent="0.2">
      <c r="A33" s="76" t="s">
        <v>15</v>
      </c>
      <c r="B33" s="17" t="s">
        <v>15</v>
      </c>
      <c r="C33" s="66" t="s">
        <v>35</v>
      </c>
      <c r="D33" s="614" t="s">
        <v>167</v>
      </c>
      <c r="E33" s="605"/>
      <c r="F33" s="77" t="s">
        <v>22</v>
      </c>
      <c r="G33" s="320" t="s">
        <v>19</v>
      </c>
      <c r="H33" s="439">
        <v>137.69999999999999</v>
      </c>
      <c r="I33" s="223">
        <f>155-17.3</f>
        <v>137.69999999999999</v>
      </c>
      <c r="J33" s="189">
        <f>155-17.3</f>
        <v>137.69999999999999</v>
      </c>
      <c r="K33" s="466" t="s">
        <v>162</v>
      </c>
      <c r="L33" s="67">
        <v>4</v>
      </c>
      <c r="M33" s="424">
        <v>4</v>
      </c>
      <c r="N33" s="69">
        <v>4</v>
      </c>
      <c r="O33" s="152"/>
    </row>
    <row r="34" spans="1:21" ht="30" customHeight="1" x14ac:dyDescent="0.2">
      <c r="A34" s="31"/>
      <c r="B34" s="25"/>
      <c r="C34" s="32"/>
      <c r="D34" s="81"/>
      <c r="E34" s="606"/>
      <c r="F34" s="78"/>
      <c r="G34" s="520" t="s">
        <v>74</v>
      </c>
      <c r="H34" s="440">
        <f>36+15</f>
        <v>51</v>
      </c>
      <c r="I34" s="431"/>
      <c r="J34" s="97"/>
      <c r="K34" s="37" t="s">
        <v>163</v>
      </c>
      <c r="L34" s="99">
        <v>13</v>
      </c>
      <c r="M34" s="324">
        <v>13</v>
      </c>
      <c r="N34" s="325">
        <v>13</v>
      </c>
      <c r="U34" s="249"/>
    </row>
    <row r="35" spans="1:21" ht="18" customHeight="1" x14ac:dyDescent="0.2">
      <c r="A35" s="31"/>
      <c r="B35" s="25"/>
      <c r="C35" s="32"/>
      <c r="D35" s="128"/>
      <c r="E35" s="630"/>
      <c r="F35" s="83"/>
      <c r="G35" s="599"/>
      <c r="H35" s="101"/>
      <c r="I35" s="271"/>
      <c r="J35" s="107"/>
      <c r="K35" s="876" t="s">
        <v>164</v>
      </c>
      <c r="L35" s="100">
        <v>9</v>
      </c>
      <c r="M35" s="141">
        <v>8</v>
      </c>
      <c r="N35" s="326">
        <v>8</v>
      </c>
      <c r="R35" s="249"/>
      <c r="S35" s="249"/>
    </row>
    <row r="36" spans="1:21" ht="15" customHeight="1" thickBot="1" x14ac:dyDescent="0.25">
      <c r="A36" s="31"/>
      <c r="B36" s="25"/>
      <c r="C36" s="32"/>
      <c r="D36" s="598"/>
      <c r="E36" s="630"/>
      <c r="F36" s="83"/>
      <c r="G36" s="316" t="s">
        <v>20</v>
      </c>
      <c r="H36" s="441">
        <f>SUM(H33:H35)</f>
        <v>188.7</v>
      </c>
      <c r="I36" s="433">
        <f>SUM(I33:I35)</f>
        <v>137.69999999999999</v>
      </c>
      <c r="J36" s="196">
        <f>SUM(J33:J35)</f>
        <v>137.69999999999999</v>
      </c>
      <c r="K36" s="877"/>
      <c r="L36" s="423"/>
      <c r="M36" s="86"/>
      <c r="N36" s="87"/>
      <c r="Q36" s="249"/>
      <c r="R36" s="249"/>
      <c r="S36" s="249"/>
    </row>
    <row r="37" spans="1:21" ht="30" customHeight="1" x14ac:dyDescent="0.2">
      <c r="A37" s="65" t="s">
        <v>15</v>
      </c>
      <c r="B37" s="17" t="s">
        <v>15</v>
      </c>
      <c r="C37" s="66" t="s">
        <v>37</v>
      </c>
      <c r="D37" s="886" t="s">
        <v>157</v>
      </c>
      <c r="E37" s="605"/>
      <c r="F37" s="616">
        <v>2</v>
      </c>
      <c r="G37" s="21" t="s">
        <v>19</v>
      </c>
      <c r="H37" s="444">
        <v>61.9</v>
      </c>
      <c r="I37" s="434">
        <v>12</v>
      </c>
      <c r="J37" s="197"/>
      <c r="K37" s="321" t="s">
        <v>133</v>
      </c>
      <c r="L37" s="304">
        <v>3</v>
      </c>
      <c r="M37" s="322"/>
      <c r="N37" s="24"/>
      <c r="P37" s="249"/>
      <c r="S37" s="249"/>
    </row>
    <row r="38" spans="1:21" ht="17.25" customHeight="1" x14ac:dyDescent="0.2">
      <c r="A38" s="31"/>
      <c r="B38" s="25"/>
      <c r="C38" s="32"/>
      <c r="D38" s="887"/>
      <c r="E38" s="606"/>
      <c r="F38" s="34"/>
      <c r="G38" s="315"/>
      <c r="H38" s="101"/>
      <c r="I38" s="435"/>
      <c r="J38" s="186"/>
      <c r="K38" s="621" t="s">
        <v>40</v>
      </c>
      <c r="L38" s="110">
        <v>50</v>
      </c>
      <c r="M38" s="42">
        <v>100</v>
      </c>
      <c r="N38" s="28"/>
      <c r="P38" s="249"/>
      <c r="R38" s="249"/>
      <c r="S38" s="249"/>
      <c r="T38" s="249"/>
    </row>
    <row r="39" spans="1:21" ht="30" customHeight="1" x14ac:dyDescent="0.2">
      <c r="A39" s="31"/>
      <c r="B39" s="25"/>
      <c r="C39" s="32"/>
      <c r="D39" s="864"/>
      <c r="E39" s="630"/>
      <c r="F39" s="83"/>
      <c r="G39" s="599"/>
      <c r="H39" s="101"/>
      <c r="I39" s="435"/>
      <c r="J39" s="186"/>
      <c r="K39" s="610" t="s">
        <v>41</v>
      </c>
      <c r="L39" s="27">
        <v>3</v>
      </c>
      <c r="M39" s="323"/>
      <c r="N39" s="28"/>
      <c r="P39" s="249"/>
      <c r="Q39" s="249"/>
      <c r="S39" s="249"/>
    </row>
    <row r="40" spans="1:21" ht="30" customHeight="1" x14ac:dyDescent="0.2">
      <c r="A40" s="31"/>
      <c r="B40" s="25"/>
      <c r="C40" s="32"/>
      <c r="D40" s="864"/>
      <c r="E40" s="630"/>
      <c r="F40" s="83"/>
      <c r="G40" s="599"/>
      <c r="H40" s="578"/>
      <c r="I40" s="185"/>
      <c r="J40" s="186"/>
      <c r="K40" s="39" t="s">
        <v>42</v>
      </c>
      <c r="L40" s="599">
        <v>2</v>
      </c>
      <c r="M40" s="335"/>
      <c r="N40" s="569"/>
      <c r="P40" s="249"/>
      <c r="Q40" s="249"/>
      <c r="S40" s="249"/>
      <c r="T40" s="249"/>
    </row>
    <row r="41" spans="1:21" ht="18" customHeight="1" x14ac:dyDescent="0.2">
      <c r="A41" s="31"/>
      <c r="B41" s="25"/>
      <c r="C41" s="32"/>
      <c r="D41" s="595"/>
      <c r="E41" s="630"/>
      <c r="F41" s="83"/>
      <c r="G41" s="599"/>
      <c r="H41" s="578"/>
      <c r="I41" s="185"/>
      <c r="J41" s="186"/>
      <c r="K41" s="546" t="s">
        <v>122</v>
      </c>
      <c r="L41" s="27">
        <v>10</v>
      </c>
      <c r="M41" s="42"/>
      <c r="N41" s="28"/>
      <c r="P41" s="249"/>
      <c r="Q41" s="249"/>
      <c r="R41" s="249"/>
      <c r="S41" s="249"/>
      <c r="T41" s="249"/>
    </row>
    <row r="42" spans="1:21" ht="18" customHeight="1" x14ac:dyDescent="0.2">
      <c r="A42" s="743"/>
      <c r="B42" s="545"/>
      <c r="C42" s="737"/>
      <c r="D42" s="585"/>
      <c r="E42" s="744"/>
      <c r="F42" s="745"/>
      <c r="G42" s="716" t="s">
        <v>20</v>
      </c>
      <c r="H42" s="746">
        <f>SUM(H37:H41)</f>
        <v>61.9</v>
      </c>
      <c r="I42" s="747">
        <f>SUM(I37:I41)</f>
        <v>12</v>
      </c>
      <c r="J42" s="748">
        <f>SUM(J37:J41)</f>
        <v>0</v>
      </c>
      <c r="K42" s="35" t="s">
        <v>39</v>
      </c>
      <c r="L42" s="110"/>
      <c r="M42" s="749">
        <v>1</v>
      </c>
      <c r="N42" s="554"/>
      <c r="P42" s="249"/>
      <c r="Q42" s="249"/>
      <c r="S42" s="249"/>
      <c r="T42" s="249"/>
    </row>
    <row r="43" spans="1:21" ht="13.5" thickBot="1" x14ac:dyDescent="0.25">
      <c r="A43" s="53" t="s">
        <v>15</v>
      </c>
      <c r="B43" s="93" t="s">
        <v>15</v>
      </c>
      <c r="C43" s="888" t="s">
        <v>43</v>
      </c>
      <c r="D43" s="889"/>
      <c r="E43" s="889"/>
      <c r="F43" s="889"/>
      <c r="G43" s="889"/>
      <c r="H43" s="740">
        <f>+H36+H32+H30+H27+H23+H18+H42</f>
        <v>1832.3000000000002</v>
      </c>
      <c r="I43" s="741">
        <f>+I36+I32+I30+I27+I23+I18+I42</f>
        <v>1700.3999999999999</v>
      </c>
      <c r="J43" s="742">
        <f>+J36+J32+J30+J27+J23+J18+J42</f>
        <v>2803.6</v>
      </c>
      <c r="K43" s="890"/>
      <c r="L43" s="891"/>
      <c r="M43" s="891"/>
      <c r="N43" s="892"/>
    </row>
    <row r="44" spans="1:21" ht="13.5" thickBot="1" x14ac:dyDescent="0.25">
      <c r="A44" s="43" t="s">
        <v>15</v>
      </c>
      <c r="B44" s="95" t="s">
        <v>21</v>
      </c>
      <c r="C44" s="857" t="s">
        <v>44</v>
      </c>
      <c r="D44" s="858"/>
      <c r="E44" s="858"/>
      <c r="F44" s="858"/>
      <c r="G44" s="858"/>
      <c r="H44" s="858"/>
      <c r="I44" s="858"/>
      <c r="J44" s="858"/>
      <c r="K44" s="858"/>
      <c r="L44" s="858"/>
      <c r="M44" s="858"/>
      <c r="N44" s="859"/>
      <c r="Q44" s="249"/>
    </row>
    <row r="45" spans="1:21" ht="15.75" customHeight="1" x14ac:dyDescent="0.2">
      <c r="A45" s="43" t="s">
        <v>15</v>
      </c>
      <c r="B45" s="17" t="s">
        <v>21</v>
      </c>
      <c r="C45" s="66" t="s">
        <v>15</v>
      </c>
      <c r="D45" s="893" t="s">
        <v>45</v>
      </c>
      <c r="E45" s="399" t="s">
        <v>18</v>
      </c>
      <c r="F45" s="616" t="s">
        <v>22</v>
      </c>
      <c r="G45" s="405" t="s">
        <v>19</v>
      </c>
      <c r="H45" s="46">
        <v>4964.3999999999996</v>
      </c>
      <c r="I45" s="190">
        <v>5354.9</v>
      </c>
      <c r="J45" s="189">
        <f>4924.9-100</f>
        <v>4824.8999999999996</v>
      </c>
      <c r="K45" s="96" t="s">
        <v>46</v>
      </c>
      <c r="L45" s="555">
        <v>657</v>
      </c>
      <c r="M45" s="556">
        <v>633.20000000000005</v>
      </c>
      <c r="N45" s="557">
        <v>667.8</v>
      </c>
    </row>
    <row r="46" spans="1:21" ht="15.75" customHeight="1" x14ac:dyDescent="0.2">
      <c r="A46" s="49"/>
      <c r="B46" s="25"/>
      <c r="C46" s="32"/>
      <c r="D46" s="894"/>
      <c r="E46" s="490"/>
      <c r="F46" s="34"/>
      <c r="G46" s="491" t="s">
        <v>74</v>
      </c>
      <c r="H46" s="172">
        <v>71.8</v>
      </c>
      <c r="I46" s="203"/>
      <c r="J46" s="521"/>
      <c r="K46" s="884" t="s">
        <v>134</v>
      </c>
      <c r="L46" s="558">
        <v>1328</v>
      </c>
      <c r="M46" s="559">
        <v>1310</v>
      </c>
      <c r="N46" s="560">
        <v>1369</v>
      </c>
    </row>
    <row r="47" spans="1:21" ht="15.75" customHeight="1" x14ac:dyDescent="0.2">
      <c r="A47" s="49"/>
      <c r="B47" s="25"/>
      <c r="C47" s="32"/>
      <c r="D47" s="894"/>
      <c r="E47" s="490"/>
      <c r="F47" s="34"/>
      <c r="G47" s="492" t="s">
        <v>47</v>
      </c>
      <c r="H47" s="601">
        <v>429</v>
      </c>
      <c r="I47" s="603">
        <v>443.3</v>
      </c>
      <c r="J47" s="103">
        <v>447.3</v>
      </c>
      <c r="K47" s="885"/>
      <c r="L47" s="561"/>
      <c r="M47" s="495"/>
      <c r="N47" s="525"/>
      <c r="Q47" s="249"/>
    </row>
    <row r="48" spans="1:21" ht="15.75" customHeight="1" x14ac:dyDescent="0.2">
      <c r="A48" s="49"/>
      <c r="B48" s="25"/>
      <c r="C48" s="32"/>
      <c r="D48" s="615"/>
      <c r="E48" s="490"/>
      <c r="F48" s="34"/>
      <c r="G48" s="491" t="s">
        <v>117</v>
      </c>
      <c r="H48" s="172">
        <v>82.7</v>
      </c>
      <c r="I48" s="203"/>
      <c r="J48" s="204"/>
      <c r="K48" s="613"/>
      <c r="L48" s="561"/>
      <c r="M48" s="495"/>
      <c r="N48" s="525"/>
      <c r="Q48" s="249"/>
    </row>
    <row r="49" spans="1:20" ht="15.75" customHeight="1" x14ac:dyDescent="0.2">
      <c r="A49" s="49"/>
      <c r="B49" s="25"/>
      <c r="C49" s="32"/>
      <c r="D49" s="615"/>
      <c r="E49" s="400"/>
      <c r="F49" s="34"/>
      <c r="G49" s="492" t="s">
        <v>48</v>
      </c>
      <c r="H49" s="628">
        <v>6.7</v>
      </c>
      <c r="I49" s="629"/>
      <c r="J49" s="192"/>
      <c r="K49" s="613"/>
      <c r="L49" s="561"/>
      <c r="M49" s="495"/>
      <c r="N49" s="525"/>
      <c r="T49" s="249"/>
    </row>
    <row r="50" spans="1:20" ht="18" customHeight="1" x14ac:dyDescent="0.2">
      <c r="A50" s="49"/>
      <c r="B50" s="25"/>
      <c r="C50" s="32"/>
      <c r="D50" s="873" t="s">
        <v>50</v>
      </c>
      <c r="E50" s="127"/>
      <c r="F50" s="34"/>
      <c r="G50" s="599"/>
      <c r="H50" s="578"/>
      <c r="I50" s="493"/>
      <c r="J50" s="107"/>
      <c r="K50" s="523"/>
      <c r="L50" s="524"/>
      <c r="M50" s="495"/>
      <c r="N50" s="525"/>
      <c r="O50" s="256"/>
      <c r="Q50" s="249"/>
      <c r="R50" s="249"/>
    </row>
    <row r="51" spans="1:20" ht="13.5" customHeight="1" x14ac:dyDescent="0.2">
      <c r="A51" s="49"/>
      <c r="B51" s="25"/>
      <c r="C51" s="32"/>
      <c r="D51" s="874"/>
      <c r="E51" s="127"/>
      <c r="F51" s="34"/>
      <c r="G51" s="406"/>
      <c r="H51" s="578"/>
      <c r="I51" s="565"/>
      <c r="J51" s="107"/>
      <c r="K51" s="523"/>
      <c r="L51" s="524"/>
      <c r="M51" s="495"/>
      <c r="N51" s="525"/>
      <c r="Q51" s="249"/>
      <c r="R51" s="249"/>
      <c r="S51" s="249"/>
    </row>
    <row r="52" spans="1:20" ht="10.5" customHeight="1" x14ac:dyDescent="0.2">
      <c r="A52" s="49"/>
      <c r="B52" s="25"/>
      <c r="C52" s="32"/>
      <c r="D52" s="882"/>
      <c r="E52" s="127"/>
      <c r="F52" s="34"/>
      <c r="G52" s="328"/>
      <c r="H52" s="578"/>
      <c r="I52" s="565"/>
      <c r="J52" s="107"/>
      <c r="K52" s="523"/>
      <c r="L52" s="529"/>
      <c r="M52" s="530"/>
      <c r="N52" s="531"/>
      <c r="R52" s="249"/>
      <c r="T52" s="249"/>
    </row>
    <row r="53" spans="1:20" ht="18.75" customHeight="1" x14ac:dyDescent="0.2">
      <c r="A53" s="49"/>
      <c r="B53" s="25"/>
      <c r="C53" s="32"/>
      <c r="D53" s="873" t="s">
        <v>51</v>
      </c>
      <c r="E53" s="127"/>
      <c r="F53" s="34"/>
      <c r="G53" s="599"/>
      <c r="H53" s="480"/>
      <c r="I53" s="464"/>
      <c r="J53" s="522"/>
      <c r="K53" s="613"/>
      <c r="L53" s="526"/>
      <c r="M53" s="527"/>
      <c r="N53" s="528"/>
      <c r="O53" s="249"/>
      <c r="P53" s="249"/>
      <c r="Q53" s="249"/>
      <c r="R53" s="249"/>
      <c r="S53" s="249"/>
    </row>
    <row r="54" spans="1:20" ht="18.75" customHeight="1" x14ac:dyDescent="0.2">
      <c r="A54" s="49"/>
      <c r="B54" s="25"/>
      <c r="C54" s="32"/>
      <c r="D54" s="874"/>
      <c r="E54" s="127"/>
      <c r="F54" s="34"/>
      <c r="G54" s="599"/>
      <c r="H54" s="566"/>
      <c r="I54" s="565"/>
      <c r="J54" s="107"/>
      <c r="K54" s="613"/>
      <c r="L54" s="524"/>
      <c r="M54" s="495"/>
      <c r="N54" s="496"/>
      <c r="O54" s="249"/>
      <c r="P54" s="249"/>
      <c r="Q54" s="249"/>
      <c r="S54" s="249"/>
    </row>
    <row r="55" spans="1:20" ht="18.75" customHeight="1" x14ac:dyDescent="0.2">
      <c r="A55" s="49"/>
      <c r="B55" s="25"/>
      <c r="C55" s="32"/>
      <c r="D55" s="874"/>
      <c r="E55" s="127"/>
      <c r="F55" s="34"/>
      <c r="G55" s="494"/>
      <c r="H55" s="601"/>
      <c r="I55" s="603"/>
      <c r="J55" s="103"/>
      <c r="K55" s="613"/>
      <c r="L55" s="524"/>
      <c r="M55" s="495"/>
      <c r="N55" s="496"/>
      <c r="O55" s="249"/>
      <c r="P55" s="249"/>
      <c r="Q55" s="249"/>
      <c r="S55" s="249"/>
    </row>
    <row r="56" spans="1:20" ht="15" customHeight="1" x14ac:dyDescent="0.2">
      <c r="A56" s="49"/>
      <c r="B56" s="25"/>
      <c r="C56" s="104"/>
      <c r="D56" s="873" t="s">
        <v>52</v>
      </c>
      <c r="E56" s="127"/>
      <c r="F56" s="34"/>
      <c r="G56" s="278"/>
      <c r="H56" s="601"/>
      <c r="I56" s="603"/>
      <c r="J56" s="103"/>
      <c r="K56" s="613"/>
      <c r="L56" s="524"/>
      <c r="M56" s="495"/>
      <c r="N56" s="496"/>
      <c r="O56" s="249"/>
      <c r="S56" s="249"/>
    </row>
    <row r="57" spans="1:20" ht="30.75" customHeight="1" x14ac:dyDescent="0.2">
      <c r="A57" s="49"/>
      <c r="B57" s="25"/>
      <c r="C57" s="104"/>
      <c r="D57" s="882"/>
      <c r="E57" s="127"/>
      <c r="F57" s="34"/>
      <c r="G57" s="328"/>
      <c r="H57" s="215"/>
      <c r="I57" s="218"/>
      <c r="J57" s="217"/>
      <c r="K57" s="613"/>
      <c r="L57" s="524"/>
      <c r="M57" s="495"/>
      <c r="N57" s="496"/>
      <c r="R57" s="249"/>
    </row>
    <row r="58" spans="1:20" ht="40.5" customHeight="1" x14ac:dyDescent="0.2">
      <c r="A58" s="105"/>
      <c r="B58" s="25"/>
      <c r="C58" s="106"/>
      <c r="D58" s="611" t="s">
        <v>183</v>
      </c>
      <c r="E58" s="108"/>
      <c r="F58" s="34"/>
      <c r="G58" s="599"/>
      <c r="H58" s="578"/>
      <c r="I58" s="565"/>
      <c r="J58" s="107"/>
      <c r="K58" s="613" t="s">
        <v>53</v>
      </c>
      <c r="L58" s="524">
        <v>700</v>
      </c>
      <c r="M58" s="495">
        <v>700</v>
      </c>
      <c r="N58" s="496">
        <v>700</v>
      </c>
      <c r="S58" s="249"/>
    </row>
    <row r="59" spans="1:20" ht="16.5" customHeight="1" x14ac:dyDescent="0.2">
      <c r="A59" s="31"/>
      <c r="B59" s="25"/>
      <c r="C59" s="32"/>
      <c r="D59" s="873" t="s">
        <v>180</v>
      </c>
      <c r="E59" s="127"/>
      <c r="F59" s="34"/>
      <c r="G59" s="599"/>
      <c r="H59" s="480"/>
      <c r="I59" s="464"/>
      <c r="J59" s="293"/>
      <c r="K59" s="613"/>
      <c r="L59" s="480"/>
      <c r="M59" s="464"/>
      <c r="N59" s="532"/>
      <c r="Q59" s="249"/>
      <c r="R59" s="249"/>
    </row>
    <row r="60" spans="1:20" ht="30" customHeight="1" x14ac:dyDescent="0.2">
      <c r="A60" s="31"/>
      <c r="B60" s="25"/>
      <c r="C60" s="32"/>
      <c r="D60" s="874"/>
      <c r="E60" s="127"/>
      <c r="F60" s="34"/>
      <c r="G60" s="406"/>
      <c r="H60" s="601"/>
      <c r="I60" s="603"/>
      <c r="J60" s="103"/>
      <c r="K60" s="613"/>
      <c r="L60" s="101"/>
      <c r="M60" s="565"/>
      <c r="N60" s="568"/>
      <c r="Q60" s="249"/>
      <c r="R60" s="249"/>
      <c r="S60" s="249"/>
    </row>
    <row r="61" spans="1:20" ht="41.25" customHeight="1" x14ac:dyDescent="0.2">
      <c r="A61" s="31"/>
      <c r="B61" s="25"/>
      <c r="C61" s="32"/>
      <c r="D61" s="871" t="s">
        <v>54</v>
      </c>
      <c r="E61" s="127"/>
      <c r="F61" s="34"/>
      <c r="G61" s="315"/>
      <c r="H61" s="601"/>
      <c r="I61" s="603"/>
      <c r="J61" s="103"/>
      <c r="K61" s="486" t="s">
        <v>135</v>
      </c>
      <c r="L61" s="158">
        <v>1</v>
      </c>
      <c r="M61" s="533"/>
      <c r="N61" s="534"/>
      <c r="P61" s="249"/>
      <c r="Q61" s="249"/>
    </row>
    <row r="62" spans="1:20" ht="30.75" customHeight="1" x14ac:dyDescent="0.2">
      <c r="A62" s="31"/>
      <c r="B62" s="25"/>
      <c r="C62" s="106"/>
      <c r="D62" s="872"/>
      <c r="E62" s="127"/>
      <c r="F62" s="34"/>
      <c r="G62" s="315"/>
      <c r="H62" s="601"/>
      <c r="I62" s="603"/>
      <c r="J62" s="103"/>
      <c r="K62" s="109" t="s">
        <v>178</v>
      </c>
      <c r="L62" s="156">
        <v>1</v>
      </c>
      <c r="M62" s="160"/>
      <c r="N62" s="499"/>
      <c r="P62" s="249"/>
      <c r="Q62" s="249"/>
      <c r="T62" s="249"/>
    </row>
    <row r="63" spans="1:20" ht="28.5" customHeight="1" x14ac:dyDescent="0.2">
      <c r="A63" s="31"/>
      <c r="B63" s="25"/>
      <c r="C63" s="106"/>
      <c r="D63" s="883" t="s">
        <v>55</v>
      </c>
      <c r="E63" s="108"/>
      <c r="F63" s="34"/>
      <c r="G63" s="257"/>
      <c r="H63" s="601"/>
      <c r="I63" s="603"/>
      <c r="J63" s="103"/>
      <c r="K63" s="612" t="s">
        <v>57</v>
      </c>
      <c r="L63" s="500">
        <v>25</v>
      </c>
      <c r="M63" s="497">
        <v>100</v>
      </c>
      <c r="N63" s="162"/>
      <c r="O63" s="256"/>
      <c r="P63" s="249"/>
      <c r="Q63" s="249"/>
    </row>
    <row r="64" spans="1:20" ht="17.25" customHeight="1" x14ac:dyDescent="0.2">
      <c r="A64" s="31"/>
      <c r="B64" s="25"/>
      <c r="C64" s="106"/>
      <c r="D64" s="883"/>
      <c r="E64" s="108"/>
      <c r="F64" s="34"/>
      <c r="G64" s="315"/>
      <c r="H64" s="601"/>
      <c r="I64" s="603"/>
      <c r="J64" s="103"/>
      <c r="K64" s="109" t="s">
        <v>56</v>
      </c>
      <c r="L64" s="501"/>
      <c r="M64" s="502">
        <v>100</v>
      </c>
      <c r="N64" s="162"/>
      <c r="P64" s="249"/>
      <c r="Q64" s="249"/>
    </row>
    <row r="65" spans="1:24" ht="28.5" customHeight="1" x14ac:dyDescent="0.2">
      <c r="A65" s="31"/>
      <c r="B65" s="25"/>
      <c r="C65" s="106"/>
      <c r="D65" s="871" t="s">
        <v>136</v>
      </c>
      <c r="E65" s="108"/>
      <c r="F65" s="34"/>
      <c r="G65" s="257"/>
      <c r="H65" s="601"/>
      <c r="I65" s="603"/>
      <c r="J65" s="103"/>
      <c r="K65" s="612" t="s">
        <v>137</v>
      </c>
      <c r="L65" s="503">
        <v>8</v>
      </c>
      <c r="M65" s="497">
        <v>10</v>
      </c>
      <c r="N65" s="498">
        <v>12</v>
      </c>
      <c r="P65" s="249"/>
      <c r="Q65" s="249"/>
      <c r="W65" s="5"/>
    </row>
    <row r="66" spans="1:24" ht="28.5" customHeight="1" x14ac:dyDescent="0.2">
      <c r="A66" s="31"/>
      <c r="B66" s="25"/>
      <c r="C66" s="106"/>
      <c r="D66" s="872"/>
      <c r="E66" s="108"/>
      <c r="F66" s="34"/>
      <c r="G66" s="315"/>
      <c r="H66" s="601"/>
      <c r="I66" s="603"/>
      <c r="J66" s="103"/>
      <c r="K66" s="109" t="s">
        <v>138</v>
      </c>
      <c r="L66" s="500">
        <v>10</v>
      </c>
      <c r="M66" s="160">
        <v>12</v>
      </c>
      <c r="N66" s="499">
        <v>14</v>
      </c>
      <c r="P66" s="249"/>
      <c r="Q66" s="249"/>
    </row>
    <row r="67" spans="1:24" ht="30" customHeight="1" x14ac:dyDescent="0.2">
      <c r="A67" s="105"/>
      <c r="B67" s="25"/>
      <c r="C67" s="106"/>
      <c r="D67" s="873" t="s">
        <v>181</v>
      </c>
      <c r="E67" s="875" t="s">
        <v>58</v>
      </c>
      <c r="F67" s="34"/>
      <c r="G67" s="599"/>
      <c r="H67" s="601"/>
      <c r="I67" s="464"/>
      <c r="J67" s="293"/>
      <c r="K67" s="612"/>
      <c r="L67" s="503"/>
      <c r="M67" s="497"/>
      <c r="N67" s="164"/>
      <c r="R67" s="249"/>
    </row>
    <row r="68" spans="1:24" ht="25.5" customHeight="1" x14ac:dyDescent="0.2">
      <c r="A68" s="105"/>
      <c r="B68" s="25"/>
      <c r="C68" s="106"/>
      <c r="D68" s="874"/>
      <c r="E68" s="875"/>
      <c r="F68" s="34"/>
      <c r="G68" s="494"/>
      <c r="H68" s="601"/>
      <c r="I68" s="603"/>
      <c r="J68" s="103"/>
      <c r="K68" s="486"/>
      <c r="L68" s="144"/>
      <c r="M68" s="161"/>
      <c r="N68" s="162"/>
      <c r="R68" s="249"/>
    </row>
    <row r="69" spans="1:24" ht="25.5" customHeight="1" x14ac:dyDescent="0.2">
      <c r="A69" s="105"/>
      <c r="B69" s="25"/>
      <c r="C69" s="111"/>
      <c r="D69" s="878" t="s">
        <v>59</v>
      </c>
      <c r="E69" s="112"/>
      <c r="F69" s="113"/>
      <c r="G69" s="494"/>
      <c r="H69" s="601"/>
      <c r="I69" s="603"/>
      <c r="J69" s="103"/>
      <c r="K69" s="613" t="s">
        <v>60</v>
      </c>
      <c r="L69" s="504">
        <v>1</v>
      </c>
      <c r="M69" s="165"/>
      <c r="N69" s="159"/>
      <c r="Q69" s="249"/>
      <c r="R69" s="249"/>
      <c r="T69" s="249"/>
    </row>
    <row r="70" spans="1:24" ht="27" customHeight="1" x14ac:dyDescent="0.2">
      <c r="A70" s="105"/>
      <c r="B70" s="25"/>
      <c r="C70" s="114"/>
      <c r="D70" s="879"/>
      <c r="E70" s="596"/>
      <c r="F70" s="113"/>
      <c r="G70" s="494"/>
      <c r="H70" s="601"/>
      <c r="I70" s="603"/>
      <c r="J70" s="293"/>
      <c r="K70" s="613"/>
      <c r="L70" s="504"/>
      <c r="M70" s="165"/>
      <c r="N70" s="159"/>
      <c r="Q70" s="249"/>
      <c r="R70" s="249"/>
    </row>
    <row r="71" spans="1:24" ht="25.5" customHeight="1" x14ac:dyDescent="0.2">
      <c r="A71" s="49"/>
      <c r="B71" s="25"/>
      <c r="C71" s="114"/>
      <c r="D71" s="866" t="s">
        <v>182</v>
      </c>
      <c r="E71" s="880" t="s">
        <v>158</v>
      </c>
      <c r="F71" s="597"/>
      <c r="G71" s="599"/>
      <c r="H71" s="578"/>
      <c r="I71" s="565"/>
      <c r="J71" s="107"/>
      <c r="K71" s="477" t="s">
        <v>166</v>
      </c>
      <c r="L71" s="505">
        <v>30</v>
      </c>
      <c r="M71" s="506">
        <v>100</v>
      </c>
      <c r="N71" s="164"/>
      <c r="O71" s="256"/>
      <c r="P71" s="256"/>
      <c r="Q71" s="256"/>
    </row>
    <row r="72" spans="1:24" ht="18.75" customHeight="1" x14ac:dyDescent="0.2">
      <c r="A72" s="49"/>
      <c r="B72" s="25"/>
      <c r="C72" s="114"/>
      <c r="D72" s="864"/>
      <c r="E72" s="881"/>
      <c r="F72" s="597"/>
      <c r="G72" s="599"/>
      <c r="H72" s="578"/>
      <c r="I72" s="565"/>
      <c r="J72" s="107"/>
      <c r="K72" s="487"/>
      <c r="L72" s="535"/>
      <c r="M72" s="536"/>
      <c r="N72" s="537"/>
      <c r="P72" s="249"/>
    </row>
    <row r="73" spans="1:24" ht="17.25" customHeight="1" x14ac:dyDescent="0.2">
      <c r="A73" s="105"/>
      <c r="B73" s="25"/>
      <c r="C73" s="32"/>
      <c r="D73" s="873" t="s">
        <v>61</v>
      </c>
      <c r="E73" s="127"/>
      <c r="F73" s="34"/>
      <c r="G73" s="328"/>
      <c r="H73" s="601"/>
      <c r="I73" s="464"/>
      <c r="J73" s="293"/>
      <c r="K73" s="613"/>
      <c r="L73" s="158"/>
      <c r="M73" s="533"/>
      <c r="N73" s="159"/>
      <c r="S73" s="249"/>
    </row>
    <row r="74" spans="1:24" ht="28.5" customHeight="1" x14ac:dyDescent="0.2">
      <c r="A74" s="31"/>
      <c r="B74" s="25"/>
      <c r="C74" s="115"/>
      <c r="D74" s="882"/>
      <c r="E74" s="127"/>
      <c r="F74" s="34"/>
      <c r="G74" s="328"/>
      <c r="H74" s="601"/>
      <c r="I74" s="603"/>
      <c r="J74" s="103"/>
      <c r="K74" s="613"/>
      <c r="L74" s="158"/>
      <c r="M74" s="533"/>
      <c r="N74" s="159"/>
      <c r="Q74" s="249"/>
    </row>
    <row r="75" spans="1:24" ht="41.25" customHeight="1" x14ac:dyDescent="0.2">
      <c r="A75" s="31"/>
      <c r="B75" s="25"/>
      <c r="C75" s="134"/>
      <c r="D75" s="866" t="s">
        <v>192</v>
      </c>
      <c r="E75" s="126"/>
      <c r="F75" s="597"/>
      <c r="G75" s="599"/>
      <c r="H75" s="101"/>
      <c r="I75" s="565"/>
      <c r="J75" s="306"/>
      <c r="K75" s="478" t="s">
        <v>173</v>
      </c>
      <c r="L75" s="156">
        <v>10</v>
      </c>
      <c r="M75" s="160">
        <v>10</v>
      </c>
      <c r="N75" s="157">
        <v>10</v>
      </c>
      <c r="Q75" s="249"/>
      <c r="U75" s="249"/>
      <c r="X75" s="5"/>
    </row>
    <row r="76" spans="1:24" ht="32.25" customHeight="1" x14ac:dyDescent="0.2">
      <c r="A76" s="31"/>
      <c r="B76" s="25"/>
      <c r="C76" s="115"/>
      <c r="D76" s="897"/>
      <c r="E76" s="126"/>
      <c r="F76" s="597"/>
      <c r="G76" s="579"/>
      <c r="H76" s="580"/>
      <c r="I76" s="581"/>
      <c r="J76" s="582"/>
      <c r="K76" s="478" t="s">
        <v>172</v>
      </c>
      <c r="L76" s="156">
        <f>1.794+7.761</f>
        <v>9.5549999999999997</v>
      </c>
      <c r="M76" s="160">
        <f>1.794+7.761</f>
        <v>9.5549999999999997</v>
      </c>
      <c r="N76" s="157">
        <f>1.794+7.761</f>
        <v>9.5549999999999997</v>
      </c>
      <c r="Q76" s="249"/>
    </row>
    <row r="77" spans="1:24" ht="14.25" customHeight="1" x14ac:dyDescent="0.2">
      <c r="A77" s="31"/>
      <c r="B77" s="25"/>
      <c r="C77" s="116"/>
      <c r="D77" s="864" t="s">
        <v>62</v>
      </c>
      <c r="E77" s="126"/>
      <c r="F77" s="113"/>
      <c r="G77" s="63"/>
      <c r="H77" s="601"/>
      <c r="I77" s="603"/>
      <c r="J77" s="103"/>
      <c r="K77" s="613" t="s">
        <v>63</v>
      </c>
      <c r="L77" s="504">
        <v>7</v>
      </c>
      <c r="M77" s="165">
        <v>7</v>
      </c>
      <c r="N77" s="159">
        <v>7</v>
      </c>
      <c r="Q77" s="249"/>
      <c r="S77" s="249"/>
    </row>
    <row r="78" spans="1:24" ht="14.25" customHeight="1" x14ac:dyDescent="0.2">
      <c r="A78" s="31"/>
      <c r="B78" s="25"/>
      <c r="C78" s="116"/>
      <c r="D78" s="864"/>
      <c r="E78" s="126"/>
      <c r="F78" s="113"/>
      <c r="G78" s="407"/>
      <c r="H78" s="601"/>
      <c r="I78" s="603"/>
      <c r="J78" s="103"/>
      <c r="K78" s="613"/>
      <c r="L78" s="504"/>
      <c r="M78" s="165"/>
      <c r="N78" s="159"/>
      <c r="O78" s="249"/>
    </row>
    <row r="79" spans="1:24" ht="13.5" thickBot="1" x14ac:dyDescent="0.25">
      <c r="A79" s="53"/>
      <c r="B79" s="16"/>
      <c r="C79" s="117"/>
      <c r="D79" s="865"/>
      <c r="E79" s="401"/>
      <c r="F79" s="617"/>
      <c r="G79" s="408" t="s">
        <v>20</v>
      </c>
      <c r="H79" s="56">
        <f>SUM(H45:H78)</f>
        <v>5554.5999999999995</v>
      </c>
      <c r="I79" s="194">
        <f>SUM(I45:I78)</f>
        <v>5798.2</v>
      </c>
      <c r="J79" s="193">
        <f>SUM(J45:J78)</f>
        <v>5272.2</v>
      </c>
      <c r="K79" s="488"/>
      <c r="L79" s="507"/>
      <c r="M79" s="508"/>
      <c r="N79" s="509"/>
      <c r="Q79" s="249"/>
    </row>
    <row r="80" spans="1:24" ht="17.25" customHeight="1" x14ac:dyDescent="0.2">
      <c r="A80" s="119" t="s">
        <v>15</v>
      </c>
      <c r="B80" s="120" t="s">
        <v>21</v>
      </c>
      <c r="C80" s="121" t="s">
        <v>21</v>
      </c>
      <c r="D80" s="619" t="s">
        <v>64</v>
      </c>
      <c r="E80" s="122"/>
      <c r="F80" s="469"/>
      <c r="G80" s="623"/>
      <c r="H80" s="465"/>
      <c r="I80" s="553"/>
      <c r="J80" s="552"/>
      <c r="K80" s="402"/>
      <c r="L80" s="304"/>
      <c r="M80" s="23"/>
      <c r="N80" s="24"/>
      <c r="Q80" s="249"/>
      <c r="R80" s="249"/>
    </row>
    <row r="81" spans="1:21" ht="44.25" customHeight="1" x14ac:dyDescent="0.2">
      <c r="A81" s="547"/>
      <c r="B81" s="545"/>
      <c r="C81" s="780"/>
      <c r="D81" s="36" t="s">
        <v>139</v>
      </c>
      <c r="E81" s="781"/>
      <c r="F81" s="782">
        <v>2</v>
      </c>
      <c r="G81" s="291" t="s">
        <v>19</v>
      </c>
      <c r="H81" s="172">
        <v>26.9</v>
      </c>
      <c r="I81" s="203"/>
      <c r="J81" s="204"/>
      <c r="K81" s="403" t="s">
        <v>140</v>
      </c>
      <c r="L81" s="99">
        <v>100</v>
      </c>
      <c r="M81" s="324"/>
      <c r="N81" s="28"/>
      <c r="Q81" s="249"/>
    </row>
    <row r="82" spans="1:21" ht="44.25" customHeight="1" x14ac:dyDescent="0.2">
      <c r="A82" s="49"/>
      <c r="B82" s="25"/>
      <c r="C82" s="124"/>
      <c r="D82" s="595"/>
      <c r="E82" s="123"/>
      <c r="F82" s="286"/>
      <c r="G82" s="624"/>
      <c r="H82" s="601"/>
      <c r="I82" s="603"/>
      <c r="J82" s="567"/>
      <c r="K82" s="457" t="s">
        <v>193</v>
      </c>
      <c r="L82" s="98">
        <v>84</v>
      </c>
      <c r="M82" s="142"/>
      <c r="N82" s="569"/>
      <c r="Q82" s="249"/>
    </row>
    <row r="83" spans="1:21" ht="44.25" customHeight="1" x14ac:dyDescent="0.2">
      <c r="A83" s="49"/>
      <c r="B83" s="25"/>
      <c r="C83" s="124"/>
      <c r="D83" s="595"/>
      <c r="E83" s="123"/>
      <c r="F83" s="470">
        <v>6</v>
      </c>
      <c r="G83" s="292" t="s">
        <v>19</v>
      </c>
      <c r="H83" s="628">
        <v>10</v>
      </c>
      <c r="I83" s="629">
        <v>50</v>
      </c>
      <c r="J83" s="97"/>
      <c r="K83" s="403" t="s">
        <v>176</v>
      </c>
      <c r="L83" s="99">
        <v>100</v>
      </c>
      <c r="M83" s="324"/>
      <c r="N83" s="28"/>
      <c r="Q83" s="249"/>
      <c r="S83" s="249"/>
    </row>
    <row r="84" spans="1:21" ht="45.75" customHeight="1" x14ac:dyDescent="0.2">
      <c r="A84" s="49"/>
      <c r="B84" s="25"/>
      <c r="C84" s="124"/>
      <c r="D84" s="595"/>
      <c r="E84" s="123"/>
      <c r="F84" s="471"/>
      <c r="G84" s="331"/>
      <c r="H84" s="602"/>
      <c r="I84" s="604"/>
      <c r="J84" s="241"/>
      <c r="K84" s="403" t="s">
        <v>153</v>
      </c>
      <c r="L84" s="99"/>
      <c r="M84" s="324">
        <v>570</v>
      </c>
      <c r="N84" s="28"/>
      <c r="Q84" s="249"/>
      <c r="U84" s="249"/>
    </row>
    <row r="85" spans="1:21" ht="31.5" customHeight="1" x14ac:dyDescent="0.2">
      <c r="A85" s="49"/>
      <c r="B85" s="25"/>
      <c r="C85" s="124"/>
      <c r="D85" s="36" t="s">
        <v>155</v>
      </c>
      <c r="E85" s="123"/>
      <c r="F85" s="510">
        <v>2</v>
      </c>
      <c r="G85" s="292" t="s">
        <v>19</v>
      </c>
      <c r="H85" s="628">
        <v>50</v>
      </c>
      <c r="I85" s="629"/>
      <c r="J85" s="97"/>
      <c r="K85" s="457" t="s">
        <v>141</v>
      </c>
      <c r="L85" s="99">
        <v>1</v>
      </c>
      <c r="M85" s="330"/>
      <c r="N85" s="569"/>
      <c r="Q85" s="249"/>
      <c r="R85" s="249"/>
    </row>
    <row r="86" spans="1:21" ht="30" customHeight="1" x14ac:dyDescent="0.2">
      <c r="A86" s="49"/>
      <c r="B86" s="25"/>
      <c r="C86" s="124"/>
      <c r="D86" s="866" t="s">
        <v>65</v>
      </c>
      <c r="E86" s="126"/>
      <c r="F86" s="470">
        <v>2</v>
      </c>
      <c r="G86" s="40" t="s">
        <v>19</v>
      </c>
      <c r="H86" s="440">
        <v>1.7</v>
      </c>
      <c r="I86" s="629"/>
      <c r="J86" s="627"/>
      <c r="K86" s="457" t="s">
        <v>154</v>
      </c>
      <c r="L86" s="99">
        <v>27</v>
      </c>
      <c r="M86" s="90"/>
      <c r="N86" s="28"/>
      <c r="Q86" s="249"/>
      <c r="R86" s="249"/>
    </row>
    <row r="87" spans="1:21" ht="41.25" customHeight="1" x14ac:dyDescent="0.2">
      <c r="A87" s="49"/>
      <c r="B87" s="25"/>
      <c r="C87" s="125"/>
      <c r="D87" s="864"/>
      <c r="E87" s="123"/>
      <c r="F87" s="470">
        <v>6</v>
      </c>
      <c r="G87" s="40" t="s">
        <v>19</v>
      </c>
      <c r="H87" s="440">
        <v>12</v>
      </c>
      <c r="I87" s="629"/>
      <c r="J87" s="627"/>
      <c r="K87" s="540" t="s">
        <v>142</v>
      </c>
      <c r="L87" s="99">
        <v>100</v>
      </c>
      <c r="M87" s="90"/>
      <c r="N87" s="554"/>
      <c r="Q87" s="249"/>
      <c r="R87" s="249"/>
    </row>
    <row r="88" spans="1:21" ht="30" customHeight="1" x14ac:dyDescent="0.2">
      <c r="A88" s="49"/>
      <c r="B88" s="25"/>
      <c r="C88" s="125"/>
      <c r="D88" s="866" t="s">
        <v>186</v>
      </c>
      <c r="E88" s="126"/>
      <c r="F88" s="470">
        <v>2</v>
      </c>
      <c r="G88" s="291" t="s">
        <v>19</v>
      </c>
      <c r="H88" s="459">
        <v>13.5</v>
      </c>
      <c r="I88" s="446"/>
      <c r="J88" s="279"/>
      <c r="K88" s="538" t="s">
        <v>174</v>
      </c>
      <c r="L88" s="99">
        <v>100</v>
      </c>
      <c r="M88" s="88"/>
      <c r="N88" s="632"/>
      <c r="Q88" s="249"/>
      <c r="R88" s="249"/>
    </row>
    <row r="89" spans="1:21" ht="30" customHeight="1" x14ac:dyDescent="0.2">
      <c r="A89" s="49"/>
      <c r="B89" s="25"/>
      <c r="C89" s="125"/>
      <c r="D89" s="897"/>
      <c r="E89" s="126"/>
      <c r="F89" s="470">
        <v>6</v>
      </c>
      <c r="G89" s="291" t="s">
        <v>19</v>
      </c>
      <c r="H89" s="459">
        <v>20</v>
      </c>
      <c r="I89" s="446"/>
      <c r="J89" s="279"/>
      <c r="K89" s="403" t="s">
        <v>175</v>
      </c>
      <c r="L89" s="99">
        <v>100</v>
      </c>
      <c r="M89" s="84"/>
      <c r="N89" s="28"/>
      <c r="Q89" s="249"/>
      <c r="R89" s="249"/>
    </row>
    <row r="90" spans="1:21" ht="29.25" customHeight="1" x14ac:dyDescent="0.2">
      <c r="A90" s="49"/>
      <c r="B90" s="25"/>
      <c r="C90" s="125"/>
      <c r="D90" s="866" t="s">
        <v>70</v>
      </c>
      <c r="E90" s="126"/>
      <c r="F90" s="607">
        <v>6</v>
      </c>
      <c r="G90" s="292" t="s">
        <v>19</v>
      </c>
      <c r="H90" s="628">
        <v>36</v>
      </c>
      <c r="I90" s="629">
        <v>100</v>
      </c>
      <c r="J90" s="231"/>
      <c r="K90" s="147" t="s">
        <v>187</v>
      </c>
      <c r="L90" s="110">
        <v>1</v>
      </c>
      <c r="M90" s="89"/>
      <c r="N90" s="569"/>
      <c r="O90" s="256"/>
      <c r="Q90" s="249"/>
    </row>
    <row r="91" spans="1:21" ht="29.25" customHeight="1" x14ac:dyDescent="0.2">
      <c r="A91" s="49"/>
      <c r="B91" s="25"/>
      <c r="C91" s="125"/>
      <c r="D91" s="897"/>
      <c r="E91" s="126"/>
      <c r="F91" s="472"/>
      <c r="G91" s="624"/>
      <c r="H91" s="601"/>
      <c r="I91" s="553"/>
      <c r="J91" s="552"/>
      <c r="K91" s="625" t="s">
        <v>71</v>
      </c>
      <c r="L91" s="600"/>
      <c r="M91" s="84">
        <v>100</v>
      </c>
      <c r="N91" s="28"/>
      <c r="Q91" s="249"/>
      <c r="S91" s="249"/>
    </row>
    <row r="92" spans="1:21" ht="30" customHeight="1" x14ac:dyDescent="0.2">
      <c r="A92" s="49"/>
      <c r="B92" s="25"/>
      <c r="C92" s="125"/>
      <c r="D92" s="595" t="s">
        <v>144</v>
      </c>
      <c r="E92" s="126"/>
      <c r="F92" s="472"/>
      <c r="G92" s="624"/>
      <c r="H92" s="601"/>
      <c r="I92" s="553"/>
      <c r="J92" s="552"/>
      <c r="K92" s="447" t="s">
        <v>143</v>
      </c>
      <c r="L92" s="327">
        <v>15</v>
      </c>
      <c r="M92" s="88"/>
      <c r="N92" s="632"/>
      <c r="Q92" s="249"/>
      <c r="R92" s="249"/>
    </row>
    <row r="93" spans="1:21" ht="16.5" customHeight="1" x14ac:dyDescent="0.2">
      <c r="A93" s="49"/>
      <c r="B93" s="25"/>
      <c r="C93" s="125"/>
      <c r="D93" s="866" t="s">
        <v>72</v>
      </c>
      <c r="E93" s="126"/>
      <c r="F93" s="607">
        <v>2</v>
      </c>
      <c r="G93" s="624"/>
      <c r="H93" s="602"/>
      <c r="I93" s="484"/>
      <c r="J93" s="483"/>
      <c r="K93" s="951" t="s">
        <v>156</v>
      </c>
      <c r="L93" s="327">
        <v>100</v>
      </c>
      <c r="M93" s="88"/>
      <c r="N93" s="632"/>
      <c r="Q93" s="249"/>
    </row>
    <row r="94" spans="1:21" ht="18" customHeight="1" thickBot="1" x14ac:dyDescent="0.25">
      <c r="A94" s="49"/>
      <c r="B94" s="25"/>
      <c r="C94" s="129"/>
      <c r="D94" s="865"/>
      <c r="E94" s="401"/>
      <c r="F94" s="473"/>
      <c r="G94" s="302" t="s">
        <v>20</v>
      </c>
      <c r="H94" s="30">
        <f>SUM(H80:H93)</f>
        <v>170.10000000000002</v>
      </c>
      <c r="I94" s="179">
        <f>SUM(I80:I93)</f>
        <v>150</v>
      </c>
      <c r="J94" s="180">
        <f>SUM(J80:J93)</f>
        <v>0</v>
      </c>
      <c r="K94" s="952"/>
      <c r="L94" s="468"/>
      <c r="M94" s="118"/>
      <c r="N94" s="73"/>
      <c r="Q94" s="249"/>
      <c r="T94" s="249"/>
    </row>
    <row r="95" spans="1:21" ht="19.5" customHeight="1" x14ac:dyDescent="0.2">
      <c r="A95" s="65" t="s">
        <v>15</v>
      </c>
      <c r="B95" s="17" t="s">
        <v>21</v>
      </c>
      <c r="C95" s="66" t="s">
        <v>24</v>
      </c>
      <c r="D95" s="840" t="s">
        <v>194</v>
      </c>
      <c r="E95" s="131"/>
      <c r="F95" s="616">
        <v>6</v>
      </c>
      <c r="G95" s="21" t="s">
        <v>19</v>
      </c>
      <c r="H95" s="22">
        <v>146.69999999999999</v>
      </c>
      <c r="I95" s="181">
        <v>146.69999999999999</v>
      </c>
      <c r="J95" s="132">
        <v>146.69999999999999</v>
      </c>
      <c r="K95" s="895" t="s">
        <v>73</v>
      </c>
      <c r="L95" s="334">
        <v>7</v>
      </c>
      <c r="M95" s="133">
        <v>7</v>
      </c>
      <c r="N95" s="33">
        <v>7</v>
      </c>
      <c r="O95" s="257"/>
      <c r="P95" s="258"/>
    </row>
    <row r="96" spans="1:21" ht="13.5" customHeight="1" thickBot="1" x14ac:dyDescent="0.25">
      <c r="A96" s="53"/>
      <c r="B96" s="16"/>
      <c r="C96" s="117"/>
      <c r="D96" s="841"/>
      <c r="E96" s="130"/>
      <c r="F96" s="617"/>
      <c r="G96" s="302" t="s">
        <v>20</v>
      </c>
      <c r="H96" s="30">
        <f>SUM(H95)</f>
        <v>146.69999999999999</v>
      </c>
      <c r="I96" s="179">
        <f>SUM(I95)</f>
        <v>146.69999999999999</v>
      </c>
      <c r="J96" s="319">
        <f>SUM(J95)</f>
        <v>146.69999999999999</v>
      </c>
      <c r="K96" s="896"/>
      <c r="L96" s="404"/>
      <c r="M96" s="136"/>
      <c r="N96" s="137"/>
      <c r="O96" s="80"/>
      <c r="P96" s="258"/>
      <c r="Q96" s="249"/>
    </row>
    <row r="97" spans="1:22" ht="15.75" customHeight="1" x14ac:dyDescent="0.2">
      <c r="A97" s="43" t="s">
        <v>15</v>
      </c>
      <c r="B97" s="17" t="s">
        <v>21</v>
      </c>
      <c r="C97" s="121" t="s">
        <v>25</v>
      </c>
      <c r="D97" s="898" t="s">
        <v>75</v>
      </c>
      <c r="E97" s="122"/>
      <c r="F97" s="244">
        <v>5</v>
      </c>
      <c r="G97" s="247" t="s">
        <v>19</v>
      </c>
      <c r="H97" s="22">
        <v>554.5</v>
      </c>
      <c r="I97" s="178">
        <f>340-200</f>
        <v>140</v>
      </c>
      <c r="J97" s="243">
        <v>200</v>
      </c>
      <c r="K97" s="262"/>
      <c r="L97" s="304"/>
      <c r="M97" s="23"/>
      <c r="N97" s="24"/>
      <c r="R97" s="249"/>
      <c r="S97" s="249"/>
    </row>
    <row r="98" spans="1:22" ht="15.75" customHeight="1" x14ac:dyDescent="0.2">
      <c r="A98" s="49"/>
      <c r="B98" s="25"/>
      <c r="C98" s="111"/>
      <c r="D98" s="899"/>
      <c r="E98" s="123"/>
      <c r="F98" s="597"/>
      <c r="G98" s="60" t="s">
        <v>74</v>
      </c>
      <c r="H98" s="246">
        <v>1054.5999999999999</v>
      </c>
      <c r="I98" s="183"/>
      <c r="J98" s="272"/>
      <c r="K98" s="263"/>
      <c r="L98" s="599"/>
      <c r="M98" s="89"/>
      <c r="N98" s="569"/>
      <c r="R98" s="249"/>
      <c r="S98" s="249"/>
    </row>
    <row r="99" spans="1:22" ht="15.75" customHeight="1" x14ac:dyDescent="0.2">
      <c r="A99" s="49"/>
      <c r="B99" s="25"/>
      <c r="C99" s="111"/>
      <c r="D99" s="899"/>
      <c r="E99" s="123"/>
      <c r="F99" s="597"/>
      <c r="G99" s="145" t="s">
        <v>123</v>
      </c>
      <c r="H99" s="138">
        <v>1766</v>
      </c>
      <c r="I99" s="183"/>
      <c r="J99" s="272"/>
      <c r="K99" s="263"/>
      <c r="L99" s="599"/>
      <c r="M99" s="89"/>
      <c r="N99" s="569"/>
      <c r="R99" s="249"/>
      <c r="S99" s="249"/>
    </row>
    <row r="100" spans="1:22" ht="15.75" customHeight="1" x14ac:dyDescent="0.2">
      <c r="A100" s="49"/>
      <c r="B100" s="25"/>
      <c r="C100" s="111"/>
      <c r="D100" s="899"/>
      <c r="E100" s="123"/>
      <c r="F100" s="597"/>
      <c r="G100" s="145" t="s">
        <v>208</v>
      </c>
      <c r="H100" s="138">
        <v>151.6</v>
      </c>
      <c r="I100" s="266"/>
      <c r="J100" s="188"/>
      <c r="K100" s="263"/>
      <c r="L100" s="599"/>
      <c r="M100" s="89"/>
      <c r="N100" s="569"/>
      <c r="R100" s="249"/>
      <c r="S100" s="249"/>
    </row>
    <row r="101" spans="1:22" ht="15.75" customHeight="1" x14ac:dyDescent="0.2">
      <c r="A101" s="49"/>
      <c r="B101" s="25"/>
      <c r="C101" s="111"/>
      <c r="D101" s="608"/>
      <c r="E101" s="123"/>
      <c r="F101" s="597"/>
      <c r="G101" s="60" t="s">
        <v>49</v>
      </c>
      <c r="H101" s="246">
        <v>370</v>
      </c>
      <c r="I101" s="266"/>
      <c r="J101" s="188"/>
      <c r="K101" s="263"/>
      <c r="L101" s="599"/>
      <c r="M101" s="89"/>
      <c r="N101" s="569"/>
      <c r="R101" s="249"/>
      <c r="S101" s="249"/>
    </row>
    <row r="102" spans="1:22" ht="15.75" customHeight="1" x14ac:dyDescent="0.2">
      <c r="A102" s="49"/>
      <c r="B102" s="25"/>
      <c r="C102" s="111"/>
      <c r="D102" s="608"/>
      <c r="E102" s="123"/>
      <c r="F102" s="597"/>
      <c r="G102" s="60" t="s">
        <v>79</v>
      </c>
      <c r="H102" s="246">
        <v>46.6</v>
      </c>
      <c r="I102" s="266"/>
      <c r="J102" s="188"/>
      <c r="K102" s="263"/>
      <c r="L102" s="599"/>
      <c r="M102" s="89"/>
      <c r="N102" s="569"/>
      <c r="R102" s="249"/>
      <c r="S102" s="249"/>
    </row>
    <row r="103" spans="1:22" ht="27" customHeight="1" x14ac:dyDescent="0.2">
      <c r="A103" s="140"/>
      <c r="B103" s="25"/>
      <c r="C103" s="264"/>
      <c r="D103" s="866" t="s">
        <v>82</v>
      </c>
      <c r="E103" s="126"/>
      <c r="F103" s="597"/>
      <c r="G103" s="278"/>
      <c r="H103" s="601"/>
      <c r="I103" s="269"/>
      <c r="J103" s="511"/>
      <c r="K103" s="39" t="s">
        <v>83</v>
      </c>
      <c r="L103" s="626">
        <v>100</v>
      </c>
      <c r="M103" s="88"/>
      <c r="N103" s="632"/>
      <c r="O103" s="259"/>
      <c r="P103" s="259"/>
      <c r="Q103" s="398"/>
      <c r="S103" s="249"/>
    </row>
    <row r="104" spans="1:22" ht="27" customHeight="1" x14ac:dyDescent="0.2">
      <c r="A104" s="140"/>
      <c r="B104" s="25"/>
      <c r="C104" s="264"/>
      <c r="D104" s="864"/>
      <c r="E104" s="123"/>
      <c r="F104" s="597"/>
      <c r="G104" s="278"/>
      <c r="H104" s="601"/>
      <c r="I104" s="269"/>
      <c r="J104" s="511"/>
      <c r="K104" s="621" t="s">
        <v>84</v>
      </c>
      <c r="L104" s="38">
        <v>100</v>
      </c>
      <c r="M104" s="88"/>
      <c r="N104" s="632"/>
      <c r="O104" s="259"/>
      <c r="P104" s="259"/>
      <c r="Q104" s="259"/>
      <c r="S104" s="249"/>
    </row>
    <row r="105" spans="1:22" ht="27" customHeight="1" x14ac:dyDescent="0.2">
      <c r="A105" s="140"/>
      <c r="B105" s="25"/>
      <c r="C105" s="264"/>
      <c r="D105" s="897"/>
      <c r="E105" s="126"/>
      <c r="F105" s="597"/>
      <c r="G105" s="63"/>
      <c r="H105" s="601"/>
      <c r="I105" s="219"/>
      <c r="J105" s="232"/>
      <c r="K105" s="634"/>
      <c r="L105" s="29"/>
      <c r="M105" s="90"/>
      <c r="N105" s="554"/>
      <c r="O105" s="259"/>
      <c r="P105" s="259"/>
      <c r="Q105" s="259"/>
    </row>
    <row r="106" spans="1:22" ht="12.75" customHeight="1" x14ac:dyDescent="0.2">
      <c r="A106" s="49"/>
      <c r="B106" s="25"/>
      <c r="C106" s="114"/>
      <c r="D106" s="864" t="s">
        <v>85</v>
      </c>
      <c r="E106" s="904"/>
      <c r="F106" s="597"/>
      <c r="G106" s="541"/>
      <c r="H106" s="566"/>
      <c r="I106" s="287"/>
      <c r="J106" s="567"/>
      <c r="K106" s="622" t="s">
        <v>81</v>
      </c>
      <c r="L106" s="626">
        <v>100</v>
      </c>
      <c r="M106" s="88"/>
      <c r="N106" s="632"/>
      <c r="O106" s="259"/>
      <c r="P106" s="249"/>
      <c r="Q106" s="249"/>
    </row>
    <row r="107" spans="1:22" ht="12.75" customHeight="1" x14ac:dyDescent="0.2">
      <c r="A107" s="49"/>
      <c r="B107" s="25"/>
      <c r="C107" s="114"/>
      <c r="D107" s="864"/>
      <c r="E107" s="904"/>
      <c r="F107" s="597"/>
      <c r="G107" s="541"/>
      <c r="H107" s="566"/>
      <c r="I107" s="287"/>
      <c r="J107" s="567"/>
      <c r="K107" s="52"/>
      <c r="L107" s="599"/>
      <c r="M107" s="89"/>
      <c r="N107" s="569"/>
      <c r="O107" s="259"/>
      <c r="P107" s="249"/>
      <c r="Q107" s="249"/>
    </row>
    <row r="108" spans="1:22" ht="15" customHeight="1" x14ac:dyDescent="0.2">
      <c r="A108" s="49"/>
      <c r="B108" s="25"/>
      <c r="C108" s="114"/>
      <c r="D108" s="864"/>
      <c r="E108" s="904"/>
      <c r="F108" s="597"/>
      <c r="G108" s="541"/>
      <c r="H108" s="566"/>
      <c r="I108" s="287"/>
      <c r="J108" s="567"/>
      <c r="K108" s="52"/>
      <c r="L108" s="599"/>
      <c r="M108" s="89"/>
      <c r="N108" s="569"/>
      <c r="O108" s="259"/>
      <c r="P108" s="249"/>
      <c r="R108" s="249"/>
      <c r="S108" s="249"/>
      <c r="T108" s="249"/>
    </row>
    <row r="109" spans="1:22" x14ac:dyDescent="0.2">
      <c r="A109" s="49"/>
      <c r="B109" s="25"/>
      <c r="C109" s="114"/>
      <c r="D109" s="864"/>
      <c r="E109" s="904"/>
      <c r="F109" s="597"/>
      <c r="G109" s="542"/>
      <c r="H109" s="101"/>
      <c r="I109" s="271"/>
      <c r="J109" s="568"/>
      <c r="K109" s="52"/>
      <c r="L109" s="599"/>
      <c r="M109" s="89"/>
      <c r="N109" s="569"/>
      <c r="O109" s="259"/>
      <c r="P109" s="249"/>
      <c r="R109" s="249"/>
    </row>
    <row r="110" spans="1:22" ht="13.5" customHeight="1" x14ac:dyDescent="0.2">
      <c r="A110" s="49"/>
      <c r="B110" s="25"/>
      <c r="C110" s="114"/>
      <c r="D110" s="864"/>
      <c r="E110" s="904"/>
      <c r="F110" s="597"/>
      <c r="G110" s="542"/>
      <c r="H110" s="101"/>
      <c r="I110" s="271"/>
      <c r="J110" s="568"/>
      <c r="K110" s="52"/>
      <c r="L110" s="599"/>
      <c r="M110" s="89"/>
      <c r="N110" s="569"/>
      <c r="O110" s="259"/>
      <c r="P110" s="249"/>
      <c r="Q110" s="249"/>
      <c r="R110" s="249"/>
      <c r="S110" s="249"/>
    </row>
    <row r="111" spans="1:22" ht="15" customHeight="1" x14ac:dyDescent="0.2">
      <c r="A111" s="49"/>
      <c r="B111" s="25"/>
      <c r="C111" s="125"/>
      <c r="D111" s="866" t="s">
        <v>68</v>
      </c>
      <c r="E111" s="127"/>
      <c r="F111" s="905"/>
      <c r="G111" s="80"/>
      <c r="H111" s="601"/>
      <c r="I111" s="233"/>
      <c r="J111" s="230"/>
      <c r="K111" s="642" t="s">
        <v>69</v>
      </c>
      <c r="L111" s="327">
        <v>1</v>
      </c>
      <c r="M111" s="88"/>
      <c r="N111" s="143"/>
      <c r="Q111" s="257"/>
      <c r="V111" s="5"/>
    </row>
    <row r="112" spans="1:22" ht="15" customHeight="1" x14ac:dyDescent="0.2">
      <c r="A112" s="49"/>
      <c r="B112" s="25"/>
      <c r="C112" s="124"/>
      <c r="D112" s="897"/>
      <c r="E112" s="224"/>
      <c r="F112" s="905"/>
      <c r="G112" s="80"/>
      <c r="H112" s="601"/>
      <c r="I112" s="233"/>
      <c r="J112" s="230"/>
      <c r="K112" s="290"/>
      <c r="L112" s="474"/>
      <c r="M112" s="90"/>
      <c r="N112" s="475"/>
      <c r="Q112" s="249"/>
    </row>
    <row r="113" spans="1:21" ht="32.25" customHeight="1" x14ac:dyDescent="0.2">
      <c r="A113" s="49"/>
      <c r="B113" s="25"/>
      <c r="C113" s="114"/>
      <c r="D113" s="864" t="s">
        <v>86</v>
      </c>
      <c r="E113" s="904"/>
      <c r="F113" s="597"/>
      <c r="G113" s="278"/>
      <c r="H113" s="578"/>
      <c r="I113" s="565"/>
      <c r="J113" s="568"/>
      <c r="K113" s="902" t="s">
        <v>87</v>
      </c>
      <c r="L113" s="599">
        <v>100</v>
      </c>
      <c r="M113" s="89"/>
      <c r="N113" s="569"/>
      <c r="O113" s="259"/>
      <c r="P113" s="249"/>
      <c r="R113" s="249"/>
      <c r="S113" s="249"/>
      <c r="U113" s="249"/>
    </row>
    <row r="114" spans="1:21" ht="32.25" customHeight="1" x14ac:dyDescent="0.2">
      <c r="A114" s="49"/>
      <c r="B114" s="25"/>
      <c r="C114" s="114"/>
      <c r="D114" s="864"/>
      <c r="E114" s="904"/>
      <c r="F114" s="597"/>
      <c r="G114" s="278"/>
      <c r="H114" s="578"/>
      <c r="I114" s="565"/>
      <c r="J114" s="568"/>
      <c r="K114" s="902"/>
      <c r="L114" s="599"/>
      <c r="M114" s="89"/>
      <c r="N114" s="569"/>
      <c r="O114" s="259"/>
      <c r="P114" s="259"/>
      <c r="Q114" s="259"/>
    </row>
    <row r="115" spans="1:21" ht="21.75" customHeight="1" x14ac:dyDescent="0.2">
      <c r="A115" s="49"/>
      <c r="B115" s="25"/>
      <c r="C115" s="111"/>
      <c r="D115" s="866" t="s">
        <v>76</v>
      </c>
      <c r="E115" s="126"/>
      <c r="F115" s="597"/>
      <c r="G115" s="63"/>
      <c r="H115" s="578"/>
      <c r="I115" s="565"/>
      <c r="J115" s="568"/>
      <c r="K115" s="868" t="s">
        <v>77</v>
      </c>
      <c r="L115" s="626">
        <v>1</v>
      </c>
      <c r="M115" s="88"/>
      <c r="N115" s="632"/>
      <c r="O115" s="259"/>
      <c r="P115" s="249"/>
      <c r="S115" s="249"/>
      <c r="T115" s="249"/>
    </row>
    <row r="116" spans="1:21" ht="19.5" customHeight="1" x14ac:dyDescent="0.2">
      <c r="A116" s="49"/>
      <c r="B116" s="25"/>
      <c r="C116" s="111"/>
      <c r="D116" s="897"/>
      <c r="E116" s="126"/>
      <c r="F116" s="597"/>
      <c r="G116" s="63"/>
      <c r="H116" s="578"/>
      <c r="I116" s="219"/>
      <c r="J116" s="232"/>
      <c r="K116" s="903"/>
      <c r="L116" s="599"/>
      <c r="M116" s="89"/>
      <c r="N116" s="569"/>
      <c r="O116" s="259"/>
      <c r="P116" s="249"/>
      <c r="S116" s="249"/>
    </row>
    <row r="117" spans="1:21" ht="27" customHeight="1" x14ac:dyDescent="0.2">
      <c r="A117" s="49"/>
      <c r="B117" s="25"/>
      <c r="C117" s="114"/>
      <c r="D117" s="866" t="s">
        <v>78</v>
      </c>
      <c r="E117" s="773"/>
      <c r="F117" s="774"/>
      <c r="G117" s="63"/>
      <c r="H117" s="512"/>
      <c r="I117" s="513"/>
      <c r="J117" s="514"/>
      <c r="K117" s="139" t="s">
        <v>80</v>
      </c>
      <c r="L117" s="291"/>
      <c r="M117" s="84">
        <v>1</v>
      </c>
      <c r="N117" s="632"/>
      <c r="O117" s="256"/>
      <c r="P117" s="256"/>
      <c r="Q117" s="256"/>
    </row>
    <row r="118" spans="1:21" ht="18" customHeight="1" x14ac:dyDescent="0.2">
      <c r="A118" s="547"/>
      <c r="B118" s="545"/>
      <c r="C118" s="783"/>
      <c r="D118" s="897"/>
      <c r="E118" s="220"/>
      <c r="F118" s="779"/>
      <c r="G118" s="277"/>
      <c r="H118" s="303"/>
      <c r="I118" s="267"/>
      <c r="J118" s="182"/>
      <c r="K118" s="268" t="s">
        <v>81</v>
      </c>
      <c r="L118" s="27"/>
      <c r="M118" s="277">
        <v>5</v>
      </c>
      <c r="N118" s="28">
        <v>30</v>
      </c>
      <c r="P118" s="249"/>
      <c r="Q118" s="249"/>
      <c r="S118" s="249"/>
      <c r="U118" s="249"/>
    </row>
    <row r="119" spans="1:21" ht="30" customHeight="1" x14ac:dyDescent="0.2">
      <c r="A119" s="49"/>
      <c r="B119" s="25"/>
      <c r="C119" s="264"/>
      <c r="D119" s="864" t="s">
        <v>66</v>
      </c>
      <c r="E119" s="596"/>
      <c r="F119" s="597"/>
      <c r="G119" s="227"/>
      <c r="H119" s="515"/>
      <c r="I119" s="516"/>
      <c r="J119" s="514"/>
      <c r="K119" s="52" t="s">
        <v>80</v>
      </c>
      <c r="L119" s="504">
        <v>1</v>
      </c>
      <c r="M119" s="750"/>
      <c r="N119" s="751"/>
      <c r="O119" s="259"/>
      <c r="P119" s="249"/>
      <c r="Q119" s="249"/>
      <c r="R119" s="249"/>
      <c r="S119" s="249"/>
    </row>
    <row r="120" spans="1:21" ht="16.5" customHeight="1" x14ac:dyDescent="0.2">
      <c r="A120" s="49"/>
      <c r="B120" s="25"/>
      <c r="C120" s="264"/>
      <c r="D120" s="897"/>
      <c r="E120" s="596"/>
      <c r="F120" s="597"/>
      <c r="G120" s="227"/>
      <c r="H120" s="639"/>
      <c r="I120" s="640"/>
      <c r="J120" s="641"/>
      <c r="K120" s="622" t="s">
        <v>67</v>
      </c>
      <c r="L120" s="626"/>
      <c r="M120" s="332"/>
      <c r="N120" s="333">
        <v>30</v>
      </c>
      <c r="O120" s="259"/>
      <c r="P120" s="249"/>
      <c r="Q120" s="249"/>
      <c r="R120" s="249"/>
      <c r="S120" s="249"/>
    </row>
    <row r="121" spans="1:21" ht="31.5" customHeight="1" x14ac:dyDescent="0.2">
      <c r="A121" s="49"/>
      <c r="B121" s="25"/>
      <c r="C121" s="114"/>
      <c r="D121" s="866" t="s">
        <v>88</v>
      </c>
      <c r="E121" s="596"/>
      <c r="F121" s="756">
        <v>2</v>
      </c>
      <c r="G121" s="145" t="s">
        <v>19</v>
      </c>
      <c r="H121" s="138"/>
      <c r="I121" s="183">
        <v>5</v>
      </c>
      <c r="J121" s="270"/>
      <c r="K121" s="621" t="s">
        <v>89</v>
      </c>
      <c r="L121" s="626"/>
      <c r="M121" s="88">
        <v>1</v>
      </c>
      <c r="N121" s="632"/>
      <c r="R121" s="249"/>
    </row>
    <row r="122" spans="1:21" ht="14.25" customHeight="1" thickBot="1" x14ac:dyDescent="0.25">
      <c r="A122" s="49"/>
      <c r="B122" s="25"/>
      <c r="C122" s="111"/>
      <c r="D122" s="865"/>
      <c r="E122" s="912" t="s">
        <v>20</v>
      </c>
      <c r="F122" s="913"/>
      <c r="G122" s="913"/>
      <c r="H122" s="75">
        <f>SUM(H97:H121)</f>
        <v>3943.2999999999997</v>
      </c>
      <c r="I122" s="198">
        <f>SUM(I97:I121)</f>
        <v>145</v>
      </c>
      <c r="J122" s="199">
        <f>SUM(J97:J121)</f>
        <v>200</v>
      </c>
      <c r="K122" s="85"/>
      <c r="L122" s="64"/>
      <c r="M122" s="389"/>
      <c r="N122" s="633"/>
      <c r="O122" s="260"/>
      <c r="R122" s="249"/>
    </row>
    <row r="123" spans="1:21" ht="14.25" customHeight="1" thickBot="1" x14ac:dyDescent="0.25">
      <c r="A123" s="146" t="s">
        <v>15</v>
      </c>
      <c r="B123" s="455" t="s">
        <v>21</v>
      </c>
      <c r="C123" s="914" t="s">
        <v>43</v>
      </c>
      <c r="D123" s="914"/>
      <c r="E123" s="914"/>
      <c r="F123" s="914"/>
      <c r="G123" s="914"/>
      <c r="H123" s="167">
        <f>H96+H94+H79+H122</f>
        <v>9814.6999999999989</v>
      </c>
      <c r="I123" s="207">
        <f>I96+I94+I79+I122</f>
        <v>6239.9</v>
      </c>
      <c r="J123" s="388">
        <f>J96+J94+J79+J122</f>
        <v>5618.9</v>
      </c>
      <c r="K123" s="890"/>
      <c r="L123" s="891"/>
      <c r="M123" s="891"/>
      <c r="N123" s="892"/>
      <c r="O123" s="256"/>
    </row>
    <row r="124" spans="1:21" ht="13.5" thickBot="1" x14ac:dyDescent="0.25">
      <c r="A124" s="146" t="s">
        <v>15</v>
      </c>
      <c r="B124" s="455" t="s">
        <v>24</v>
      </c>
      <c r="C124" s="858" t="s">
        <v>90</v>
      </c>
      <c r="D124" s="858"/>
      <c r="E124" s="858"/>
      <c r="F124" s="858"/>
      <c r="G124" s="858"/>
      <c r="H124" s="858"/>
      <c r="I124" s="858"/>
      <c r="J124" s="858"/>
      <c r="K124" s="858"/>
      <c r="L124" s="858"/>
      <c r="M124" s="858"/>
      <c r="N124" s="859"/>
      <c r="Q124" s="249"/>
      <c r="S124" s="249"/>
    </row>
    <row r="125" spans="1:21" ht="29.25" customHeight="1" x14ac:dyDescent="0.2">
      <c r="A125" s="43" t="s">
        <v>15</v>
      </c>
      <c r="B125" s="17" t="s">
        <v>24</v>
      </c>
      <c r="C125" s="66" t="s">
        <v>15</v>
      </c>
      <c r="D125" s="151" t="s">
        <v>91</v>
      </c>
      <c r="E125" s="842" t="s">
        <v>92</v>
      </c>
      <c r="F125" s="616">
        <v>2</v>
      </c>
      <c r="G125" s="334" t="s">
        <v>19</v>
      </c>
      <c r="H125" s="46"/>
      <c r="I125" s="208">
        <f>10+20.7</f>
        <v>30.7</v>
      </c>
      <c r="J125" s="234">
        <v>10</v>
      </c>
      <c r="K125" s="618"/>
      <c r="L125" s="304"/>
      <c r="M125" s="23"/>
      <c r="N125" s="24"/>
      <c r="O125" s="249"/>
      <c r="R125" s="249"/>
    </row>
    <row r="126" spans="1:21" ht="39.75" customHeight="1" x14ac:dyDescent="0.2">
      <c r="A126" s="49"/>
      <c r="B126" s="25"/>
      <c r="C126" s="32"/>
      <c r="D126" s="611" t="s">
        <v>184</v>
      </c>
      <c r="E126" s="915"/>
      <c r="F126" s="34"/>
      <c r="G126" s="328"/>
      <c r="H126" s="601"/>
      <c r="I126" s="201"/>
      <c r="J126" s="202"/>
      <c r="K126" s="37" t="s">
        <v>165</v>
      </c>
      <c r="L126" s="396"/>
      <c r="M126" s="336">
        <v>50</v>
      </c>
      <c r="N126" s="415">
        <v>100</v>
      </c>
      <c r="O126" s="249"/>
      <c r="R126" s="249"/>
    </row>
    <row r="127" spans="1:21" ht="29.25" customHeight="1" x14ac:dyDescent="0.2">
      <c r="A127" s="49"/>
      <c r="B127" s="25"/>
      <c r="C127" s="285"/>
      <c r="D127" s="866" t="s">
        <v>185</v>
      </c>
      <c r="E127" s="163"/>
      <c r="F127" s="597"/>
      <c r="G127" s="906"/>
      <c r="H127" s="908"/>
      <c r="I127" s="910"/>
      <c r="J127" s="567"/>
      <c r="K127" s="35" t="s">
        <v>145</v>
      </c>
      <c r="L127" s="40"/>
      <c r="M127" s="335">
        <v>7</v>
      </c>
      <c r="N127" s="41"/>
      <c r="O127" s="249"/>
      <c r="R127" s="249"/>
      <c r="S127" s="249"/>
    </row>
    <row r="128" spans="1:21" ht="29.25" customHeight="1" x14ac:dyDescent="0.2">
      <c r="A128" s="49"/>
      <c r="B128" s="25"/>
      <c r="C128" s="285"/>
      <c r="D128" s="864"/>
      <c r="E128" s="163"/>
      <c r="F128" s="597"/>
      <c r="G128" s="907"/>
      <c r="H128" s="909"/>
      <c r="I128" s="911"/>
      <c r="J128" s="241"/>
      <c r="K128" s="621" t="s">
        <v>146</v>
      </c>
      <c r="L128" s="40"/>
      <c r="M128" s="335">
        <v>7</v>
      </c>
      <c r="N128" s="41"/>
      <c r="O128" s="249"/>
      <c r="R128" s="249"/>
    </row>
    <row r="129" spans="1:21" ht="39.75" customHeight="1" thickBot="1" x14ac:dyDescent="0.25">
      <c r="A129" s="53"/>
      <c r="B129" s="16"/>
      <c r="C129" s="153"/>
      <c r="D129" s="865"/>
      <c r="E129" s="337"/>
      <c r="F129" s="617"/>
      <c r="G129" s="302" t="s">
        <v>20</v>
      </c>
      <c r="H129" s="56">
        <f>SUM(H125:H128)</f>
        <v>0</v>
      </c>
      <c r="I129" s="194">
        <f>SUM(I125:I128)</f>
        <v>30.7</v>
      </c>
      <c r="J129" s="195">
        <f>SUM(J125:J128)</f>
        <v>10</v>
      </c>
      <c r="K129" s="621" t="s">
        <v>195</v>
      </c>
      <c r="L129" s="397"/>
      <c r="M129" s="425">
        <v>2000</v>
      </c>
      <c r="N129" s="200"/>
      <c r="Q129" s="249"/>
    </row>
    <row r="130" spans="1:21" ht="20.25" customHeight="1" x14ac:dyDescent="0.2">
      <c r="A130" s="43" t="s">
        <v>15</v>
      </c>
      <c r="B130" s="17" t="s">
        <v>24</v>
      </c>
      <c r="C130" s="66" t="s">
        <v>21</v>
      </c>
      <c r="D130" s="916" t="s">
        <v>93</v>
      </c>
      <c r="E130" s="918" t="s">
        <v>94</v>
      </c>
      <c r="F130" s="154" t="s">
        <v>22</v>
      </c>
      <c r="G130" s="296" t="s">
        <v>19</v>
      </c>
      <c r="H130" s="463">
        <v>148</v>
      </c>
      <c r="I130" s="209">
        <v>730</v>
      </c>
      <c r="J130" s="376">
        <v>150</v>
      </c>
      <c r="K130" s="338"/>
      <c r="L130" s="339"/>
      <c r="M130" s="395"/>
      <c r="N130" s="394"/>
      <c r="Q130" s="249"/>
      <c r="R130" s="249"/>
      <c r="S130" s="249"/>
    </row>
    <row r="131" spans="1:21" ht="20.25" customHeight="1" x14ac:dyDescent="0.2">
      <c r="A131" s="49"/>
      <c r="B131" s="25"/>
      <c r="C131" s="32"/>
      <c r="D131" s="917"/>
      <c r="E131" s="919"/>
      <c r="F131" s="150"/>
      <c r="G131" s="297"/>
      <c r="H131" s="777"/>
      <c r="I131" s="381"/>
      <c r="J131" s="518"/>
      <c r="K131" s="340"/>
      <c r="L131" s="341"/>
      <c r="M131" s="342"/>
      <c r="N131" s="343"/>
      <c r="Q131" s="249"/>
      <c r="R131" s="249"/>
      <c r="S131" s="249"/>
    </row>
    <row r="132" spans="1:21" ht="39.75" customHeight="1" x14ac:dyDescent="0.2">
      <c r="A132" s="49"/>
      <c r="B132" s="25"/>
      <c r="C132" s="32"/>
      <c r="D132" s="344" t="s">
        <v>169</v>
      </c>
      <c r="E132" s="275" t="s">
        <v>18</v>
      </c>
      <c r="F132" s="155"/>
      <c r="G132" s="776"/>
      <c r="H132" s="482"/>
      <c r="I132" s="481"/>
      <c r="J132" s="519"/>
      <c r="K132" s="345" t="s">
        <v>39</v>
      </c>
      <c r="L132" s="353">
        <v>1</v>
      </c>
      <c r="M132" s="347"/>
      <c r="N132" s="348"/>
    </row>
    <row r="133" spans="1:21" ht="28.5" customHeight="1" x14ac:dyDescent="0.2">
      <c r="A133" s="49"/>
      <c r="B133" s="25"/>
      <c r="C133" s="32"/>
      <c r="D133" s="900" t="s">
        <v>95</v>
      </c>
      <c r="E133" s="571"/>
      <c r="F133" s="155"/>
      <c r="G133" s="922"/>
      <c r="H133" s="923"/>
      <c r="I133" s="924"/>
      <c r="J133" s="242"/>
      <c r="K133" s="350" t="s">
        <v>96</v>
      </c>
      <c r="L133" s="353">
        <v>1</v>
      </c>
      <c r="M133" s="347">
        <v>1</v>
      </c>
      <c r="N133" s="348">
        <v>1</v>
      </c>
      <c r="O133" s="261"/>
    </row>
    <row r="134" spans="1:21" ht="42.75" customHeight="1" x14ac:dyDescent="0.2">
      <c r="A134" s="49"/>
      <c r="B134" s="25"/>
      <c r="C134" s="32"/>
      <c r="D134" s="921"/>
      <c r="E134" s="571"/>
      <c r="F134" s="155"/>
      <c r="G134" s="922"/>
      <c r="H134" s="923"/>
      <c r="I134" s="924"/>
      <c r="J134" s="242"/>
      <c r="K134" s="350" t="s">
        <v>97</v>
      </c>
      <c r="L134" s="354">
        <v>31450</v>
      </c>
      <c r="M134" s="355">
        <v>33400</v>
      </c>
      <c r="N134" s="356">
        <v>33400</v>
      </c>
      <c r="O134" s="261"/>
    </row>
    <row r="135" spans="1:21" ht="30.75" customHeight="1" x14ac:dyDescent="0.2">
      <c r="A135" s="49"/>
      <c r="B135" s="25"/>
      <c r="C135" s="32"/>
      <c r="D135" s="921"/>
      <c r="E135" s="571"/>
      <c r="F135" s="155"/>
      <c r="G135" s="922"/>
      <c r="H135" s="923"/>
      <c r="I135" s="924"/>
      <c r="J135" s="242"/>
      <c r="K135" s="350" t="s">
        <v>98</v>
      </c>
      <c r="L135" s="357">
        <v>5240</v>
      </c>
      <c r="M135" s="347">
        <v>5578</v>
      </c>
      <c r="N135" s="348">
        <v>5578</v>
      </c>
      <c r="O135" s="261"/>
    </row>
    <row r="136" spans="1:21" ht="28.5" customHeight="1" x14ac:dyDescent="0.2">
      <c r="A136" s="49"/>
      <c r="B136" s="25"/>
      <c r="C136" s="32"/>
      <c r="D136" s="921"/>
      <c r="E136" s="571"/>
      <c r="F136" s="155"/>
      <c r="G136" s="922"/>
      <c r="H136" s="923"/>
      <c r="I136" s="924"/>
      <c r="J136" s="242"/>
      <c r="K136" s="349" t="s">
        <v>147</v>
      </c>
      <c r="L136" s="358">
        <v>1</v>
      </c>
      <c r="M136" s="359">
        <v>1</v>
      </c>
      <c r="N136" s="360">
        <v>1</v>
      </c>
      <c r="O136" s="261"/>
    </row>
    <row r="137" spans="1:21" ht="30.75" customHeight="1" x14ac:dyDescent="0.2">
      <c r="A137" s="49"/>
      <c r="B137" s="25"/>
      <c r="C137" s="285"/>
      <c r="D137" s="900" t="s">
        <v>196</v>
      </c>
      <c r="E137" s="571"/>
      <c r="F137" s="155"/>
      <c r="G137" s="922"/>
      <c r="H137" s="923"/>
      <c r="I137" s="924"/>
      <c r="J137" s="242"/>
      <c r="K137" s="361" t="s">
        <v>170</v>
      </c>
      <c r="L137" s="562">
        <v>70</v>
      </c>
      <c r="M137" s="362">
        <v>100</v>
      </c>
      <c r="N137" s="356"/>
      <c r="O137" s="261"/>
      <c r="Q137" s="249"/>
      <c r="U137" s="249"/>
    </row>
    <row r="138" spans="1:21" ht="18.75" customHeight="1" x14ac:dyDescent="0.2">
      <c r="A138" s="49"/>
      <c r="B138" s="25"/>
      <c r="C138" s="285"/>
      <c r="D138" s="921"/>
      <c r="E138" s="571"/>
      <c r="F138" s="155"/>
      <c r="G138" s="922"/>
      <c r="H138" s="923"/>
      <c r="I138" s="924"/>
      <c r="J138" s="242"/>
      <c r="K138" s="361" t="s">
        <v>179</v>
      </c>
      <c r="L138" s="562"/>
      <c r="M138" s="362">
        <v>4500</v>
      </c>
      <c r="N138" s="356"/>
      <c r="O138" s="261"/>
      <c r="Q138" s="249"/>
    </row>
    <row r="139" spans="1:21" ht="42.75" customHeight="1" x14ac:dyDescent="0.2">
      <c r="A139" s="49"/>
      <c r="B139" s="25"/>
      <c r="C139" s="285"/>
      <c r="D139" s="921"/>
      <c r="E139" s="571"/>
      <c r="F139" s="155"/>
      <c r="G139" s="922"/>
      <c r="H139" s="923"/>
      <c r="I139" s="924"/>
      <c r="J139" s="242"/>
      <c r="K139" s="361" t="s">
        <v>197</v>
      </c>
      <c r="L139" s="367"/>
      <c r="M139" s="362">
        <v>100</v>
      </c>
      <c r="N139" s="356"/>
      <c r="O139" s="261"/>
      <c r="Q139" s="249"/>
    </row>
    <row r="140" spans="1:21" ht="17.25" customHeight="1" x14ac:dyDescent="0.2">
      <c r="A140" s="49"/>
      <c r="B140" s="25"/>
      <c r="C140" s="285"/>
      <c r="D140" s="900" t="s">
        <v>148</v>
      </c>
      <c r="E140" s="571"/>
      <c r="F140" s="155"/>
      <c r="G140" s="776"/>
      <c r="H140" s="777"/>
      <c r="I140" s="778"/>
      <c r="J140" s="242"/>
      <c r="K140" s="345" t="s">
        <v>198</v>
      </c>
      <c r="L140" s="346"/>
      <c r="M140" s="458">
        <v>25</v>
      </c>
      <c r="N140" s="368">
        <v>50</v>
      </c>
      <c r="O140" s="261"/>
      <c r="Q140" s="249"/>
      <c r="R140" s="249"/>
    </row>
    <row r="141" spans="1:21" ht="52.5" customHeight="1" x14ac:dyDescent="0.2">
      <c r="A141" s="49"/>
      <c r="B141" s="25"/>
      <c r="C141" s="285"/>
      <c r="D141" s="920"/>
      <c r="E141" s="571"/>
      <c r="F141" s="155"/>
      <c r="G141" s="776"/>
      <c r="H141" s="777"/>
      <c r="I141" s="778"/>
      <c r="J141" s="242"/>
      <c r="K141" s="549" t="s">
        <v>149</v>
      </c>
      <c r="L141" s="550">
        <v>1</v>
      </c>
      <c r="M141" s="551"/>
      <c r="N141" s="368"/>
      <c r="O141" s="261"/>
      <c r="Q141" s="249"/>
      <c r="R141" s="249"/>
    </row>
    <row r="142" spans="1:21" ht="28.5" customHeight="1" x14ac:dyDescent="0.2">
      <c r="A142" s="49"/>
      <c r="B142" s="25"/>
      <c r="C142" s="285"/>
      <c r="D142" s="921" t="s">
        <v>99</v>
      </c>
      <c r="E142" s="571"/>
      <c r="F142" s="155"/>
      <c r="G142" s="922"/>
      <c r="H142" s="923"/>
      <c r="I142" s="924"/>
      <c r="J142" s="242"/>
      <c r="K142" s="548" t="s">
        <v>100</v>
      </c>
      <c r="L142" s="357"/>
      <c r="M142" s="351">
        <v>1</v>
      </c>
      <c r="N142" s="352"/>
      <c r="O142" s="261"/>
      <c r="Q142" s="249"/>
      <c r="R142" s="249"/>
    </row>
    <row r="143" spans="1:21" ht="43.5" customHeight="1" x14ac:dyDescent="0.2">
      <c r="A143" s="49"/>
      <c r="B143" s="25"/>
      <c r="C143" s="285"/>
      <c r="D143" s="921"/>
      <c r="E143" s="571"/>
      <c r="F143" s="155"/>
      <c r="G143" s="922"/>
      <c r="H143" s="923"/>
      <c r="I143" s="924"/>
      <c r="J143" s="242"/>
      <c r="K143" s="364" t="s">
        <v>101</v>
      </c>
      <c r="L143" s="353">
        <v>1</v>
      </c>
      <c r="M143" s="347"/>
      <c r="N143" s="348"/>
      <c r="O143" s="261"/>
      <c r="Q143" s="249"/>
      <c r="R143" s="249"/>
      <c r="S143" s="249"/>
      <c r="T143" s="249"/>
    </row>
    <row r="144" spans="1:21" ht="18" customHeight="1" x14ac:dyDescent="0.2">
      <c r="A144" s="49"/>
      <c r="B144" s="25"/>
      <c r="C144" s="285"/>
      <c r="D144" s="775"/>
      <c r="E144" s="571"/>
      <c r="F144" s="155"/>
      <c r="G144" s="776"/>
      <c r="H144" s="777"/>
      <c r="I144" s="778"/>
      <c r="J144" s="242"/>
      <c r="K144" s="393" t="s">
        <v>150</v>
      </c>
      <c r="L144" s="390"/>
      <c r="M144" s="391">
        <v>1</v>
      </c>
      <c r="N144" s="363"/>
      <c r="O144" s="261"/>
      <c r="Q144" s="249"/>
      <c r="R144" s="249"/>
      <c r="T144" s="249"/>
    </row>
    <row r="145" spans="1:26" ht="43.5" customHeight="1" x14ac:dyDescent="0.2">
      <c r="A145" s="49"/>
      <c r="B145" s="25"/>
      <c r="C145" s="285"/>
      <c r="D145" s="900" t="s">
        <v>189</v>
      </c>
      <c r="E145" s="571"/>
      <c r="F145" s="155"/>
      <c r="G145" s="562"/>
      <c r="H145" s="563"/>
      <c r="I145" s="564"/>
      <c r="J145" s="570"/>
      <c r="K145" s="577" t="s">
        <v>188</v>
      </c>
      <c r="L145" s="390"/>
      <c r="M145" s="391">
        <v>40</v>
      </c>
      <c r="N145" s="363">
        <v>80</v>
      </c>
      <c r="O145" s="261"/>
      <c r="Q145" s="249"/>
      <c r="R145" s="249"/>
      <c r="T145" s="249"/>
    </row>
    <row r="146" spans="1:26" ht="15.75" customHeight="1" thickBot="1" x14ac:dyDescent="0.25">
      <c r="A146" s="53"/>
      <c r="B146" s="16"/>
      <c r="C146" s="153"/>
      <c r="D146" s="901"/>
      <c r="E146" s="572"/>
      <c r="F146" s="784"/>
      <c r="G146" s="298" t="s">
        <v>20</v>
      </c>
      <c r="H146" s="56">
        <f>SUM(H130:H143)</f>
        <v>148</v>
      </c>
      <c r="I146" s="194">
        <f t="shared" ref="I146:J146" si="2">SUM(I130:I143)</f>
        <v>730</v>
      </c>
      <c r="J146" s="193">
        <f t="shared" si="2"/>
        <v>150</v>
      </c>
      <c r="K146" s="785"/>
      <c r="L146" s="786"/>
      <c r="M146" s="787"/>
      <c r="N146" s="788"/>
      <c r="R146" s="249"/>
    </row>
    <row r="147" spans="1:26" ht="27" customHeight="1" x14ac:dyDescent="0.2">
      <c r="A147" s="49" t="s">
        <v>15</v>
      </c>
      <c r="B147" s="25" t="s">
        <v>24</v>
      </c>
      <c r="C147" s="32" t="s">
        <v>24</v>
      </c>
      <c r="D147" s="595" t="s">
        <v>202</v>
      </c>
      <c r="E147" s="365"/>
      <c r="F147" s="588">
        <v>2</v>
      </c>
      <c r="G147" s="296" t="s">
        <v>19</v>
      </c>
      <c r="H147" s="463">
        <v>11</v>
      </c>
      <c r="I147" s="210">
        <v>10</v>
      </c>
      <c r="J147" s="211">
        <v>10</v>
      </c>
      <c r="K147" s="366" t="s">
        <v>151</v>
      </c>
      <c r="L147" s="369">
        <v>4</v>
      </c>
      <c r="M147" s="370">
        <v>4</v>
      </c>
      <c r="N147" s="371">
        <v>4</v>
      </c>
      <c r="Q147" s="249"/>
      <c r="S147" s="249"/>
    </row>
    <row r="148" spans="1:26" ht="30" customHeight="1" x14ac:dyDescent="0.2">
      <c r="A148" s="49"/>
      <c r="B148" s="25"/>
      <c r="C148" s="32"/>
      <c r="D148" s="280"/>
      <c r="E148" s="281"/>
      <c r="F148" s="589"/>
      <c r="G148" s="297"/>
      <c r="H148" s="593"/>
      <c r="I148" s="382"/>
      <c r="J148" s="282"/>
      <c r="K148" s="284" t="s">
        <v>199</v>
      </c>
      <c r="L148" s="372">
        <v>100</v>
      </c>
      <c r="M148" s="283">
        <v>110</v>
      </c>
      <c r="N148" s="373">
        <v>120</v>
      </c>
      <c r="Q148" s="249"/>
      <c r="S148" s="249"/>
      <c r="Z148" s="5"/>
    </row>
    <row r="149" spans="1:26" ht="16.5" customHeight="1" x14ac:dyDescent="0.2">
      <c r="A149" s="49"/>
      <c r="B149" s="25"/>
      <c r="C149" s="32"/>
      <c r="D149" s="280"/>
      <c r="E149" s="365"/>
      <c r="F149" s="768"/>
      <c r="G149" s="297"/>
      <c r="H149" s="767"/>
      <c r="I149" s="382"/>
      <c r="J149" s="772"/>
      <c r="K149" s="284" t="s">
        <v>152</v>
      </c>
      <c r="L149" s="372">
        <v>1</v>
      </c>
      <c r="M149" s="283"/>
      <c r="N149" s="373"/>
      <c r="Q149" s="249"/>
      <c r="S149" s="249"/>
    </row>
    <row r="150" spans="1:26" ht="29.25" customHeight="1" x14ac:dyDescent="0.2">
      <c r="A150" s="49"/>
      <c r="B150" s="25"/>
      <c r="C150" s="32"/>
      <c r="D150" s="166"/>
      <c r="E150" s="149"/>
      <c r="F150" s="589"/>
      <c r="G150" s="315"/>
      <c r="H150" s="428"/>
      <c r="I150" s="236"/>
      <c r="J150" s="378"/>
      <c r="K150" s="752" t="s">
        <v>200</v>
      </c>
      <c r="L150" s="753">
        <v>1</v>
      </c>
      <c r="M150" s="754"/>
      <c r="N150" s="755"/>
      <c r="Q150" s="249"/>
      <c r="R150" s="249"/>
      <c r="T150" s="249"/>
    </row>
    <row r="151" spans="1:26" ht="15.75" customHeight="1" thickBot="1" x14ac:dyDescent="0.25">
      <c r="A151" s="53"/>
      <c r="B151" s="16"/>
      <c r="C151" s="153"/>
      <c r="D151" s="228"/>
      <c r="E151" s="225"/>
      <c r="F151" s="590"/>
      <c r="G151" s="298" t="s">
        <v>20</v>
      </c>
      <c r="H151" s="441">
        <f>SUM(H147:H150)</f>
        <v>11</v>
      </c>
      <c r="I151" s="449">
        <f>SUM(I147:I150)</f>
        <v>10</v>
      </c>
      <c r="J151" s="235">
        <f>SUM(J147:J150)</f>
        <v>10</v>
      </c>
      <c r="K151" s="393" t="s">
        <v>201</v>
      </c>
      <c r="L151" s="390"/>
      <c r="M151" s="391">
        <v>1</v>
      </c>
      <c r="N151" s="638"/>
      <c r="R151" s="249"/>
    </row>
    <row r="152" spans="1:26" ht="14.25" customHeight="1" thickBot="1" x14ac:dyDescent="0.25">
      <c r="A152" s="15" t="s">
        <v>15</v>
      </c>
      <c r="B152" s="392" t="s">
        <v>24</v>
      </c>
      <c r="C152" s="929" t="s">
        <v>43</v>
      </c>
      <c r="D152" s="914"/>
      <c r="E152" s="914"/>
      <c r="F152" s="914"/>
      <c r="G152" s="914"/>
      <c r="H152" s="167">
        <f>H151+H129+H146</f>
        <v>159</v>
      </c>
      <c r="I152" s="207">
        <f t="shared" ref="I152:J152" si="3">I151+I129+I146</f>
        <v>770.7</v>
      </c>
      <c r="J152" s="479">
        <f t="shared" si="3"/>
        <v>170</v>
      </c>
      <c r="K152" s="940"/>
      <c r="L152" s="941"/>
      <c r="M152" s="941"/>
      <c r="N152" s="942"/>
    </row>
    <row r="153" spans="1:26" ht="14.25" customHeight="1" thickBot="1" x14ac:dyDescent="0.25">
      <c r="A153" s="15" t="s">
        <v>15</v>
      </c>
      <c r="B153" s="930" t="s">
        <v>102</v>
      </c>
      <c r="C153" s="931"/>
      <c r="D153" s="931"/>
      <c r="E153" s="931"/>
      <c r="F153" s="931"/>
      <c r="G153" s="931"/>
      <c r="H153" s="453">
        <f>+H152+H123+H43</f>
        <v>11806</v>
      </c>
      <c r="I153" s="450">
        <f>+I152+I123+I43</f>
        <v>8711</v>
      </c>
      <c r="J153" s="379">
        <f>+J152+J123+J43</f>
        <v>8592.5</v>
      </c>
      <c r="K153" s="932"/>
      <c r="L153" s="933"/>
      <c r="M153" s="933"/>
      <c r="N153" s="934"/>
    </row>
    <row r="154" spans="1:26" ht="14.25" customHeight="1" thickBot="1" x14ac:dyDescent="0.25">
      <c r="A154" s="168" t="s">
        <v>38</v>
      </c>
      <c r="B154" s="935" t="s">
        <v>103</v>
      </c>
      <c r="C154" s="936"/>
      <c r="D154" s="936"/>
      <c r="E154" s="936"/>
      <c r="F154" s="936"/>
      <c r="G154" s="936"/>
      <c r="H154" s="454">
        <f t="shared" ref="H154:J154" si="4">+H153</f>
        <v>11806</v>
      </c>
      <c r="I154" s="451">
        <f t="shared" si="4"/>
        <v>8711</v>
      </c>
      <c r="J154" s="380">
        <f t="shared" si="4"/>
        <v>8592.5</v>
      </c>
      <c r="K154" s="937"/>
      <c r="L154" s="938"/>
      <c r="M154" s="938"/>
      <c r="N154" s="939"/>
    </row>
    <row r="155" spans="1:26" ht="24.75" customHeight="1" thickBot="1" x14ac:dyDescent="0.25">
      <c r="A155" s="943" t="s">
        <v>104</v>
      </c>
      <c r="B155" s="943"/>
      <c r="C155" s="943"/>
      <c r="D155" s="943"/>
      <c r="E155" s="943"/>
      <c r="F155" s="943"/>
      <c r="G155" s="943"/>
      <c r="H155" s="943"/>
      <c r="I155" s="943"/>
      <c r="J155" s="943"/>
      <c r="K155" s="169"/>
      <c r="L155" s="170"/>
      <c r="M155" s="170"/>
      <c r="N155" s="170"/>
    </row>
    <row r="156" spans="1:26" ht="63.75" customHeight="1" x14ac:dyDescent="0.2">
      <c r="A156" s="959" t="s">
        <v>105</v>
      </c>
      <c r="B156" s="960"/>
      <c r="C156" s="960"/>
      <c r="D156" s="960"/>
      <c r="E156" s="960"/>
      <c r="F156" s="960"/>
      <c r="G156" s="960"/>
      <c r="H156" s="429" t="s">
        <v>121</v>
      </c>
      <c r="I156" s="386" t="s">
        <v>106</v>
      </c>
      <c r="J156" s="383" t="s">
        <v>126</v>
      </c>
      <c r="K156" s="461"/>
      <c r="L156" s="925"/>
      <c r="M156" s="925"/>
      <c r="N156" s="925"/>
    </row>
    <row r="157" spans="1:26" ht="15.75" customHeight="1" x14ac:dyDescent="0.2">
      <c r="A157" s="957" t="s">
        <v>107</v>
      </c>
      <c r="B157" s="958"/>
      <c r="C157" s="958"/>
      <c r="D157" s="958"/>
      <c r="E157" s="958"/>
      <c r="F157" s="958"/>
      <c r="G157" s="958"/>
      <c r="H157" s="485">
        <f>+H158+H164+H166+H167+H165</f>
        <v>11389.400000000001</v>
      </c>
      <c r="I157" s="702">
        <f t="shared" ref="I157:J157" si="5">+I158+I164+I166+I167</f>
        <v>8710.9999999999982</v>
      </c>
      <c r="J157" s="384">
        <f t="shared" si="5"/>
        <v>8392.5</v>
      </c>
      <c r="K157" s="461"/>
      <c r="L157" s="925"/>
      <c r="M157" s="925"/>
      <c r="N157" s="925"/>
    </row>
    <row r="158" spans="1:26" ht="15.75" customHeight="1" x14ac:dyDescent="0.2">
      <c r="A158" s="947" t="s">
        <v>210</v>
      </c>
      <c r="B158" s="948"/>
      <c r="C158" s="948"/>
      <c r="D158" s="948"/>
      <c r="E158" s="948"/>
      <c r="F158" s="948"/>
      <c r="G158" s="949"/>
      <c r="H158" s="712">
        <f>SUM(H159:H163)</f>
        <v>9966.5</v>
      </c>
      <c r="I158" s="713">
        <f t="shared" ref="I158:J158" si="6">SUM(I159:I163)</f>
        <v>8710.9999999999982</v>
      </c>
      <c r="J158" s="715">
        <f t="shared" si="6"/>
        <v>8392.5</v>
      </c>
      <c r="K158" s="587"/>
      <c r="L158" s="587"/>
      <c r="M158" s="587"/>
      <c r="N158" s="587"/>
    </row>
    <row r="159" spans="1:26" ht="13.5" customHeight="1" x14ac:dyDescent="0.2">
      <c r="A159" s="926" t="s">
        <v>108</v>
      </c>
      <c r="B159" s="927"/>
      <c r="C159" s="927"/>
      <c r="D159" s="927"/>
      <c r="E159" s="927"/>
      <c r="F159" s="927"/>
      <c r="G159" s="927"/>
      <c r="H159" s="138">
        <f>SUMIF(G14:G151,"sb",H14:H151)</f>
        <v>7529.9</v>
      </c>
      <c r="I159" s="213">
        <f>SUMIF(G14:G151,"sb",I14:I151)</f>
        <v>8021.5999999999995</v>
      </c>
      <c r="J159" s="135">
        <f>SUMIF(G14:G151,"sb",J14:J151)</f>
        <v>7699.0999999999995</v>
      </c>
      <c r="K159" s="462"/>
      <c r="L159" s="928"/>
      <c r="M159" s="928"/>
      <c r="N159" s="928"/>
    </row>
    <row r="160" spans="1:26" ht="28.5" customHeight="1" x14ac:dyDescent="0.2">
      <c r="A160" s="955" t="s">
        <v>190</v>
      </c>
      <c r="B160" s="956"/>
      <c r="C160" s="956"/>
      <c r="D160" s="956"/>
      <c r="E160" s="956"/>
      <c r="F160" s="956"/>
      <c r="G160" s="956"/>
      <c r="H160" s="138">
        <f>SUMIF(G14:G151,"sb(es)",H14:H151)</f>
        <v>1766</v>
      </c>
      <c r="I160" s="213"/>
      <c r="J160" s="135"/>
      <c r="K160" s="462"/>
      <c r="L160" s="543"/>
      <c r="M160" s="543"/>
      <c r="N160" s="543"/>
    </row>
    <row r="161" spans="1:19" ht="27.75" customHeight="1" x14ac:dyDescent="0.2">
      <c r="A161" s="955" t="s">
        <v>109</v>
      </c>
      <c r="B161" s="956"/>
      <c r="C161" s="956"/>
      <c r="D161" s="956"/>
      <c r="E161" s="956"/>
      <c r="F161" s="956"/>
      <c r="G161" s="956"/>
      <c r="H161" s="138">
        <f>SUMIF(G15:G152,"sb(esa)",H15:H152)</f>
        <v>6.7</v>
      </c>
      <c r="I161" s="213"/>
      <c r="J161" s="135"/>
      <c r="K161" s="462"/>
      <c r="L161" s="543"/>
      <c r="M161" s="543"/>
      <c r="N161" s="543"/>
    </row>
    <row r="162" spans="1:19" ht="14.25" customHeight="1" x14ac:dyDescent="0.2">
      <c r="A162" s="926" t="s">
        <v>110</v>
      </c>
      <c r="B162" s="927"/>
      <c r="C162" s="927"/>
      <c r="D162" s="927"/>
      <c r="E162" s="927"/>
      <c r="F162" s="927"/>
      <c r="G162" s="927"/>
      <c r="H162" s="138">
        <f>SUMIF(G14:G143,"sb(vr)",H14:H143)</f>
        <v>234.9</v>
      </c>
      <c r="I162" s="213">
        <f>SUMIF(G14:G143,"sb(vr)",I14:I143)</f>
        <v>246.1</v>
      </c>
      <c r="J162" s="135">
        <f>SUMIF(G14:G143,"sb(vr)",J14:J143)</f>
        <v>246.1</v>
      </c>
      <c r="K162" s="265"/>
      <c r="L162" s="543"/>
      <c r="M162" s="543"/>
      <c r="N162" s="543"/>
    </row>
    <row r="163" spans="1:19" ht="27" customHeight="1" x14ac:dyDescent="0.2">
      <c r="A163" s="955" t="s">
        <v>111</v>
      </c>
      <c r="B163" s="956"/>
      <c r="C163" s="956"/>
      <c r="D163" s="956"/>
      <c r="E163" s="956"/>
      <c r="F163" s="956"/>
      <c r="G163" s="956"/>
      <c r="H163" s="172">
        <f>SUMIF(G18:G143,"sb(sp)",H18:H143)</f>
        <v>429</v>
      </c>
      <c r="I163" s="214">
        <f>SUMIF(G18:G143,"sb(sp)",I18:I143)</f>
        <v>443.3</v>
      </c>
      <c r="J163" s="237">
        <f>SUMIF(G18:G143,"sb(sp)",J18:J143)</f>
        <v>447.3</v>
      </c>
      <c r="K163" s="171"/>
      <c r="L163" s="928"/>
      <c r="M163" s="928"/>
      <c r="N163" s="928"/>
    </row>
    <row r="164" spans="1:19" ht="13.5" customHeight="1" x14ac:dyDescent="0.2">
      <c r="A164" s="789" t="s">
        <v>171</v>
      </c>
      <c r="B164" s="790"/>
      <c r="C164" s="790"/>
      <c r="D164" s="790"/>
      <c r="E164" s="790"/>
      <c r="F164" s="790"/>
      <c r="G164" s="790"/>
      <c r="H164" s="717">
        <f>SUMIF(G14:G151,"sb(l)",H14:H151)</f>
        <v>1177.3999999999999</v>
      </c>
      <c r="I164" s="718"/>
      <c r="J164" s="721"/>
      <c r="K164" s="462"/>
      <c r="L164" s="543"/>
      <c r="M164" s="543"/>
      <c r="N164" s="543"/>
    </row>
    <row r="165" spans="1:19" ht="29.25" customHeight="1" x14ac:dyDescent="0.2">
      <c r="A165" s="944" t="s">
        <v>209</v>
      </c>
      <c r="B165" s="945"/>
      <c r="C165" s="945"/>
      <c r="D165" s="945"/>
      <c r="E165" s="945"/>
      <c r="F165" s="945"/>
      <c r="G165" s="946"/>
      <c r="H165" s="717">
        <f>SUMIF(G15:G152,"sb(esl)",H15:H152)</f>
        <v>151.6</v>
      </c>
      <c r="I165" s="718">
        <f>SUMIF(G15:G152,"sb(esl)",I15:I152)</f>
        <v>0</v>
      </c>
      <c r="J165" s="721">
        <f>SUMIF(G15:G152,"sb(esl)",J15:J152)</f>
        <v>0</v>
      </c>
      <c r="K165" s="586"/>
      <c r="L165" s="586"/>
      <c r="M165" s="586"/>
      <c r="N165" s="586"/>
    </row>
    <row r="166" spans="1:19" ht="15" customHeight="1" x14ac:dyDescent="0.2">
      <c r="A166" s="944" t="s">
        <v>206</v>
      </c>
      <c r="B166" s="945"/>
      <c r="C166" s="945"/>
      <c r="D166" s="945"/>
      <c r="E166" s="945"/>
      <c r="F166" s="945"/>
      <c r="G166" s="946"/>
      <c r="H166" s="722">
        <f>SUMIF(G19:G144,"sb(spl)",H19:H144)</f>
        <v>82.7</v>
      </c>
      <c r="I166" s="739">
        <f>SUMIF(G19:G144,"sb(spl)",I19:I144)</f>
        <v>0</v>
      </c>
      <c r="J166" s="726">
        <f>SUMIF(I19:I144,"sb(spl)",J19:J144)</f>
        <v>0</v>
      </c>
      <c r="K166" s="171"/>
      <c r="L166" s="586"/>
      <c r="M166" s="586"/>
      <c r="N166" s="586"/>
    </row>
    <row r="167" spans="1:19" ht="14.25" customHeight="1" x14ac:dyDescent="0.2">
      <c r="A167" s="789" t="s">
        <v>119</v>
      </c>
      <c r="B167" s="790"/>
      <c r="C167" s="790"/>
      <c r="D167" s="790"/>
      <c r="E167" s="790"/>
      <c r="F167" s="790"/>
      <c r="G167" s="791"/>
      <c r="H167" s="717">
        <f>SUMIF(G14:G146,"sb(vrl)",H14:H146)</f>
        <v>11.2</v>
      </c>
      <c r="I167" s="718"/>
      <c r="J167" s="721"/>
      <c r="K167" s="265"/>
      <c r="L167" s="543"/>
      <c r="M167" s="543"/>
      <c r="N167" s="543"/>
      <c r="Q167" s="249"/>
    </row>
    <row r="168" spans="1:19" x14ac:dyDescent="0.2">
      <c r="A168" s="957" t="s">
        <v>113</v>
      </c>
      <c r="B168" s="958"/>
      <c r="C168" s="958"/>
      <c r="D168" s="958"/>
      <c r="E168" s="958"/>
      <c r="F168" s="958"/>
      <c r="G168" s="958"/>
      <c r="H168" s="485">
        <f>SUM(H169:H170)</f>
        <v>416.6</v>
      </c>
      <c r="I168" s="387">
        <f>SUM(I169:I170)</f>
        <v>0</v>
      </c>
      <c r="J168" s="385">
        <f>SUM(J169:J170)</f>
        <v>200</v>
      </c>
      <c r="K168" s="461"/>
      <c r="L168" s="925"/>
      <c r="M168" s="925"/>
      <c r="N168" s="925"/>
    </row>
    <row r="169" spans="1:19" x14ac:dyDescent="0.2">
      <c r="A169" s="926" t="s">
        <v>114</v>
      </c>
      <c r="B169" s="927"/>
      <c r="C169" s="927"/>
      <c r="D169" s="927"/>
      <c r="E169" s="927"/>
      <c r="F169" s="927"/>
      <c r="G169" s="927"/>
      <c r="H169" s="138">
        <f>SUMIF(G18:G143,"es",H18:H143)</f>
        <v>370</v>
      </c>
      <c r="I169" s="213">
        <f>SUMIF(G18:G143,"es",I18:I143)</f>
        <v>0</v>
      </c>
      <c r="J169" s="135">
        <f>SUMIF(G18:G143,"es",J18:J143)</f>
        <v>0</v>
      </c>
      <c r="K169" s="462"/>
      <c r="L169" s="928"/>
      <c r="M169" s="928"/>
      <c r="N169" s="928"/>
    </row>
    <row r="170" spans="1:19" x14ac:dyDescent="0.2">
      <c r="A170" s="926" t="s">
        <v>115</v>
      </c>
      <c r="B170" s="927"/>
      <c r="C170" s="927"/>
      <c r="D170" s="927"/>
      <c r="E170" s="927"/>
      <c r="F170" s="927"/>
      <c r="G170" s="927"/>
      <c r="H170" s="246">
        <f>SUMIF(G18:G136,"kt",H18:H136)</f>
        <v>46.6</v>
      </c>
      <c r="I170" s="239">
        <f>SUMIF(G18:G136,"kt",I18:I136)</f>
        <v>0</v>
      </c>
      <c r="J170" s="238">
        <f>SUMIF(G18:G136,"kt",J18:J136)</f>
        <v>200</v>
      </c>
      <c r="K170" s="462"/>
      <c r="L170" s="543"/>
      <c r="M170" s="543"/>
      <c r="N170" s="543"/>
      <c r="S170" s="249"/>
    </row>
    <row r="171" spans="1:19" ht="13.5" thickBot="1" x14ac:dyDescent="0.25">
      <c r="A171" s="953" t="s">
        <v>20</v>
      </c>
      <c r="B171" s="954"/>
      <c r="C171" s="954"/>
      <c r="D171" s="954"/>
      <c r="E171" s="954"/>
      <c r="F171" s="954"/>
      <c r="G171" s="954"/>
      <c r="H171" s="75">
        <f>H168+H157</f>
        <v>11806.000000000002</v>
      </c>
      <c r="I171" s="198">
        <f>I168+I157</f>
        <v>8710.9999999999982</v>
      </c>
      <c r="J171" s="199">
        <f>J168+J157</f>
        <v>8592.5</v>
      </c>
      <c r="K171" s="461"/>
      <c r="L171" s="925"/>
      <c r="M171" s="925"/>
      <c r="N171" s="925"/>
    </row>
    <row r="172" spans="1:19" x14ac:dyDescent="0.2">
      <c r="A172" s="173"/>
      <c r="B172" s="174"/>
      <c r="C172" s="173"/>
      <c r="D172" s="175"/>
      <c r="K172" s="176"/>
      <c r="L172" s="928"/>
      <c r="M172" s="928"/>
      <c r="N172" s="928"/>
    </row>
    <row r="173" spans="1:19" x14ac:dyDescent="0.2">
      <c r="I173" s="426"/>
      <c r="K173" s="169"/>
    </row>
    <row r="174" spans="1:19" ht="16.5" customHeight="1" x14ac:dyDescent="0.2">
      <c r="E174" s="950" t="s">
        <v>124</v>
      </c>
      <c r="F174" s="950"/>
      <c r="G174" s="950"/>
      <c r="H174" s="950"/>
      <c r="I174" s="950"/>
      <c r="J174" s="460"/>
    </row>
  </sheetData>
  <mergeCells count="138">
    <mergeCell ref="D121:D122"/>
    <mergeCell ref="A166:G166"/>
    <mergeCell ref="A158:G158"/>
    <mergeCell ref="A165:G165"/>
    <mergeCell ref="E174:I174"/>
    <mergeCell ref="K93:K94"/>
    <mergeCell ref="D111:D112"/>
    <mergeCell ref="A169:G169"/>
    <mergeCell ref="L169:N169"/>
    <mergeCell ref="A170:G170"/>
    <mergeCell ref="A171:G171"/>
    <mergeCell ref="L171:N171"/>
    <mergeCell ref="L172:N172"/>
    <mergeCell ref="A163:G163"/>
    <mergeCell ref="L163:N163"/>
    <mergeCell ref="A168:G168"/>
    <mergeCell ref="L168:N168"/>
    <mergeCell ref="A164:G164"/>
    <mergeCell ref="A160:G160"/>
    <mergeCell ref="A161:G161"/>
    <mergeCell ref="A162:G162"/>
    <mergeCell ref="A156:G156"/>
    <mergeCell ref="L156:N156"/>
    <mergeCell ref="A157:G157"/>
    <mergeCell ref="L157:N157"/>
    <mergeCell ref="A159:G159"/>
    <mergeCell ref="L159:N159"/>
    <mergeCell ref="C152:G152"/>
    <mergeCell ref="B153:G153"/>
    <mergeCell ref="K153:N153"/>
    <mergeCell ref="B154:G154"/>
    <mergeCell ref="K154:N154"/>
    <mergeCell ref="K152:N152"/>
    <mergeCell ref="A155:J155"/>
    <mergeCell ref="G142:G143"/>
    <mergeCell ref="H142:H143"/>
    <mergeCell ref="I142:I143"/>
    <mergeCell ref="D133:D136"/>
    <mergeCell ref="G133:G136"/>
    <mergeCell ref="H133:H136"/>
    <mergeCell ref="I133:I136"/>
    <mergeCell ref="D137:D139"/>
    <mergeCell ref="G137:G139"/>
    <mergeCell ref="H137:H139"/>
    <mergeCell ref="I137:I139"/>
    <mergeCell ref="D145:D146"/>
    <mergeCell ref="K113:K114"/>
    <mergeCell ref="D115:D116"/>
    <mergeCell ref="K115:K116"/>
    <mergeCell ref="D106:D110"/>
    <mergeCell ref="E106:E110"/>
    <mergeCell ref="F111:F112"/>
    <mergeCell ref="D113:D114"/>
    <mergeCell ref="E113:E114"/>
    <mergeCell ref="D127:D129"/>
    <mergeCell ref="G127:G128"/>
    <mergeCell ref="H127:H128"/>
    <mergeCell ref="I127:I128"/>
    <mergeCell ref="E122:G122"/>
    <mergeCell ref="C123:G123"/>
    <mergeCell ref="K123:N123"/>
    <mergeCell ref="C124:N124"/>
    <mergeCell ref="E125:E126"/>
    <mergeCell ref="D117:D118"/>
    <mergeCell ref="D119:D120"/>
    <mergeCell ref="D130:D131"/>
    <mergeCell ref="E130:E131"/>
    <mergeCell ref="D140:D141"/>
    <mergeCell ref="D142:D143"/>
    <mergeCell ref="K95:K96"/>
    <mergeCell ref="D103:D105"/>
    <mergeCell ref="D88:D89"/>
    <mergeCell ref="D93:D94"/>
    <mergeCell ref="D95:D96"/>
    <mergeCell ref="D73:D74"/>
    <mergeCell ref="D75:D76"/>
    <mergeCell ref="D77:D79"/>
    <mergeCell ref="D86:D87"/>
    <mergeCell ref="D90:D91"/>
    <mergeCell ref="D97:D100"/>
    <mergeCell ref="D65:D66"/>
    <mergeCell ref="D67:D68"/>
    <mergeCell ref="E67:E68"/>
    <mergeCell ref="K35:K36"/>
    <mergeCell ref="D69:D70"/>
    <mergeCell ref="D71:D72"/>
    <mergeCell ref="E71:E72"/>
    <mergeCell ref="D56:D57"/>
    <mergeCell ref="D59:D60"/>
    <mergeCell ref="D61:D62"/>
    <mergeCell ref="D63:D64"/>
    <mergeCell ref="D50:D52"/>
    <mergeCell ref="K46:K47"/>
    <mergeCell ref="D53:D55"/>
    <mergeCell ref="D37:D38"/>
    <mergeCell ref="D39:D40"/>
    <mergeCell ref="C43:G43"/>
    <mergeCell ref="K43:N43"/>
    <mergeCell ref="C44:N44"/>
    <mergeCell ref="D45:D47"/>
    <mergeCell ref="F31:F32"/>
    <mergeCell ref="K31:K32"/>
    <mergeCell ref="A10:N10"/>
    <mergeCell ref="A11:N11"/>
    <mergeCell ref="B12:N12"/>
    <mergeCell ref="C13:N13"/>
    <mergeCell ref="A14:A17"/>
    <mergeCell ref="D14:D17"/>
    <mergeCell ref="D19:D20"/>
    <mergeCell ref="D22:D23"/>
    <mergeCell ref="D26:D27"/>
    <mergeCell ref="D28:D30"/>
    <mergeCell ref="K29:K30"/>
    <mergeCell ref="K17:K18"/>
    <mergeCell ref="A167:G167"/>
    <mergeCell ref="K1:N1"/>
    <mergeCell ref="A2:N2"/>
    <mergeCell ref="A3:N3"/>
    <mergeCell ref="A4:N4"/>
    <mergeCell ref="L5:N5"/>
    <mergeCell ref="A6:A9"/>
    <mergeCell ref="B6:B9"/>
    <mergeCell ref="C6:C9"/>
    <mergeCell ref="D6:D9"/>
    <mergeCell ref="E6:E9"/>
    <mergeCell ref="J6:J9"/>
    <mergeCell ref="K6:N6"/>
    <mergeCell ref="K7:K9"/>
    <mergeCell ref="L7:N7"/>
    <mergeCell ref="L8:L9"/>
    <mergeCell ref="M8:M9"/>
    <mergeCell ref="N8:N9"/>
    <mergeCell ref="F6:F9"/>
    <mergeCell ref="G6:G9"/>
    <mergeCell ref="H6:H9"/>
    <mergeCell ref="I6:I9"/>
    <mergeCell ref="D31:D32"/>
    <mergeCell ref="E31:E32"/>
  </mergeCells>
  <printOptions horizontalCentered="1"/>
  <pageMargins left="0.70866141732283472" right="0.39370078740157483" top="0.39370078740157483" bottom="0.19685039370078741" header="0.31496062992125984" footer="0.31496062992125984"/>
  <pageSetup paperSize="9" scale="79" orientation="portrait" r:id="rId1"/>
  <rowBreaks count="3" manualBreakCount="3">
    <brk id="81" max="13" man="1"/>
    <brk id="118" max="13" man="1"/>
    <brk id="146"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76"/>
  <sheetViews>
    <sheetView zoomScaleNormal="100" workbookViewId="0">
      <selection activeCell="M20" sqref="M20"/>
    </sheetView>
  </sheetViews>
  <sheetFormatPr defaultColWidth="9.140625" defaultRowHeight="12.75" x14ac:dyDescent="0.2"/>
  <cols>
    <col min="1" max="1" width="2.5703125" style="1" customWidth="1"/>
    <col min="2" max="2" width="3.140625" style="2" customWidth="1"/>
    <col min="3" max="3" width="2.7109375" style="1" customWidth="1"/>
    <col min="4" max="4" width="26.85546875" style="265" customWidth="1"/>
    <col min="5" max="5" width="4" style="583" customWidth="1"/>
    <col min="6" max="6" width="2.7109375" style="3" customWidth="1"/>
    <col min="7" max="7" width="8.140625" style="3" customWidth="1"/>
    <col min="8" max="8" width="8.85546875" style="426" customWidth="1"/>
    <col min="9" max="9" width="9.42578125" style="426" customWidth="1"/>
    <col min="10" max="10" width="8.85546875" style="426" customWidth="1"/>
    <col min="11" max="12" width="7.7109375" style="4" customWidth="1"/>
    <col min="13" max="13" width="25.140625" style="177" customWidth="1"/>
    <col min="14" max="14" width="6.140625" style="3" customWidth="1"/>
    <col min="15" max="15" width="5.7109375" style="3" customWidth="1"/>
    <col min="16" max="16" width="5.85546875" style="3" customWidth="1"/>
    <col min="17" max="17" width="33.5703125" style="3" customWidth="1"/>
    <col min="18" max="24" width="9.140625" style="248"/>
    <col min="25" max="16384" width="9.140625" style="265"/>
  </cols>
  <sheetData>
    <row r="1" spans="1:24" ht="33.75" customHeight="1" x14ac:dyDescent="0.2">
      <c r="N1" s="265"/>
      <c r="O1" s="265"/>
      <c r="P1" s="993" t="s">
        <v>211</v>
      </c>
      <c r="Q1" s="993"/>
    </row>
    <row r="2" spans="1:24" s="6" customFormat="1" ht="15.75" x14ac:dyDescent="0.2">
      <c r="A2" s="793" t="s">
        <v>177</v>
      </c>
      <c r="B2" s="793"/>
      <c r="C2" s="793"/>
      <c r="D2" s="793"/>
      <c r="E2" s="793"/>
      <c r="F2" s="793"/>
      <c r="G2" s="793"/>
      <c r="H2" s="793"/>
      <c r="I2" s="793"/>
      <c r="J2" s="793"/>
      <c r="K2" s="793"/>
      <c r="L2" s="793"/>
      <c r="M2" s="793"/>
      <c r="N2" s="793"/>
      <c r="O2" s="793"/>
      <c r="P2" s="793"/>
      <c r="Q2" s="793"/>
      <c r="R2" s="249"/>
      <c r="S2" s="250"/>
      <c r="T2" s="251"/>
      <c r="U2" s="251"/>
      <c r="V2" s="251"/>
      <c r="W2" s="251"/>
      <c r="X2" s="251"/>
    </row>
    <row r="3" spans="1:24" s="6" customFormat="1" ht="18" customHeight="1" x14ac:dyDescent="0.2">
      <c r="A3" s="794" t="s">
        <v>0</v>
      </c>
      <c r="B3" s="795"/>
      <c r="C3" s="795"/>
      <c r="D3" s="795"/>
      <c r="E3" s="795"/>
      <c r="F3" s="795"/>
      <c r="G3" s="795"/>
      <c r="H3" s="795"/>
      <c r="I3" s="795"/>
      <c r="J3" s="795"/>
      <c r="K3" s="795"/>
      <c r="L3" s="795"/>
      <c r="M3" s="795"/>
      <c r="N3" s="795"/>
      <c r="O3" s="795"/>
      <c r="P3" s="795"/>
      <c r="Q3" s="795"/>
      <c r="R3" s="249"/>
      <c r="S3" s="250"/>
      <c r="T3" s="251"/>
      <c r="U3" s="251"/>
      <c r="V3" s="251"/>
      <c r="W3" s="251"/>
      <c r="X3" s="251"/>
    </row>
    <row r="4" spans="1:24" s="6" customFormat="1" ht="15.75" x14ac:dyDescent="0.2">
      <c r="A4" s="793" t="s">
        <v>1</v>
      </c>
      <c r="B4" s="796"/>
      <c r="C4" s="796"/>
      <c r="D4" s="796"/>
      <c r="E4" s="796"/>
      <c r="F4" s="796"/>
      <c r="G4" s="796"/>
      <c r="H4" s="796"/>
      <c r="I4" s="796"/>
      <c r="J4" s="796"/>
      <c r="K4" s="796"/>
      <c r="L4" s="796"/>
      <c r="M4" s="796"/>
      <c r="N4" s="796"/>
      <c r="O4" s="796"/>
      <c r="P4" s="796"/>
      <c r="Q4" s="796"/>
      <c r="R4" s="249"/>
      <c r="S4" s="250"/>
      <c r="T4" s="251"/>
      <c r="U4" s="251"/>
      <c r="V4" s="251"/>
      <c r="W4" s="251"/>
      <c r="X4" s="251"/>
    </row>
    <row r="5" spans="1:24" s="14" customFormat="1" ht="15.75" customHeight="1" thickBot="1" x14ac:dyDescent="0.25">
      <c r="A5" s="7"/>
      <c r="B5" s="8"/>
      <c r="C5" s="7"/>
      <c r="D5" s="9"/>
      <c r="E5" s="10"/>
      <c r="F5" s="11"/>
      <c r="G5" s="3"/>
      <c r="H5" s="427"/>
      <c r="I5" s="427"/>
      <c r="J5" s="427"/>
      <c r="K5" s="12"/>
      <c r="L5" s="12"/>
      <c r="M5" s="13"/>
      <c r="N5" s="797"/>
      <c r="O5" s="797"/>
      <c r="P5" s="797"/>
      <c r="Q5" s="797"/>
      <c r="R5" s="249"/>
      <c r="S5" s="249"/>
      <c r="T5" s="252"/>
      <c r="U5" s="252"/>
      <c r="V5" s="252"/>
      <c r="W5" s="252"/>
      <c r="X5" s="252"/>
    </row>
    <row r="6" spans="1:24" s="14" customFormat="1" ht="18.75" customHeight="1" x14ac:dyDescent="0.2">
      <c r="A6" s="798" t="s">
        <v>2</v>
      </c>
      <c r="B6" s="801" t="s">
        <v>3</v>
      </c>
      <c r="C6" s="801" t="s">
        <v>4</v>
      </c>
      <c r="D6" s="804" t="s">
        <v>5</v>
      </c>
      <c r="E6" s="807" t="s">
        <v>6</v>
      </c>
      <c r="F6" s="828" t="s">
        <v>7</v>
      </c>
      <c r="G6" s="831" t="s">
        <v>8</v>
      </c>
      <c r="H6" s="834" t="s">
        <v>121</v>
      </c>
      <c r="I6" s="999" t="s">
        <v>204</v>
      </c>
      <c r="J6" s="1002" t="s">
        <v>205</v>
      </c>
      <c r="K6" s="975" t="s">
        <v>9</v>
      </c>
      <c r="L6" s="810" t="s">
        <v>125</v>
      </c>
      <c r="M6" s="813" t="s">
        <v>10</v>
      </c>
      <c r="N6" s="814"/>
      <c r="O6" s="814"/>
      <c r="P6" s="814"/>
      <c r="Q6" s="994" t="s">
        <v>207</v>
      </c>
      <c r="R6" s="249"/>
      <c r="S6" s="249"/>
      <c r="T6" s="252"/>
      <c r="U6" s="252"/>
      <c r="V6" s="252"/>
      <c r="W6" s="252"/>
      <c r="X6" s="252"/>
    </row>
    <row r="7" spans="1:24" s="14" customFormat="1" ht="19.5" customHeight="1" x14ac:dyDescent="0.2">
      <c r="A7" s="799"/>
      <c r="B7" s="802"/>
      <c r="C7" s="802"/>
      <c r="D7" s="805"/>
      <c r="E7" s="808"/>
      <c r="F7" s="829"/>
      <c r="G7" s="832"/>
      <c r="H7" s="835"/>
      <c r="I7" s="1000"/>
      <c r="J7" s="1003"/>
      <c r="K7" s="976"/>
      <c r="L7" s="811"/>
      <c r="M7" s="816" t="s">
        <v>5</v>
      </c>
      <c r="N7" s="819" t="s">
        <v>116</v>
      </c>
      <c r="O7" s="820"/>
      <c r="P7" s="820"/>
      <c r="Q7" s="995"/>
      <c r="R7" s="249"/>
      <c r="S7" s="249"/>
      <c r="T7" s="252"/>
      <c r="U7" s="252"/>
      <c r="V7" s="252"/>
      <c r="W7" s="252"/>
      <c r="X7" s="252"/>
    </row>
    <row r="8" spans="1:24" s="14" customFormat="1" ht="28.5" customHeight="1" x14ac:dyDescent="0.2">
      <c r="A8" s="799"/>
      <c r="B8" s="802"/>
      <c r="C8" s="802"/>
      <c r="D8" s="805"/>
      <c r="E8" s="808"/>
      <c r="F8" s="829"/>
      <c r="G8" s="832"/>
      <c r="H8" s="835"/>
      <c r="I8" s="1000"/>
      <c r="J8" s="1003"/>
      <c r="K8" s="976"/>
      <c r="L8" s="811"/>
      <c r="M8" s="817"/>
      <c r="N8" s="822" t="s">
        <v>11</v>
      </c>
      <c r="O8" s="824" t="s">
        <v>12</v>
      </c>
      <c r="P8" s="824" t="s">
        <v>127</v>
      </c>
      <c r="Q8" s="995"/>
      <c r="R8" s="249"/>
      <c r="S8" s="249"/>
      <c r="T8" s="252"/>
      <c r="U8" s="252"/>
      <c r="V8" s="252"/>
      <c r="W8" s="252"/>
      <c r="X8" s="252"/>
    </row>
    <row r="9" spans="1:24" s="14" customFormat="1" ht="54.75" customHeight="1" thickBot="1" x14ac:dyDescent="0.25">
      <c r="A9" s="800"/>
      <c r="B9" s="803"/>
      <c r="C9" s="803"/>
      <c r="D9" s="806"/>
      <c r="E9" s="809"/>
      <c r="F9" s="830"/>
      <c r="G9" s="833"/>
      <c r="H9" s="836"/>
      <c r="I9" s="1001"/>
      <c r="J9" s="1004"/>
      <c r="K9" s="977"/>
      <c r="L9" s="812"/>
      <c r="M9" s="818"/>
      <c r="N9" s="823"/>
      <c r="O9" s="825"/>
      <c r="P9" s="825"/>
      <c r="Q9" s="996"/>
      <c r="R9" s="249"/>
      <c r="S9" s="249"/>
      <c r="T9" s="252"/>
      <c r="U9" s="252"/>
      <c r="V9" s="252"/>
      <c r="W9" s="252"/>
      <c r="X9" s="252"/>
    </row>
    <row r="10" spans="1:24" ht="15" customHeight="1" x14ac:dyDescent="0.2">
      <c r="A10" s="848" t="s">
        <v>13</v>
      </c>
      <c r="B10" s="849"/>
      <c r="C10" s="849"/>
      <c r="D10" s="849"/>
      <c r="E10" s="849"/>
      <c r="F10" s="849"/>
      <c r="G10" s="849"/>
      <c r="H10" s="849"/>
      <c r="I10" s="849"/>
      <c r="J10" s="849"/>
      <c r="K10" s="849"/>
      <c r="L10" s="849"/>
      <c r="M10" s="849"/>
      <c r="N10" s="849"/>
      <c r="O10" s="849"/>
      <c r="P10" s="849"/>
      <c r="Q10" s="850"/>
    </row>
    <row r="11" spans="1:24" ht="15" customHeight="1" x14ac:dyDescent="0.2">
      <c r="A11" s="966" t="s">
        <v>14</v>
      </c>
      <c r="B11" s="967"/>
      <c r="C11" s="967"/>
      <c r="D11" s="967"/>
      <c r="E11" s="967"/>
      <c r="F11" s="967"/>
      <c r="G11" s="967"/>
      <c r="H11" s="967"/>
      <c r="I11" s="967"/>
      <c r="J11" s="967"/>
      <c r="K11" s="967"/>
      <c r="L11" s="967"/>
      <c r="M11" s="967"/>
      <c r="N11" s="967"/>
      <c r="O11" s="967"/>
      <c r="P11" s="967"/>
      <c r="Q11" s="968"/>
    </row>
    <row r="12" spans="1:24" ht="15" customHeight="1" x14ac:dyDescent="0.2">
      <c r="A12" s="732" t="s">
        <v>15</v>
      </c>
      <c r="B12" s="969" t="s">
        <v>16</v>
      </c>
      <c r="C12" s="970"/>
      <c r="D12" s="970"/>
      <c r="E12" s="970"/>
      <c r="F12" s="970"/>
      <c r="G12" s="970"/>
      <c r="H12" s="970"/>
      <c r="I12" s="970"/>
      <c r="J12" s="970"/>
      <c r="K12" s="970"/>
      <c r="L12" s="970"/>
      <c r="M12" s="970"/>
      <c r="N12" s="970"/>
      <c r="O12" s="970"/>
      <c r="P12" s="970"/>
      <c r="Q12" s="971"/>
      <c r="S12" s="249"/>
    </row>
    <row r="13" spans="1:24" ht="15" customHeight="1" thickBot="1" x14ac:dyDescent="0.25">
      <c r="A13" s="731" t="s">
        <v>15</v>
      </c>
      <c r="B13" s="16" t="s">
        <v>15</v>
      </c>
      <c r="C13" s="972" t="s">
        <v>17</v>
      </c>
      <c r="D13" s="973"/>
      <c r="E13" s="973"/>
      <c r="F13" s="973"/>
      <c r="G13" s="973"/>
      <c r="H13" s="973"/>
      <c r="I13" s="973"/>
      <c r="J13" s="973"/>
      <c r="K13" s="973"/>
      <c r="L13" s="973"/>
      <c r="M13" s="973"/>
      <c r="N13" s="973"/>
      <c r="O13" s="973"/>
      <c r="P13" s="973"/>
      <c r="Q13" s="974"/>
    </row>
    <row r="14" spans="1:24" ht="16.5" customHeight="1" x14ac:dyDescent="0.2">
      <c r="A14" s="860" t="s">
        <v>15</v>
      </c>
      <c r="B14" s="17" t="s">
        <v>15</v>
      </c>
      <c r="C14" s="18" t="s">
        <v>15</v>
      </c>
      <c r="D14" s="862" t="s">
        <v>128</v>
      </c>
      <c r="E14" s="19" t="s">
        <v>18</v>
      </c>
      <c r="F14" s="20">
        <v>2</v>
      </c>
      <c r="G14" s="304" t="s">
        <v>19</v>
      </c>
      <c r="H14" s="22">
        <f>881+100</f>
        <v>981</v>
      </c>
      <c r="I14" s="178">
        <f>881+100</f>
        <v>981</v>
      </c>
      <c r="J14" s="243"/>
      <c r="K14" s="643">
        <v>1150</v>
      </c>
      <c r="L14" s="216">
        <v>1150</v>
      </c>
      <c r="M14" s="301"/>
      <c r="N14" s="304"/>
      <c r="O14" s="23"/>
      <c r="P14" s="24"/>
      <c r="Q14" s="24"/>
      <c r="R14" s="445"/>
      <c r="U14" s="249"/>
    </row>
    <row r="15" spans="1:24" ht="18" customHeight="1" x14ac:dyDescent="0.2">
      <c r="A15" s="861"/>
      <c r="B15" s="25"/>
      <c r="C15" s="26"/>
      <c r="D15" s="863"/>
      <c r="E15" s="240"/>
      <c r="F15" s="83"/>
      <c r="G15" s="292" t="s">
        <v>23</v>
      </c>
      <c r="H15" s="246">
        <v>234.9</v>
      </c>
      <c r="I15" s="266">
        <v>234.9</v>
      </c>
      <c r="J15" s="188"/>
      <c r="K15" s="683">
        <v>246.1</v>
      </c>
      <c r="L15" s="187">
        <v>246.1</v>
      </c>
      <c r="M15" s="91"/>
      <c r="N15" s="599"/>
      <c r="O15" s="89"/>
      <c r="P15" s="569"/>
      <c r="Q15" s="569"/>
      <c r="R15" s="445"/>
      <c r="U15" s="249"/>
    </row>
    <row r="16" spans="1:24" ht="29.25" customHeight="1" x14ac:dyDescent="0.2">
      <c r="A16" s="861"/>
      <c r="B16" s="25"/>
      <c r="C16" s="26"/>
      <c r="D16" s="863"/>
      <c r="E16" s="240"/>
      <c r="F16" s="83"/>
      <c r="G16" s="292" t="s">
        <v>118</v>
      </c>
      <c r="H16" s="246">
        <v>11.2</v>
      </c>
      <c r="I16" s="266">
        <v>11.2</v>
      </c>
      <c r="J16" s="188"/>
      <c r="K16" s="683"/>
      <c r="L16" s="188"/>
      <c r="M16" s="375" t="s">
        <v>129</v>
      </c>
      <c r="N16" s="626">
        <v>80</v>
      </c>
      <c r="O16" s="88">
        <v>90</v>
      </c>
      <c r="P16" s="632">
        <v>90</v>
      </c>
      <c r="Q16" s="632"/>
      <c r="R16" s="253"/>
      <c r="U16" s="249"/>
    </row>
    <row r="17" spans="1:25" ht="16.5" customHeight="1" x14ac:dyDescent="0.2">
      <c r="A17" s="861"/>
      <c r="B17" s="25"/>
      <c r="C17" s="26"/>
      <c r="D17" s="863"/>
      <c r="E17" s="240"/>
      <c r="F17" s="83"/>
      <c r="G17" s="624"/>
      <c r="H17" s="578"/>
      <c r="I17" s="565"/>
      <c r="J17" s="568"/>
      <c r="K17" s="271"/>
      <c r="L17" s="568"/>
      <c r="M17" s="869" t="s">
        <v>130</v>
      </c>
      <c r="N17" s="626">
        <v>10</v>
      </c>
      <c r="O17" s="88">
        <v>10</v>
      </c>
      <c r="P17" s="632">
        <v>10</v>
      </c>
      <c r="Q17" s="632"/>
      <c r="R17" s="253"/>
      <c r="U17" s="249"/>
    </row>
    <row r="18" spans="1:25" ht="17.25" customHeight="1" thickBot="1" x14ac:dyDescent="0.25">
      <c r="A18" s="31"/>
      <c r="B18" s="25"/>
      <c r="C18" s="32"/>
      <c r="D18" s="308"/>
      <c r="E18" s="307"/>
      <c r="F18" s="597"/>
      <c r="G18" s="309" t="s">
        <v>20</v>
      </c>
      <c r="H18" s="663">
        <f>SUM(H14:H17)</f>
        <v>1227.1000000000001</v>
      </c>
      <c r="I18" s="665">
        <f>SUM(I14:I17)</f>
        <v>1227.1000000000001</v>
      </c>
      <c r="J18" s="687"/>
      <c r="K18" s="430">
        <f>SUM(K14:K17)</f>
        <v>1396.1</v>
      </c>
      <c r="L18" s="310">
        <f>SUM(L14:L17)</f>
        <v>1396.1</v>
      </c>
      <c r="M18" s="870"/>
      <c r="N18" s="416"/>
      <c r="O18" s="311"/>
      <c r="P18" s="312"/>
      <c r="Q18" s="312"/>
      <c r="S18" s="249"/>
      <c r="T18" s="249"/>
    </row>
    <row r="19" spans="1:25" ht="29.25" customHeight="1" x14ac:dyDescent="0.2">
      <c r="A19" s="43" t="s">
        <v>15</v>
      </c>
      <c r="B19" s="17" t="s">
        <v>15</v>
      </c>
      <c r="C19" s="44" t="s">
        <v>21</v>
      </c>
      <c r="D19" s="862" t="s">
        <v>168</v>
      </c>
      <c r="E19" s="45"/>
      <c r="F19" s="616">
        <v>2</v>
      </c>
      <c r="G19" s="623" t="s">
        <v>19</v>
      </c>
      <c r="H19" s="46">
        <v>71.2</v>
      </c>
      <c r="I19" s="190">
        <v>71.2</v>
      </c>
      <c r="J19" s="191"/>
      <c r="K19" s="223">
        <v>71.2</v>
      </c>
      <c r="L19" s="305">
        <v>936.4</v>
      </c>
      <c r="M19" s="631" t="s">
        <v>159</v>
      </c>
      <c r="N19" s="417">
        <v>30</v>
      </c>
      <c r="O19" s="411">
        <v>70</v>
      </c>
      <c r="P19" s="412">
        <v>100</v>
      </c>
      <c r="Q19" s="412"/>
      <c r="S19" s="249"/>
    </row>
    <row r="20" spans="1:25" ht="29.25" customHeight="1" x14ac:dyDescent="0.2">
      <c r="A20" s="49"/>
      <c r="B20" s="25"/>
      <c r="C20" s="50"/>
      <c r="D20" s="863"/>
      <c r="E20" s="596"/>
      <c r="F20" s="34"/>
      <c r="G20" s="292" t="s">
        <v>79</v>
      </c>
      <c r="H20" s="628"/>
      <c r="I20" s="629"/>
      <c r="J20" s="97"/>
      <c r="K20" s="431"/>
      <c r="L20" s="627">
        <v>200</v>
      </c>
      <c r="M20" s="51" t="s">
        <v>160</v>
      </c>
      <c r="N20" s="418"/>
      <c r="O20" s="413"/>
      <c r="P20" s="414">
        <v>100</v>
      </c>
      <c r="Q20" s="414"/>
      <c r="S20" s="249"/>
      <c r="U20" s="249"/>
      <c r="V20" s="249"/>
      <c r="Y20" s="5"/>
    </row>
    <row r="21" spans="1:25" ht="43.5" customHeight="1" x14ac:dyDescent="0.2">
      <c r="A21" s="49"/>
      <c r="B21" s="25"/>
      <c r="C21" s="50"/>
      <c r="D21" s="620"/>
      <c r="E21" s="596"/>
      <c r="F21" s="34"/>
      <c r="G21" s="624"/>
      <c r="H21" s="601"/>
      <c r="I21" s="603"/>
      <c r="J21" s="567"/>
      <c r="K21" s="287"/>
      <c r="L21" s="103"/>
      <c r="M21" s="51" t="s">
        <v>131</v>
      </c>
      <c r="N21" s="419"/>
      <c r="O21" s="313"/>
      <c r="P21" s="314">
        <v>50</v>
      </c>
      <c r="Q21" s="314"/>
      <c r="S21" s="249"/>
      <c r="U21" s="249"/>
      <c r="V21" s="249"/>
      <c r="X21" s="249"/>
    </row>
    <row r="22" spans="1:25" ht="43.5" customHeight="1" x14ac:dyDescent="0.2">
      <c r="A22" s="49"/>
      <c r="B22" s="25"/>
      <c r="C22" s="50"/>
      <c r="D22" s="864"/>
      <c r="E22" s="596"/>
      <c r="F22" s="34"/>
      <c r="G22" s="624"/>
      <c r="H22" s="601"/>
      <c r="I22" s="603"/>
      <c r="J22" s="567"/>
      <c r="K22" s="287"/>
      <c r="L22" s="103"/>
      <c r="M22" s="226" t="s">
        <v>191</v>
      </c>
      <c r="N22" s="418"/>
      <c r="O22" s="413"/>
      <c r="P22" s="415">
        <v>500</v>
      </c>
      <c r="Q22" s="415"/>
      <c r="S22" s="249"/>
    </row>
    <row r="23" spans="1:25" ht="28.5" customHeight="1" thickBot="1" x14ac:dyDescent="0.25">
      <c r="A23" s="53"/>
      <c r="B23" s="16"/>
      <c r="C23" s="54"/>
      <c r="D23" s="865"/>
      <c r="E23" s="55"/>
      <c r="F23" s="617"/>
      <c r="G23" s="302" t="s">
        <v>20</v>
      </c>
      <c r="H23" s="56">
        <f>SUM(H19:H21)</f>
        <v>71.2</v>
      </c>
      <c r="I23" s="194">
        <f>SUM(I19:I21)</f>
        <v>71.2</v>
      </c>
      <c r="J23" s="195"/>
      <c r="K23" s="430">
        <f>SUM(K19:K21)</f>
        <v>71.2</v>
      </c>
      <c r="L23" s="194">
        <f>SUM(L19:L21)</f>
        <v>1136.4000000000001</v>
      </c>
      <c r="M23" s="57" t="s">
        <v>161</v>
      </c>
      <c r="N23" s="420"/>
      <c r="O23" s="421"/>
      <c r="P23" s="422">
        <v>300</v>
      </c>
      <c r="Q23" s="422"/>
      <c r="S23" s="249"/>
    </row>
    <row r="24" spans="1:25" ht="30" customHeight="1" x14ac:dyDescent="0.2">
      <c r="A24" s="43" t="s">
        <v>15</v>
      </c>
      <c r="B24" s="17" t="s">
        <v>15</v>
      </c>
      <c r="C24" s="58" t="s">
        <v>24</v>
      </c>
      <c r="D24" s="619" t="s">
        <v>26</v>
      </c>
      <c r="E24" s="45"/>
      <c r="F24" s="616">
        <v>2</v>
      </c>
      <c r="G24" s="623" t="s">
        <v>19</v>
      </c>
      <c r="H24" s="664">
        <v>8</v>
      </c>
      <c r="I24" s="666">
        <v>8</v>
      </c>
      <c r="J24" s="229"/>
      <c r="K24" s="432">
        <v>8</v>
      </c>
      <c r="L24" s="229">
        <v>58</v>
      </c>
      <c r="M24" s="733"/>
      <c r="N24" s="59"/>
      <c r="O24" s="47"/>
      <c r="P24" s="48"/>
      <c r="Q24" s="48"/>
      <c r="S24" s="249"/>
    </row>
    <row r="25" spans="1:25" ht="30.75" customHeight="1" x14ac:dyDescent="0.2">
      <c r="A25" s="547"/>
      <c r="B25" s="545"/>
      <c r="C25" s="637"/>
      <c r="D25" s="36" t="s">
        <v>27</v>
      </c>
      <c r="E25" s="220"/>
      <c r="F25" s="734"/>
      <c r="G25" s="474"/>
      <c r="H25" s="303"/>
      <c r="I25" s="267"/>
      <c r="J25" s="182"/>
      <c r="K25" s="735"/>
      <c r="L25" s="736"/>
      <c r="M25" s="35" t="s">
        <v>28</v>
      </c>
      <c r="N25" s="27">
        <v>35</v>
      </c>
      <c r="O25" s="84">
        <v>35</v>
      </c>
      <c r="P25" s="28">
        <v>35</v>
      </c>
      <c r="Q25" s="28"/>
      <c r="S25" s="249"/>
      <c r="X25" s="249"/>
    </row>
    <row r="26" spans="1:25" ht="27" customHeight="1" x14ac:dyDescent="0.2">
      <c r="A26" s="49"/>
      <c r="B26" s="25"/>
      <c r="C26" s="50"/>
      <c r="D26" s="864" t="s">
        <v>29</v>
      </c>
      <c r="E26" s="596"/>
      <c r="F26" s="34"/>
      <c r="G26" s="474"/>
      <c r="H26" s="303"/>
      <c r="I26" s="267"/>
      <c r="J26" s="182"/>
      <c r="K26" s="489"/>
      <c r="L26" s="182"/>
      <c r="M26" s="634" t="s">
        <v>30</v>
      </c>
      <c r="N26" s="599"/>
      <c r="O26" s="89"/>
      <c r="P26" s="569">
        <v>50</v>
      </c>
      <c r="Q26" s="569"/>
      <c r="S26" s="249"/>
      <c r="U26" s="249"/>
    </row>
    <row r="27" spans="1:25" ht="17.25" customHeight="1" thickBot="1" x14ac:dyDescent="0.25">
      <c r="A27" s="53"/>
      <c r="B27" s="16"/>
      <c r="C27" s="54"/>
      <c r="D27" s="865"/>
      <c r="E27" s="55"/>
      <c r="F27" s="617"/>
      <c r="G27" s="316" t="s">
        <v>20</v>
      </c>
      <c r="H27" s="56">
        <f>SUM(H24:H26)</f>
        <v>8</v>
      </c>
      <c r="I27" s="194">
        <f>SUM(I24:I26)</f>
        <v>8</v>
      </c>
      <c r="J27" s="195"/>
      <c r="K27" s="433">
        <f>SUM(K24:K26)</f>
        <v>8</v>
      </c>
      <c r="L27" s="196">
        <f>SUM(L24:L26)</f>
        <v>58</v>
      </c>
      <c r="M27" s="79"/>
      <c r="N27" s="64"/>
      <c r="O27" s="92"/>
      <c r="P27" s="633"/>
      <c r="Q27" s="633"/>
      <c r="S27" s="249"/>
    </row>
    <row r="28" spans="1:25" ht="28.5" customHeight="1" x14ac:dyDescent="0.2">
      <c r="A28" s="43" t="s">
        <v>15</v>
      </c>
      <c r="B28" s="17" t="s">
        <v>15</v>
      </c>
      <c r="C28" s="44" t="s">
        <v>25</v>
      </c>
      <c r="D28" s="867" t="s">
        <v>32</v>
      </c>
      <c r="E28" s="45"/>
      <c r="F28" s="616">
        <v>2</v>
      </c>
      <c r="G28" s="21" t="s">
        <v>19</v>
      </c>
      <c r="H28" s="22">
        <v>200</v>
      </c>
      <c r="I28" s="178">
        <v>200</v>
      </c>
      <c r="J28" s="243"/>
      <c r="K28" s="434"/>
      <c r="L28" s="318"/>
      <c r="M28" s="61" t="s">
        <v>33</v>
      </c>
      <c r="N28" s="467">
        <v>7</v>
      </c>
      <c r="O28" s="148"/>
      <c r="P28" s="62"/>
      <c r="Q28" s="62"/>
      <c r="S28" s="249"/>
      <c r="U28" s="249"/>
    </row>
    <row r="29" spans="1:25" ht="17.25" customHeight="1" x14ac:dyDescent="0.2">
      <c r="A29" s="49"/>
      <c r="B29" s="25"/>
      <c r="C29" s="50"/>
      <c r="D29" s="864"/>
      <c r="E29" s="596"/>
      <c r="F29" s="34"/>
      <c r="G29" s="315"/>
      <c r="H29" s="578"/>
      <c r="I29" s="565"/>
      <c r="J29" s="568"/>
      <c r="K29" s="435"/>
      <c r="L29" s="184"/>
      <c r="M29" s="868" t="s">
        <v>34</v>
      </c>
      <c r="N29" s="599">
        <v>7</v>
      </c>
      <c r="O29" s="89"/>
      <c r="P29" s="569"/>
      <c r="Q29" s="569"/>
      <c r="S29" s="249"/>
      <c r="U29" s="249"/>
    </row>
    <row r="30" spans="1:25" ht="15.75" customHeight="1" thickBot="1" x14ac:dyDescent="0.25">
      <c r="A30" s="53"/>
      <c r="B30" s="16"/>
      <c r="C30" s="54"/>
      <c r="D30" s="865"/>
      <c r="E30" s="55"/>
      <c r="F30" s="617"/>
      <c r="G30" s="316" t="s">
        <v>20</v>
      </c>
      <c r="H30" s="56">
        <f t="shared" ref="H30:I30" si="0">SUM(H28)</f>
        <v>200</v>
      </c>
      <c r="I30" s="194">
        <f t="shared" si="0"/>
        <v>200</v>
      </c>
      <c r="J30" s="195"/>
      <c r="K30" s="433"/>
      <c r="L30" s="317"/>
      <c r="M30" s="847"/>
      <c r="N30" s="64"/>
      <c r="O30" s="92"/>
      <c r="P30" s="633"/>
      <c r="Q30" s="633"/>
      <c r="S30" s="249"/>
    </row>
    <row r="31" spans="1:25" ht="19.5" customHeight="1" x14ac:dyDescent="0.2">
      <c r="A31" s="65" t="s">
        <v>15</v>
      </c>
      <c r="B31" s="17" t="s">
        <v>15</v>
      </c>
      <c r="C31" s="66" t="s">
        <v>31</v>
      </c>
      <c r="D31" s="840" t="s">
        <v>132</v>
      </c>
      <c r="E31" s="842"/>
      <c r="F31" s="844" t="s">
        <v>22</v>
      </c>
      <c r="G31" s="21" t="s">
        <v>19</v>
      </c>
      <c r="H31" s="628">
        <v>75.400000000000006</v>
      </c>
      <c r="I31" s="629">
        <v>75.400000000000006</v>
      </c>
      <c r="J31" s="97"/>
      <c r="K31" s="436">
        <v>75.400000000000006</v>
      </c>
      <c r="L31" s="152">
        <v>75.400000000000006</v>
      </c>
      <c r="M31" s="846" t="s">
        <v>36</v>
      </c>
      <c r="N31" s="21">
        <v>15</v>
      </c>
      <c r="O31" s="68">
        <v>15</v>
      </c>
      <c r="P31" s="69">
        <v>15</v>
      </c>
      <c r="Q31" s="69"/>
      <c r="S31" s="254"/>
      <c r="T31" s="255"/>
      <c r="U31" s="255"/>
      <c r="V31" s="255"/>
    </row>
    <row r="32" spans="1:25" ht="15.75" customHeight="1" thickBot="1" x14ac:dyDescent="0.25">
      <c r="A32" s="70"/>
      <c r="B32" s="16"/>
      <c r="C32" s="71"/>
      <c r="D32" s="841"/>
      <c r="E32" s="843"/>
      <c r="F32" s="845"/>
      <c r="G32" s="302" t="s">
        <v>20</v>
      </c>
      <c r="H32" s="56">
        <f t="shared" ref="H32:L32" si="1">SUM(H31:H31)</f>
        <v>75.400000000000006</v>
      </c>
      <c r="I32" s="194">
        <f t="shared" ref="I32" si="2">SUM(I31:I31)</f>
        <v>75.400000000000006</v>
      </c>
      <c r="J32" s="195"/>
      <c r="K32" s="437">
        <f t="shared" si="1"/>
        <v>75.400000000000006</v>
      </c>
      <c r="L32" s="179">
        <f t="shared" si="1"/>
        <v>75.400000000000006</v>
      </c>
      <c r="M32" s="847"/>
      <c r="N32" s="468"/>
      <c r="O32" s="72"/>
      <c r="P32" s="73"/>
      <c r="Q32" s="73"/>
      <c r="R32" s="456"/>
      <c r="S32" s="254"/>
      <c r="T32" s="255"/>
      <c r="U32" s="255"/>
      <c r="V32" s="255"/>
    </row>
    <row r="33" spans="1:24" ht="30" customHeight="1" x14ac:dyDescent="0.2">
      <c r="A33" s="76" t="s">
        <v>15</v>
      </c>
      <c r="B33" s="17" t="s">
        <v>15</v>
      </c>
      <c r="C33" s="66" t="s">
        <v>35</v>
      </c>
      <c r="D33" s="614" t="s">
        <v>167</v>
      </c>
      <c r="E33" s="605"/>
      <c r="F33" s="77" t="s">
        <v>22</v>
      </c>
      <c r="G33" s="320" t="s">
        <v>19</v>
      </c>
      <c r="H33" s="46">
        <v>137.69999999999999</v>
      </c>
      <c r="I33" s="190">
        <v>137.69999999999999</v>
      </c>
      <c r="J33" s="189"/>
      <c r="K33" s="439">
        <f>155-17.3</f>
        <v>137.69999999999999</v>
      </c>
      <c r="L33" s="191">
        <f>155-17.3</f>
        <v>137.69999999999999</v>
      </c>
      <c r="M33" s="466" t="s">
        <v>162</v>
      </c>
      <c r="N33" s="67">
        <v>4</v>
      </c>
      <c r="O33" s="424">
        <v>4</v>
      </c>
      <c r="P33" s="69">
        <v>4</v>
      </c>
      <c r="Q33" s="69"/>
      <c r="R33" s="152"/>
    </row>
    <row r="34" spans="1:24" ht="70.5" customHeight="1" x14ac:dyDescent="0.2">
      <c r="A34" s="31"/>
      <c r="B34" s="25"/>
      <c r="C34" s="32"/>
      <c r="D34" s="81"/>
      <c r="E34" s="606"/>
      <c r="F34" s="78"/>
      <c r="G34" s="520" t="s">
        <v>74</v>
      </c>
      <c r="H34" s="628">
        <v>36</v>
      </c>
      <c r="I34" s="758">
        <f>36+15</f>
        <v>51</v>
      </c>
      <c r="J34" s="759">
        <f>+I34-H34</f>
        <v>15</v>
      </c>
      <c r="K34" s="440"/>
      <c r="L34" s="97"/>
      <c r="M34" s="37" t="s">
        <v>163</v>
      </c>
      <c r="N34" s="99">
        <v>13</v>
      </c>
      <c r="O34" s="324">
        <v>13</v>
      </c>
      <c r="P34" s="325">
        <v>13</v>
      </c>
      <c r="Q34" s="762" t="s">
        <v>213</v>
      </c>
      <c r="X34" s="249"/>
    </row>
    <row r="35" spans="1:24" ht="16.5" customHeight="1" x14ac:dyDescent="0.2">
      <c r="A35" s="31"/>
      <c r="B35" s="25"/>
      <c r="C35" s="32"/>
      <c r="D35" s="128"/>
      <c r="E35" s="630"/>
      <c r="F35" s="83"/>
      <c r="G35" s="599"/>
      <c r="H35" s="578"/>
      <c r="I35" s="565"/>
      <c r="J35" s="107"/>
      <c r="K35" s="101"/>
      <c r="L35" s="568"/>
      <c r="M35" s="876" t="s">
        <v>164</v>
      </c>
      <c r="N35" s="763" t="s">
        <v>212</v>
      </c>
      <c r="O35" s="141">
        <v>8</v>
      </c>
      <c r="P35" s="326">
        <v>8</v>
      </c>
      <c r="Q35" s="326"/>
      <c r="U35" s="249"/>
      <c r="V35" s="249"/>
    </row>
    <row r="36" spans="1:24" ht="15" customHeight="1" thickBot="1" x14ac:dyDescent="0.25">
      <c r="A36" s="31"/>
      <c r="B36" s="25"/>
      <c r="C36" s="32"/>
      <c r="D36" s="598"/>
      <c r="E36" s="630"/>
      <c r="F36" s="83"/>
      <c r="G36" s="316" t="s">
        <v>20</v>
      </c>
      <c r="H36" s="56">
        <f>SUM(H33:H35)</f>
        <v>173.7</v>
      </c>
      <c r="I36" s="194">
        <f>SUM(I33:I35)</f>
        <v>188.7</v>
      </c>
      <c r="J36" s="760">
        <f>SUM(J33:J35)</f>
        <v>15</v>
      </c>
      <c r="K36" s="761">
        <f>SUM(K33:K35)</f>
        <v>137.69999999999999</v>
      </c>
      <c r="L36" s="317">
        <f>SUM(L33:L35)</f>
        <v>137.69999999999999</v>
      </c>
      <c r="M36" s="877"/>
      <c r="N36" s="423"/>
      <c r="O36" s="86"/>
      <c r="P36" s="87"/>
      <c r="Q36" s="87"/>
      <c r="T36" s="249"/>
      <c r="U36" s="249"/>
      <c r="V36" s="249"/>
    </row>
    <row r="37" spans="1:24" ht="18" customHeight="1" x14ac:dyDescent="0.2">
      <c r="A37" s="65" t="s">
        <v>15</v>
      </c>
      <c r="B37" s="17" t="s">
        <v>15</v>
      </c>
      <c r="C37" s="66" t="s">
        <v>37</v>
      </c>
      <c r="D37" s="886" t="s">
        <v>157</v>
      </c>
      <c r="E37" s="605"/>
      <c r="F37" s="616">
        <v>2</v>
      </c>
      <c r="G37" s="21" t="s">
        <v>19</v>
      </c>
      <c r="H37" s="22">
        <v>61.9</v>
      </c>
      <c r="I37" s="178">
        <v>61.9</v>
      </c>
      <c r="J37" s="243"/>
      <c r="K37" s="434">
        <v>12</v>
      </c>
      <c r="L37" s="197"/>
      <c r="M37" s="321" t="s">
        <v>133</v>
      </c>
      <c r="N37" s="304">
        <v>3</v>
      </c>
      <c r="O37" s="322"/>
      <c r="P37" s="24"/>
      <c r="Q37" s="24"/>
      <c r="S37" s="249"/>
      <c r="V37" s="249"/>
    </row>
    <row r="38" spans="1:24" ht="17.25" customHeight="1" x14ac:dyDescent="0.2">
      <c r="A38" s="31"/>
      <c r="B38" s="25"/>
      <c r="C38" s="32"/>
      <c r="D38" s="887"/>
      <c r="E38" s="606"/>
      <c r="F38" s="34"/>
      <c r="G38" s="315"/>
      <c r="H38" s="578"/>
      <c r="I38" s="565"/>
      <c r="J38" s="568"/>
      <c r="K38" s="435"/>
      <c r="L38" s="186"/>
      <c r="M38" s="621" t="s">
        <v>40</v>
      </c>
      <c r="N38" s="110">
        <v>50</v>
      </c>
      <c r="O38" s="42">
        <v>100</v>
      </c>
      <c r="P38" s="28"/>
      <c r="Q38" s="28"/>
      <c r="S38" s="249"/>
      <c r="U38" s="249"/>
      <c r="V38" s="249"/>
      <c r="W38" s="249"/>
    </row>
    <row r="39" spans="1:24" ht="30" customHeight="1" x14ac:dyDescent="0.2">
      <c r="A39" s="31"/>
      <c r="B39" s="25"/>
      <c r="C39" s="32"/>
      <c r="D39" s="887"/>
      <c r="E39" s="630"/>
      <c r="F39" s="83"/>
      <c r="G39" s="599"/>
      <c r="H39" s="578"/>
      <c r="I39" s="565"/>
      <c r="J39" s="568"/>
      <c r="K39" s="435"/>
      <c r="L39" s="186"/>
      <c r="M39" s="610" t="s">
        <v>41</v>
      </c>
      <c r="N39" s="27">
        <v>3</v>
      </c>
      <c r="O39" s="323"/>
      <c r="P39" s="28"/>
      <c r="Q39" s="28"/>
      <c r="S39" s="249"/>
      <c r="T39" s="249"/>
      <c r="V39" s="249"/>
    </row>
    <row r="40" spans="1:24" ht="15.75" customHeight="1" x14ac:dyDescent="0.2">
      <c r="A40" s="31"/>
      <c r="B40" s="25"/>
      <c r="C40" s="32"/>
      <c r="D40" s="887"/>
      <c r="E40" s="630"/>
      <c r="F40" s="83"/>
      <c r="G40" s="599"/>
      <c r="H40" s="578"/>
      <c r="I40" s="565"/>
      <c r="J40" s="568"/>
      <c r="K40" s="435"/>
      <c r="L40" s="186"/>
      <c r="M40" s="39" t="s">
        <v>42</v>
      </c>
      <c r="N40" s="599">
        <v>2</v>
      </c>
      <c r="O40" s="335"/>
      <c r="P40" s="569"/>
      <c r="Q40" s="569"/>
      <c r="S40" s="249"/>
      <c r="T40" s="249"/>
      <c r="V40" s="249"/>
      <c r="W40" s="249"/>
    </row>
    <row r="41" spans="1:24" ht="18" customHeight="1" x14ac:dyDescent="0.2">
      <c r="A41" s="31"/>
      <c r="B41" s="25"/>
      <c r="C41" s="32"/>
      <c r="D41" s="595"/>
      <c r="E41" s="630"/>
      <c r="F41" s="83"/>
      <c r="G41" s="599"/>
      <c r="H41" s="578"/>
      <c r="I41" s="565"/>
      <c r="J41" s="568"/>
      <c r="K41" s="435"/>
      <c r="L41" s="186"/>
      <c r="M41" s="546" t="s">
        <v>122</v>
      </c>
      <c r="N41" s="27">
        <v>10</v>
      </c>
      <c r="O41" s="42"/>
      <c r="P41" s="28"/>
      <c r="Q41" s="28"/>
      <c r="S41" s="249"/>
      <c r="T41" s="249"/>
      <c r="U41" s="249"/>
      <c r="V41" s="249"/>
      <c r="W41" s="249"/>
    </row>
    <row r="42" spans="1:24" ht="18" customHeight="1" thickBot="1" x14ac:dyDescent="0.25">
      <c r="A42" s="70"/>
      <c r="B42" s="16"/>
      <c r="C42" s="71"/>
      <c r="D42" s="598"/>
      <c r="E42" s="221"/>
      <c r="F42" s="222"/>
      <c r="G42" s="316" t="s">
        <v>20</v>
      </c>
      <c r="H42" s="75">
        <f>SUM(H37:H41)</f>
        <v>61.9</v>
      </c>
      <c r="I42" s="198">
        <f t="shared" ref="I42:J42" si="3">SUM(I37:I41)</f>
        <v>61.9</v>
      </c>
      <c r="J42" s="199">
        <f t="shared" si="3"/>
        <v>0</v>
      </c>
      <c r="K42" s="658">
        <f>SUM(K37:K41)</f>
        <v>12</v>
      </c>
      <c r="L42" s="517">
        <f>SUM(L37:L41)</f>
        <v>0</v>
      </c>
      <c r="M42" s="621" t="s">
        <v>39</v>
      </c>
      <c r="N42" s="626"/>
      <c r="O42" s="336">
        <v>1</v>
      </c>
      <c r="P42" s="633"/>
      <c r="Q42" s="633"/>
      <c r="S42" s="249"/>
      <c r="T42" s="249"/>
      <c r="V42" s="249"/>
      <c r="W42" s="249"/>
    </row>
    <row r="43" spans="1:24" ht="13.5" thickBot="1" x14ac:dyDescent="0.25">
      <c r="A43" s="53" t="s">
        <v>15</v>
      </c>
      <c r="B43" s="93" t="s">
        <v>15</v>
      </c>
      <c r="C43" s="929" t="s">
        <v>43</v>
      </c>
      <c r="D43" s="914"/>
      <c r="E43" s="914"/>
      <c r="F43" s="914"/>
      <c r="G43" s="914"/>
      <c r="H43" s="94">
        <f>+H36+H32+H30+H27+H23+H18+H42</f>
        <v>1817.3000000000002</v>
      </c>
      <c r="I43" s="206">
        <f t="shared" ref="I43" si="4">+I36+I32+I30+I27+I23+I18+I42</f>
        <v>1832.3000000000002</v>
      </c>
      <c r="J43" s="688">
        <f>+J36+J32+J30+J27+J23+J18+J42</f>
        <v>15</v>
      </c>
      <c r="K43" s="686">
        <f>+K36+K32+K30+K27+K23+K18+K42</f>
        <v>1700.3999999999999</v>
      </c>
      <c r="L43" s="205">
        <f>+L36+L32+L30+L27+L23+L18+L42</f>
        <v>2803.6</v>
      </c>
      <c r="M43" s="978"/>
      <c r="N43" s="979"/>
      <c r="O43" s="979"/>
      <c r="P43" s="979"/>
      <c r="Q43" s="980"/>
    </row>
    <row r="44" spans="1:24" ht="13.5" thickBot="1" x14ac:dyDescent="0.25">
      <c r="A44" s="43" t="s">
        <v>15</v>
      </c>
      <c r="B44" s="95" t="s">
        <v>21</v>
      </c>
      <c r="C44" s="857" t="s">
        <v>44</v>
      </c>
      <c r="D44" s="858"/>
      <c r="E44" s="858"/>
      <c r="F44" s="858"/>
      <c r="G44" s="858"/>
      <c r="H44" s="858"/>
      <c r="I44" s="858"/>
      <c r="J44" s="858"/>
      <c r="K44" s="858"/>
      <c r="L44" s="858"/>
      <c r="M44" s="858"/>
      <c r="N44" s="858"/>
      <c r="O44" s="858"/>
      <c r="P44" s="858"/>
      <c r="Q44" s="859"/>
      <c r="T44" s="249"/>
    </row>
    <row r="45" spans="1:24" ht="15.75" customHeight="1" x14ac:dyDescent="0.2">
      <c r="A45" s="43" t="s">
        <v>15</v>
      </c>
      <c r="B45" s="17" t="s">
        <v>21</v>
      </c>
      <c r="C45" s="66" t="s">
        <v>15</v>
      </c>
      <c r="D45" s="893" t="s">
        <v>45</v>
      </c>
      <c r="E45" s="399" t="s">
        <v>18</v>
      </c>
      <c r="F45" s="616" t="s">
        <v>22</v>
      </c>
      <c r="G45" s="405" t="s">
        <v>19</v>
      </c>
      <c r="H45" s="46">
        <v>4964.3999999999996</v>
      </c>
      <c r="I45" s="190">
        <v>4964.3999999999996</v>
      </c>
      <c r="J45" s="189"/>
      <c r="K45" s="439">
        <v>5354.9</v>
      </c>
      <c r="L45" s="191">
        <f>4924.9-100</f>
        <v>4824.8999999999996</v>
      </c>
      <c r="M45" s="96" t="s">
        <v>46</v>
      </c>
      <c r="N45" s="555">
        <v>657</v>
      </c>
      <c r="O45" s="556">
        <v>633.20000000000005</v>
      </c>
      <c r="P45" s="557">
        <v>667.8</v>
      </c>
      <c r="Q45" s="557"/>
    </row>
    <row r="46" spans="1:24" ht="15.75" customHeight="1" x14ac:dyDescent="0.2">
      <c r="A46" s="49"/>
      <c r="B46" s="25"/>
      <c r="C46" s="32"/>
      <c r="D46" s="894"/>
      <c r="E46" s="490"/>
      <c r="F46" s="34"/>
      <c r="G46" s="491" t="s">
        <v>74</v>
      </c>
      <c r="H46" s="172">
        <v>71.8</v>
      </c>
      <c r="I46" s="203">
        <v>71.8</v>
      </c>
      <c r="J46" s="521"/>
      <c r="K46" s="289"/>
      <c r="L46" s="204"/>
      <c r="M46" s="884" t="s">
        <v>134</v>
      </c>
      <c r="N46" s="558">
        <v>1328</v>
      </c>
      <c r="O46" s="559">
        <v>1310</v>
      </c>
      <c r="P46" s="560">
        <v>1369</v>
      </c>
      <c r="Q46" s="997" t="s">
        <v>214</v>
      </c>
    </row>
    <row r="47" spans="1:24" ht="15.75" customHeight="1" x14ac:dyDescent="0.2">
      <c r="A47" s="49"/>
      <c r="B47" s="25"/>
      <c r="C47" s="32"/>
      <c r="D47" s="894"/>
      <c r="E47" s="490"/>
      <c r="F47" s="34"/>
      <c r="G47" s="491" t="s">
        <v>47</v>
      </c>
      <c r="H47" s="601">
        <v>429</v>
      </c>
      <c r="I47" s="603">
        <v>429</v>
      </c>
      <c r="J47" s="103"/>
      <c r="K47" s="566">
        <v>443.3</v>
      </c>
      <c r="L47" s="567">
        <v>447.3</v>
      </c>
      <c r="M47" s="885"/>
      <c r="N47" s="561"/>
      <c r="O47" s="495"/>
      <c r="P47" s="525"/>
      <c r="Q47" s="998"/>
      <c r="T47" s="249"/>
    </row>
    <row r="48" spans="1:24" ht="15.75" customHeight="1" x14ac:dyDescent="0.2">
      <c r="A48" s="49"/>
      <c r="B48" s="25"/>
      <c r="C48" s="32"/>
      <c r="D48" s="615"/>
      <c r="E48" s="490"/>
      <c r="F48" s="34"/>
      <c r="G48" s="491" t="s">
        <v>117</v>
      </c>
      <c r="H48" s="172">
        <v>0</v>
      </c>
      <c r="I48" s="694">
        <v>82.7</v>
      </c>
      <c r="J48" s="695">
        <f>+I48-H48</f>
        <v>82.7</v>
      </c>
      <c r="K48" s="289"/>
      <c r="L48" s="204"/>
      <c r="M48" s="613"/>
      <c r="N48" s="561"/>
      <c r="O48" s="495"/>
      <c r="P48" s="525"/>
      <c r="Q48" s="998"/>
      <c r="T48" s="249"/>
    </row>
    <row r="49" spans="1:25" ht="27.75" customHeight="1" x14ac:dyDescent="0.2">
      <c r="A49" s="49"/>
      <c r="B49" s="25"/>
      <c r="C49" s="32"/>
      <c r="D49" s="738"/>
      <c r="E49" s="400"/>
      <c r="F49" s="34"/>
      <c r="G49" s="492" t="s">
        <v>48</v>
      </c>
      <c r="H49" s="628">
        <v>6.7</v>
      </c>
      <c r="I49" s="629">
        <v>6.7</v>
      </c>
      <c r="J49" s="192"/>
      <c r="K49" s="440"/>
      <c r="L49" s="97"/>
      <c r="M49" s="764"/>
      <c r="N49" s="561"/>
      <c r="O49" s="495"/>
      <c r="P49" s="525"/>
      <c r="Q49" s="998"/>
      <c r="W49" s="249"/>
    </row>
    <row r="50" spans="1:25" ht="18" customHeight="1" x14ac:dyDescent="0.2">
      <c r="A50" s="49"/>
      <c r="B50" s="25"/>
      <c r="C50" s="32"/>
      <c r="D50" s="874" t="s">
        <v>50</v>
      </c>
      <c r="E50" s="127"/>
      <c r="F50" s="34"/>
      <c r="G50" s="599"/>
      <c r="H50" s="578"/>
      <c r="I50" s="565"/>
      <c r="J50" s="107"/>
      <c r="K50" s="690"/>
      <c r="L50" s="568"/>
      <c r="M50" s="523"/>
      <c r="N50" s="524"/>
      <c r="O50" s="495"/>
      <c r="P50" s="525"/>
      <c r="Q50" s="525"/>
      <c r="R50" s="256"/>
      <c r="T50" s="249"/>
      <c r="U50" s="249"/>
    </row>
    <row r="51" spans="1:25" ht="13.5" customHeight="1" x14ac:dyDescent="0.2">
      <c r="A51" s="49"/>
      <c r="B51" s="25"/>
      <c r="C51" s="32"/>
      <c r="D51" s="874"/>
      <c r="E51" s="127"/>
      <c r="F51" s="34"/>
      <c r="G51" s="406"/>
      <c r="H51" s="578"/>
      <c r="I51" s="565"/>
      <c r="J51" s="107"/>
      <c r="K51" s="101"/>
      <c r="L51" s="568"/>
      <c r="M51" s="523"/>
      <c r="N51" s="524"/>
      <c r="O51" s="495"/>
      <c r="P51" s="525"/>
      <c r="Q51" s="525"/>
      <c r="T51" s="249"/>
      <c r="U51" s="249"/>
      <c r="V51" s="249"/>
    </row>
    <row r="52" spans="1:25" ht="22.5" customHeight="1" x14ac:dyDescent="0.2">
      <c r="A52" s="49"/>
      <c r="B52" s="25"/>
      <c r="C52" s="32"/>
      <c r="D52" s="882"/>
      <c r="E52" s="127"/>
      <c r="F52" s="34"/>
      <c r="G52" s="328"/>
      <c r="H52" s="578"/>
      <c r="I52" s="565"/>
      <c r="J52" s="107"/>
      <c r="K52" s="101"/>
      <c r="L52" s="568"/>
      <c r="M52" s="523"/>
      <c r="N52" s="529"/>
      <c r="O52" s="530"/>
      <c r="P52" s="531"/>
      <c r="Q52" s="531"/>
      <c r="U52" s="249"/>
      <c r="W52" s="249"/>
    </row>
    <row r="53" spans="1:25" ht="18.75" customHeight="1" x14ac:dyDescent="0.2">
      <c r="A53" s="49"/>
      <c r="B53" s="25"/>
      <c r="C53" s="32"/>
      <c r="D53" s="873" t="s">
        <v>51</v>
      </c>
      <c r="E53" s="127"/>
      <c r="F53" s="34"/>
      <c r="G53" s="599"/>
      <c r="H53" s="635"/>
      <c r="I53" s="464"/>
      <c r="J53" s="689"/>
      <c r="K53" s="480"/>
      <c r="L53" s="691"/>
      <c r="M53" s="613"/>
      <c r="N53" s="526"/>
      <c r="O53" s="527"/>
      <c r="P53" s="528"/>
      <c r="Q53" s="528"/>
      <c r="R53" s="249"/>
      <c r="S53" s="249"/>
      <c r="T53" s="249"/>
      <c r="U53" s="249"/>
      <c r="V53" s="249"/>
    </row>
    <row r="54" spans="1:25" ht="18.75" customHeight="1" x14ac:dyDescent="0.2">
      <c r="A54" s="49"/>
      <c r="B54" s="25"/>
      <c r="C54" s="32"/>
      <c r="D54" s="874"/>
      <c r="E54" s="127"/>
      <c r="F54" s="34"/>
      <c r="G54" s="599"/>
      <c r="H54" s="601"/>
      <c r="I54" s="603"/>
      <c r="J54" s="103"/>
      <c r="K54" s="101"/>
      <c r="L54" s="568"/>
      <c r="M54" s="613"/>
      <c r="N54" s="524"/>
      <c r="O54" s="495"/>
      <c r="P54" s="496"/>
      <c r="Q54" s="496"/>
      <c r="R54" s="249"/>
      <c r="S54" s="249"/>
      <c r="T54" s="249"/>
      <c r="V54" s="249"/>
    </row>
    <row r="55" spans="1:25" ht="18.75" customHeight="1" x14ac:dyDescent="0.2">
      <c r="A55" s="49"/>
      <c r="B55" s="25"/>
      <c r="C55" s="32"/>
      <c r="D55" s="874"/>
      <c r="E55" s="127"/>
      <c r="F55" s="34"/>
      <c r="G55" s="494"/>
      <c r="H55" s="601"/>
      <c r="I55" s="603"/>
      <c r="J55" s="103"/>
      <c r="K55" s="566"/>
      <c r="L55" s="567"/>
      <c r="M55" s="613"/>
      <c r="N55" s="524"/>
      <c r="O55" s="495"/>
      <c r="P55" s="496"/>
      <c r="Q55" s="496"/>
      <c r="R55" s="249"/>
      <c r="S55" s="249"/>
      <c r="T55" s="249"/>
      <c r="V55" s="249"/>
    </row>
    <row r="56" spans="1:25" ht="15" customHeight="1" x14ac:dyDescent="0.2">
      <c r="A56" s="49"/>
      <c r="B56" s="25"/>
      <c r="C56" s="104"/>
      <c r="D56" s="873" t="s">
        <v>52</v>
      </c>
      <c r="E56" s="127"/>
      <c r="F56" s="34"/>
      <c r="G56" s="278"/>
      <c r="H56" s="601"/>
      <c r="I56" s="603"/>
      <c r="J56" s="103"/>
      <c r="K56" s="566"/>
      <c r="L56" s="567"/>
      <c r="M56" s="613"/>
      <c r="N56" s="524"/>
      <c r="O56" s="495"/>
      <c r="P56" s="496"/>
      <c r="Q56" s="496"/>
      <c r="R56" s="249"/>
      <c r="V56" s="249"/>
    </row>
    <row r="57" spans="1:25" ht="30.75" customHeight="1" x14ac:dyDescent="0.2">
      <c r="A57" s="49"/>
      <c r="B57" s="25"/>
      <c r="C57" s="104"/>
      <c r="D57" s="882"/>
      <c r="E57" s="127"/>
      <c r="F57" s="34"/>
      <c r="G57" s="328"/>
      <c r="H57" s="215"/>
      <c r="I57" s="218"/>
      <c r="J57" s="217"/>
      <c r="K57" s="692"/>
      <c r="L57" s="684"/>
      <c r="M57" s="613"/>
      <c r="N57" s="524"/>
      <c r="O57" s="495"/>
      <c r="P57" s="496"/>
      <c r="Q57" s="496"/>
      <c r="U57" s="249"/>
    </row>
    <row r="58" spans="1:25" ht="40.5" customHeight="1" x14ac:dyDescent="0.2">
      <c r="A58" s="105"/>
      <c r="B58" s="25"/>
      <c r="C58" s="106"/>
      <c r="D58" s="611" t="s">
        <v>183</v>
      </c>
      <c r="E58" s="108"/>
      <c r="F58" s="34"/>
      <c r="G58" s="599"/>
      <c r="H58" s="578"/>
      <c r="I58" s="565"/>
      <c r="J58" s="107"/>
      <c r="K58" s="101"/>
      <c r="L58" s="568"/>
      <c r="M58" s="613" t="s">
        <v>53</v>
      </c>
      <c r="N58" s="524">
        <v>700</v>
      </c>
      <c r="O58" s="495">
        <v>700</v>
      </c>
      <c r="P58" s="496">
        <v>700</v>
      </c>
      <c r="Q58" s="496"/>
      <c r="V58" s="249"/>
    </row>
    <row r="59" spans="1:25" ht="16.5" customHeight="1" x14ac:dyDescent="0.2">
      <c r="A59" s="31"/>
      <c r="B59" s="25"/>
      <c r="C59" s="32"/>
      <c r="D59" s="873" t="s">
        <v>180</v>
      </c>
      <c r="E59" s="127"/>
      <c r="F59" s="34"/>
      <c r="G59" s="599"/>
      <c r="H59" s="635"/>
      <c r="I59" s="464"/>
      <c r="J59" s="689"/>
      <c r="K59" s="480"/>
      <c r="L59" s="410"/>
      <c r="M59" s="613"/>
      <c r="N59" s="480"/>
      <c r="O59" s="464"/>
      <c r="P59" s="532"/>
      <c r="Q59" s="532"/>
      <c r="T59" s="249"/>
      <c r="U59" s="249"/>
      <c r="Y59" s="5"/>
    </row>
    <row r="60" spans="1:25" ht="30" customHeight="1" x14ac:dyDescent="0.2">
      <c r="A60" s="31"/>
      <c r="B60" s="25"/>
      <c r="C60" s="32"/>
      <c r="D60" s="874"/>
      <c r="E60" s="127"/>
      <c r="F60" s="34"/>
      <c r="G60" s="406"/>
      <c r="H60" s="601"/>
      <c r="I60" s="603"/>
      <c r="J60" s="103"/>
      <c r="K60" s="566"/>
      <c r="L60" s="567"/>
      <c r="M60" s="613"/>
      <c r="N60" s="101"/>
      <c r="O60" s="565"/>
      <c r="P60" s="568"/>
      <c r="Q60" s="568"/>
      <c r="T60" s="249"/>
      <c r="U60" s="249"/>
      <c r="V60" s="249"/>
    </row>
    <row r="61" spans="1:25" ht="41.25" customHeight="1" x14ac:dyDescent="0.2">
      <c r="A61" s="31"/>
      <c r="B61" s="25"/>
      <c r="C61" s="32"/>
      <c r="D61" s="871" t="s">
        <v>54</v>
      </c>
      <c r="E61" s="127"/>
      <c r="F61" s="34"/>
      <c r="G61" s="315"/>
      <c r="H61" s="601"/>
      <c r="I61" s="603"/>
      <c r="J61" s="103"/>
      <c r="K61" s="566"/>
      <c r="L61" s="567"/>
      <c r="M61" s="486" t="s">
        <v>135</v>
      </c>
      <c r="N61" s="158">
        <v>1</v>
      </c>
      <c r="O61" s="533"/>
      <c r="P61" s="534"/>
      <c r="Q61" s="534"/>
      <c r="S61" s="249"/>
      <c r="T61" s="249"/>
    </row>
    <row r="62" spans="1:25" ht="30.75" customHeight="1" x14ac:dyDescent="0.2">
      <c r="A62" s="31"/>
      <c r="B62" s="25"/>
      <c r="C62" s="106"/>
      <c r="D62" s="872"/>
      <c r="E62" s="127"/>
      <c r="F62" s="34"/>
      <c r="G62" s="315"/>
      <c r="H62" s="601"/>
      <c r="I62" s="603"/>
      <c r="J62" s="103"/>
      <c r="K62" s="566"/>
      <c r="L62" s="567"/>
      <c r="M62" s="109" t="s">
        <v>178</v>
      </c>
      <c r="N62" s="156">
        <v>1</v>
      </c>
      <c r="O62" s="160"/>
      <c r="P62" s="499"/>
      <c r="Q62" s="499"/>
      <c r="S62" s="249"/>
      <c r="T62" s="249"/>
      <c r="W62" s="249"/>
    </row>
    <row r="63" spans="1:25" ht="28.5" customHeight="1" x14ac:dyDescent="0.2">
      <c r="A63" s="31"/>
      <c r="B63" s="25"/>
      <c r="C63" s="106"/>
      <c r="D63" s="883" t="s">
        <v>55</v>
      </c>
      <c r="E63" s="108"/>
      <c r="F63" s="34"/>
      <c r="G63" s="257"/>
      <c r="H63" s="601"/>
      <c r="I63" s="603"/>
      <c r="J63" s="103"/>
      <c r="K63" s="566"/>
      <c r="L63" s="567"/>
      <c r="M63" s="612" t="s">
        <v>57</v>
      </c>
      <c r="N63" s="500">
        <v>25</v>
      </c>
      <c r="O63" s="497">
        <v>100</v>
      </c>
      <c r="P63" s="162"/>
      <c r="Q63" s="162"/>
      <c r="R63" s="256"/>
      <c r="S63" s="249"/>
      <c r="T63" s="249"/>
    </row>
    <row r="64" spans="1:25" ht="17.25" customHeight="1" x14ac:dyDescent="0.2">
      <c r="A64" s="31"/>
      <c r="B64" s="25"/>
      <c r="C64" s="106"/>
      <c r="D64" s="883"/>
      <c r="E64" s="108"/>
      <c r="F64" s="34"/>
      <c r="G64" s="315"/>
      <c r="H64" s="601"/>
      <c r="I64" s="603"/>
      <c r="J64" s="103"/>
      <c r="K64" s="566"/>
      <c r="L64" s="567"/>
      <c r="M64" s="109" t="s">
        <v>56</v>
      </c>
      <c r="N64" s="501"/>
      <c r="O64" s="502">
        <v>100</v>
      </c>
      <c r="P64" s="162"/>
      <c r="Q64" s="162"/>
      <c r="S64" s="249"/>
      <c r="T64" s="249"/>
    </row>
    <row r="65" spans="1:27" ht="28.5" customHeight="1" x14ac:dyDescent="0.2">
      <c r="A65" s="31"/>
      <c r="B65" s="25"/>
      <c r="C65" s="106"/>
      <c r="D65" s="871" t="s">
        <v>136</v>
      </c>
      <c r="E65" s="108"/>
      <c r="F65" s="34"/>
      <c r="G65" s="257"/>
      <c r="H65" s="601"/>
      <c r="I65" s="603"/>
      <c r="J65" s="103"/>
      <c r="K65" s="566"/>
      <c r="L65" s="567"/>
      <c r="M65" s="612" t="s">
        <v>137</v>
      </c>
      <c r="N65" s="503">
        <v>8</v>
      </c>
      <c r="O65" s="497">
        <v>10</v>
      </c>
      <c r="P65" s="498">
        <v>12</v>
      </c>
      <c r="Q65" s="498"/>
      <c r="S65" s="249"/>
      <c r="T65" s="249"/>
      <c r="Z65" s="5"/>
    </row>
    <row r="66" spans="1:27" ht="28.5" customHeight="1" x14ac:dyDescent="0.2">
      <c r="A66" s="31"/>
      <c r="B66" s="25"/>
      <c r="C66" s="106"/>
      <c r="D66" s="872"/>
      <c r="E66" s="108"/>
      <c r="F66" s="34"/>
      <c r="G66" s="315"/>
      <c r="H66" s="601"/>
      <c r="I66" s="603"/>
      <c r="J66" s="103"/>
      <c r="K66" s="566"/>
      <c r="L66" s="567"/>
      <c r="M66" s="109" t="s">
        <v>138</v>
      </c>
      <c r="N66" s="500">
        <v>10</v>
      </c>
      <c r="O66" s="160">
        <v>12</v>
      </c>
      <c r="P66" s="499">
        <v>14</v>
      </c>
      <c r="Q66" s="499"/>
      <c r="S66" s="249"/>
      <c r="T66" s="249"/>
    </row>
    <row r="67" spans="1:27" ht="30" customHeight="1" x14ac:dyDescent="0.2">
      <c r="A67" s="105"/>
      <c r="B67" s="25"/>
      <c r="C67" s="106"/>
      <c r="D67" s="873" t="s">
        <v>181</v>
      </c>
      <c r="E67" s="875" t="s">
        <v>58</v>
      </c>
      <c r="F67" s="34"/>
      <c r="G67" s="599"/>
      <c r="H67" s="601"/>
      <c r="I67" s="603"/>
      <c r="J67" s="103"/>
      <c r="K67" s="480"/>
      <c r="L67" s="410"/>
      <c r="M67" s="612"/>
      <c r="N67" s="503"/>
      <c r="O67" s="497"/>
      <c r="P67" s="164"/>
      <c r="Q67" s="164"/>
      <c r="U67" s="249"/>
    </row>
    <row r="68" spans="1:27" ht="25.5" customHeight="1" x14ac:dyDescent="0.2">
      <c r="A68" s="105"/>
      <c r="B68" s="25"/>
      <c r="C68" s="32"/>
      <c r="D68" s="882"/>
      <c r="E68" s="981"/>
      <c r="F68" s="34"/>
      <c r="G68" s="494"/>
      <c r="H68" s="765"/>
      <c r="I68" s="766"/>
      <c r="J68" s="103"/>
      <c r="K68" s="566"/>
      <c r="L68" s="567"/>
      <c r="M68" s="486"/>
      <c r="N68" s="144"/>
      <c r="O68" s="161"/>
      <c r="P68" s="162"/>
      <c r="Q68" s="162"/>
      <c r="U68" s="249"/>
    </row>
    <row r="69" spans="1:27" ht="25.5" customHeight="1" x14ac:dyDescent="0.2">
      <c r="A69" s="105"/>
      <c r="B69" s="25"/>
      <c r="C69" s="111"/>
      <c r="D69" s="983" t="s">
        <v>59</v>
      </c>
      <c r="E69" s="112"/>
      <c r="F69" s="113"/>
      <c r="G69" s="494"/>
      <c r="H69" s="601"/>
      <c r="I69" s="603"/>
      <c r="J69" s="103"/>
      <c r="K69" s="566"/>
      <c r="L69" s="567"/>
      <c r="M69" s="613" t="s">
        <v>60</v>
      </c>
      <c r="N69" s="504">
        <v>1</v>
      </c>
      <c r="O69" s="165"/>
      <c r="P69" s="159"/>
      <c r="Q69" s="159"/>
      <c r="T69" s="249"/>
      <c r="U69" s="249"/>
      <c r="W69" s="249"/>
    </row>
    <row r="70" spans="1:27" ht="27" customHeight="1" x14ac:dyDescent="0.2">
      <c r="A70" s="105"/>
      <c r="B70" s="25"/>
      <c r="C70" s="114"/>
      <c r="D70" s="879"/>
      <c r="E70" s="596"/>
      <c r="F70" s="113"/>
      <c r="G70" s="494"/>
      <c r="H70" s="601"/>
      <c r="I70" s="603"/>
      <c r="J70" s="103"/>
      <c r="K70" s="566"/>
      <c r="L70" s="410"/>
      <c r="M70" s="613"/>
      <c r="N70" s="504"/>
      <c r="O70" s="165"/>
      <c r="P70" s="159"/>
      <c r="Q70" s="159"/>
      <c r="T70" s="249"/>
      <c r="U70" s="249"/>
    </row>
    <row r="71" spans="1:27" ht="25.5" customHeight="1" x14ac:dyDescent="0.2">
      <c r="A71" s="49"/>
      <c r="B71" s="25"/>
      <c r="C71" s="114"/>
      <c r="D71" s="866" t="s">
        <v>182</v>
      </c>
      <c r="E71" s="880" t="s">
        <v>158</v>
      </c>
      <c r="F71" s="597"/>
      <c r="G71" s="599"/>
      <c r="H71" s="578"/>
      <c r="I71" s="565"/>
      <c r="J71" s="107"/>
      <c r="K71" s="101"/>
      <c r="L71" s="568"/>
      <c r="M71" s="477" t="s">
        <v>166</v>
      </c>
      <c r="N71" s="505">
        <v>30</v>
      </c>
      <c r="O71" s="506">
        <v>100</v>
      </c>
      <c r="P71" s="164"/>
      <c r="Q71" s="164"/>
      <c r="R71" s="256"/>
      <c r="S71" s="256"/>
      <c r="T71" s="256"/>
    </row>
    <row r="72" spans="1:27" ht="18.75" customHeight="1" x14ac:dyDescent="0.2">
      <c r="A72" s="49"/>
      <c r="B72" s="25"/>
      <c r="C72" s="114"/>
      <c r="D72" s="864"/>
      <c r="E72" s="881"/>
      <c r="F72" s="597"/>
      <c r="G72" s="599"/>
      <c r="H72" s="578"/>
      <c r="I72" s="565"/>
      <c r="J72" s="107"/>
      <c r="K72" s="101"/>
      <c r="L72" s="568"/>
      <c r="M72" s="487"/>
      <c r="N72" s="535"/>
      <c r="O72" s="536"/>
      <c r="P72" s="537"/>
      <c r="Q72" s="537"/>
      <c r="S72" s="249"/>
    </row>
    <row r="73" spans="1:27" ht="17.25" customHeight="1" x14ac:dyDescent="0.2">
      <c r="A73" s="105"/>
      <c r="B73" s="25"/>
      <c r="C73" s="32"/>
      <c r="D73" s="873" t="s">
        <v>61</v>
      </c>
      <c r="E73" s="127"/>
      <c r="F73" s="34"/>
      <c r="G73" s="328"/>
      <c r="H73" s="601"/>
      <c r="I73" s="603"/>
      <c r="J73" s="103"/>
      <c r="K73" s="480"/>
      <c r="L73" s="410"/>
      <c r="M73" s="613"/>
      <c r="N73" s="158"/>
      <c r="O73" s="533"/>
      <c r="P73" s="159"/>
      <c r="Q73" s="159"/>
      <c r="V73" s="249"/>
    </row>
    <row r="74" spans="1:27" ht="28.5" customHeight="1" x14ac:dyDescent="0.2">
      <c r="A74" s="31"/>
      <c r="B74" s="25"/>
      <c r="C74" s="115"/>
      <c r="D74" s="882"/>
      <c r="E74" s="127"/>
      <c r="F74" s="34"/>
      <c r="G74" s="328"/>
      <c r="H74" s="601"/>
      <c r="I74" s="603"/>
      <c r="J74" s="103"/>
      <c r="K74" s="566"/>
      <c r="L74" s="567"/>
      <c r="M74" s="613"/>
      <c r="N74" s="158"/>
      <c r="O74" s="533"/>
      <c r="P74" s="159"/>
      <c r="Q74" s="159"/>
      <c r="T74" s="249"/>
    </row>
    <row r="75" spans="1:27" ht="41.25" customHeight="1" x14ac:dyDescent="0.2">
      <c r="A75" s="31"/>
      <c r="B75" s="25"/>
      <c r="C75" s="134"/>
      <c r="D75" s="866" t="s">
        <v>192</v>
      </c>
      <c r="E75" s="126"/>
      <c r="F75" s="597"/>
      <c r="G75" s="599"/>
      <c r="H75" s="578"/>
      <c r="I75" s="565"/>
      <c r="J75" s="107"/>
      <c r="K75" s="101"/>
      <c r="L75" s="295"/>
      <c r="M75" s="478" t="s">
        <v>173</v>
      </c>
      <c r="N75" s="156">
        <v>10</v>
      </c>
      <c r="O75" s="160">
        <v>10</v>
      </c>
      <c r="P75" s="157">
        <v>10</v>
      </c>
      <c r="Q75" s="157"/>
      <c r="T75" s="249"/>
      <c r="X75" s="249"/>
      <c r="AA75" s="5"/>
    </row>
    <row r="76" spans="1:27" ht="32.25" customHeight="1" x14ac:dyDescent="0.2">
      <c r="A76" s="31"/>
      <c r="B76" s="25"/>
      <c r="C76" s="115"/>
      <c r="D76" s="897"/>
      <c r="E76" s="126"/>
      <c r="F76" s="597"/>
      <c r="G76" s="579"/>
      <c r="H76" s="580"/>
      <c r="I76" s="581"/>
      <c r="J76" s="644"/>
      <c r="K76" s="693"/>
      <c r="L76" s="582"/>
      <c r="M76" s="478" t="s">
        <v>172</v>
      </c>
      <c r="N76" s="156">
        <f>1.794+7.761</f>
        <v>9.5549999999999997</v>
      </c>
      <c r="O76" s="160">
        <f>1.794+7.761</f>
        <v>9.5549999999999997</v>
      </c>
      <c r="P76" s="157">
        <f>1.794+7.761</f>
        <v>9.5549999999999997</v>
      </c>
      <c r="Q76" s="157"/>
      <c r="T76" s="249"/>
    </row>
    <row r="77" spans="1:27" ht="14.25" customHeight="1" x14ac:dyDescent="0.2">
      <c r="A77" s="31"/>
      <c r="B77" s="25"/>
      <c r="C77" s="116"/>
      <c r="D77" s="864" t="s">
        <v>62</v>
      </c>
      <c r="E77" s="126"/>
      <c r="F77" s="113"/>
      <c r="G77" s="63"/>
      <c r="H77" s="601"/>
      <c r="I77" s="603"/>
      <c r="J77" s="103"/>
      <c r="K77" s="566"/>
      <c r="L77" s="567"/>
      <c r="M77" s="613" t="s">
        <v>63</v>
      </c>
      <c r="N77" s="504">
        <v>7</v>
      </c>
      <c r="O77" s="165">
        <v>7</v>
      </c>
      <c r="P77" s="159">
        <v>7</v>
      </c>
      <c r="Q77" s="159"/>
      <c r="T77" s="249"/>
      <c r="V77" s="249"/>
    </row>
    <row r="78" spans="1:27" ht="14.25" customHeight="1" x14ac:dyDescent="0.2">
      <c r="A78" s="31"/>
      <c r="B78" s="25"/>
      <c r="C78" s="116"/>
      <c r="D78" s="864"/>
      <c r="E78" s="126"/>
      <c r="F78" s="113"/>
      <c r="G78" s="407"/>
      <c r="H78" s="601"/>
      <c r="I78" s="603"/>
      <c r="J78" s="103"/>
      <c r="K78" s="566"/>
      <c r="L78" s="567"/>
      <c r="M78" s="613"/>
      <c r="N78" s="504"/>
      <c r="O78" s="165"/>
      <c r="P78" s="159"/>
      <c r="Q78" s="159"/>
      <c r="R78" s="249"/>
    </row>
    <row r="79" spans="1:27" ht="13.5" thickBot="1" x14ac:dyDescent="0.25">
      <c r="A79" s="53"/>
      <c r="B79" s="16"/>
      <c r="C79" s="117"/>
      <c r="D79" s="865"/>
      <c r="E79" s="401"/>
      <c r="F79" s="617"/>
      <c r="G79" s="408" t="s">
        <v>20</v>
      </c>
      <c r="H79" s="56">
        <f>SUM(H45:H78)</f>
        <v>5471.9</v>
      </c>
      <c r="I79" s="194">
        <f>SUM(I45:I78)</f>
        <v>5554.5999999999995</v>
      </c>
      <c r="J79" s="193">
        <f>SUM(J45:J78)</f>
        <v>82.7</v>
      </c>
      <c r="K79" s="441">
        <f>SUM(K45:K78)</f>
        <v>5798.2</v>
      </c>
      <c r="L79" s="195">
        <f>SUM(L45:L78)</f>
        <v>5272.2</v>
      </c>
      <c r="M79" s="488"/>
      <c r="N79" s="507"/>
      <c r="O79" s="508"/>
      <c r="P79" s="509"/>
      <c r="Q79" s="509"/>
      <c r="T79" s="249"/>
    </row>
    <row r="80" spans="1:27" ht="17.25" customHeight="1" x14ac:dyDescent="0.2">
      <c r="A80" s="119" t="s">
        <v>15</v>
      </c>
      <c r="B80" s="120" t="s">
        <v>21</v>
      </c>
      <c r="C80" s="121" t="s">
        <v>21</v>
      </c>
      <c r="D80" s="619" t="s">
        <v>64</v>
      </c>
      <c r="E80" s="122"/>
      <c r="F80" s="469"/>
      <c r="G80" s="623"/>
      <c r="H80" s="636"/>
      <c r="I80" s="553"/>
      <c r="J80" s="552"/>
      <c r="K80" s="645"/>
      <c r="L80" s="552"/>
      <c r="M80" s="402"/>
      <c r="N80" s="304"/>
      <c r="O80" s="23"/>
      <c r="P80" s="24"/>
      <c r="Q80" s="24"/>
      <c r="T80" s="249"/>
      <c r="U80" s="249"/>
    </row>
    <row r="81" spans="1:24" ht="44.25" customHeight="1" x14ac:dyDescent="0.2">
      <c r="A81" s="49"/>
      <c r="B81" s="25"/>
      <c r="C81" s="285"/>
      <c r="D81" s="584" t="s">
        <v>139</v>
      </c>
      <c r="E81" s="329"/>
      <c r="F81" s="470">
        <v>2</v>
      </c>
      <c r="G81" s="292" t="s">
        <v>19</v>
      </c>
      <c r="H81" s="628">
        <v>26.9</v>
      </c>
      <c r="I81" s="629">
        <v>26.9</v>
      </c>
      <c r="J81" s="97"/>
      <c r="K81" s="431"/>
      <c r="L81" s="97"/>
      <c r="M81" s="403" t="s">
        <v>140</v>
      </c>
      <c r="N81" s="99">
        <v>100</v>
      </c>
      <c r="O81" s="324"/>
      <c r="P81" s="28"/>
      <c r="Q81" s="28"/>
      <c r="T81" s="249"/>
    </row>
    <row r="82" spans="1:24" ht="44.25" customHeight="1" x14ac:dyDescent="0.2">
      <c r="A82" s="49"/>
      <c r="B82" s="25"/>
      <c r="C82" s="124"/>
      <c r="D82" s="595"/>
      <c r="E82" s="123"/>
      <c r="F82" s="286"/>
      <c r="G82" s="624"/>
      <c r="H82" s="601"/>
      <c r="I82" s="603"/>
      <c r="J82" s="567"/>
      <c r="K82" s="287"/>
      <c r="L82" s="567"/>
      <c r="M82" s="403" t="s">
        <v>193</v>
      </c>
      <c r="N82" s="99">
        <v>84</v>
      </c>
      <c r="O82" s="324"/>
      <c r="P82" s="569"/>
      <c r="Q82" s="569"/>
      <c r="T82" s="249"/>
    </row>
    <row r="83" spans="1:24" ht="44.25" customHeight="1" x14ac:dyDescent="0.2">
      <c r="A83" s="49"/>
      <c r="B83" s="25"/>
      <c r="C83" s="124"/>
      <c r="D83" s="595"/>
      <c r="E83" s="123"/>
      <c r="F83" s="470">
        <v>6</v>
      </c>
      <c r="G83" s="292" t="s">
        <v>19</v>
      </c>
      <c r="H83" s="628">
        <v>10</v>
      </c>
      <c r="I83" s="629">
        <v>10</v>
      </c>
      <c r="J83" s="97"/>
      <c r="K83" s="431">
        <v>50</v>
      </c>
      <c r="L83" s="97"/>
      <c r="M83" s="403" t="s">
        <v>176</v>
      </c>
      <c r="N83" s="99">
        <v>100</v>
      </c>
      <c r="O83" s="324"/>
      <c r="P83" s="28"/>
      <c r="Q83" s="28"/>
      <c r="T83" s="249"/>
      <c r="V83" s="249"/>
    </row>
    <row r="84" spans="1:24" ht="32.25" customHeight="1" x14ac:dyDescent="0.2">
      <c r="A84" s="49"/>
      <c r="B84" s="25"/>
      <c r="C84" s="124"/>
      <c r="D84" s="595"/>
      <c r="E84" s="123"/>
      <c r="F84" s="471"/>
      <c r="G84" s="331"/>
      <c r="H84" s="602"/>
      <c r="I84" s="604"/>
      <c r="J84" s="241"/>
      <c r="K84" s="680"/>
      <c r="L84" s="241"/>
      <c r="M84" s="403" t="s">
        <v>153</v>
      </c>
      <c r="N84" s="99"/>
      <c r="O84" s="324">
        <v>570</v>
      </c>
      <c r="P84" s="28"/>
      <c r="Q84" s="28"/>
      <c r="T84" s="249"/>
      <c r="X84" s="249"/>
    </row>
    <row r="85" spans="1:24" ht="31.5" customHeight="1" x14ac:dyDescent="0.2">
      <c r="A85" s="49"/>
      <c r="B85" s="25"/>
      <c r="C85" s="124"/>
      <c r="D85" s="36" t="s">
        <v>155</v>
      </c>
      <c r="E85" s="123"/>
      <c r="F85" s="510">
        <v>2</v>
      </c>
      <c r="G85" s="291" t="s">
        <v>19</v>
      </c>
      <c r="H85" s="172">
        <v>50</v>
      </c>
      <c r="I85" s="203">
        <v>50</v>
      </c>
      <c r="J85" s="204"/>
      <c r="K85" s="288"/>
      <c r="L85" s="204"/>
      <c r="M85" s="457" t="s">
        <v>141</v>
      </c>
      <c r="N85" s="99">
        <v>1</v>
      </c>
      <c r="O85" s="330"/>
      <c r="P85" s="554"/>
      <c r="Q85" s="554"/>
      <c r="T85" s="249"/>
      <c r="U85" s="249"/>
    </row>
    <row r="86" spans="1:24" ht="19.5" customHeight="1" x14ac:dyDescent="0.2">
      <c r="A86" s="49"/>
      <c r="B86" s="25"/>
      <c r="C86" s="124"/>
      <c r="D86" s="864" t="s">
        <v>65</v>
      </c>
      <c r="E86" s="771"/>
      <c r="F86" s="286">
        <v>2</v>
      </c>
      <c r="G86" s="74" t="s">
        <v>19</v>
      </c>
      <c r="H86" s="601">
        <v>1.7</v>
      </c>
      <c r="I86" s="603">
        <v>1.7</v>
      </c>
      <c r="J86" s="567"/>
      <c r="K86" s="287"/>
      <c r="L86" s="410"/>
      <c r="M86" s="457" t="s">
        <v>154</v>
      </c>
      <c r="N86" s="98">
        <v>27</v>
      </c>
      <c r="O86" s="90"/>
      <c r="P86" s="554"/>
      <c r="Q86" s="554"/>
      <c r="T86" s="249"/>
      <c r="U86" s="249"/>
    </row>
    <row r="87" spans="1:24" ht="41.25" customHeight="1" x14ac:dyDescent="0.2">
      <c r="A87" s="49"/>
      <c r="B87" s="25"/>
      <c r="C87" s="125"/>
      <c r="D87" s="864"/>
      <c r="E87" s="123"/>
      <c r="F87" s="470">
        <v>6</v>
      </c>
      <c r="G87" s="40" t="s">
        <v>19</v>
      </c>
      <c r="H87" s="628">
        <v>12</v>
      </c>
      <c r="I87" s="629">
        <v>12</v>
      </c>
      <c r="J87" s="97"/>
      <c r="K87" s="431"/>
      <c r="L87" s="627"/>
      <c r="M87" s="540" t="s">
        <v>142</v>
      </c>
      <c r="N87" s="99">
        <v>100</v>
      </c>
      <c r="O87" s="90"/>
      <c r="P87" s="554"/>
      <c r="Q87" s="554"/>
      <c r="T87" s="249"/>
      <c r="U87" s="249"/>
    </row>
    <row r="88" spans="1:24" ht="30" customHeight="1" x14ac:dyDescent="0.2">
      <c r="A88" s="49"/>
      <c r="B88" s="25"/>
      <c r="C88" s="125"/>
      <c r="D88" s="866" t="s">
        <v>186</v>
      </c>
      <c r="E88" s="126"/>
      <c r="F88" s="470">
        <v>2</v>
      </c>
      <c r="G88" s="291" t="s">
        <v>19</v>
      </c>
      <c r="H88" s="459">
        <v>13.5</v>
      </c>
      <c r="I88" s="660">
        <v>13.5</v>
      </c>
      <c r="J88" s="685"/>
      <c r="K88" s="681"/>
      <c r="L88" s="279"/>
      <c r="M88" s="538" t="s">
        <v>174</v>
      </c>
      <c r="N88" s="99">
        <v>100</v>
      </c>
      <c r="O88" s="88"/>
      <c r="P88" s="632"/>
      <c r="Q88" s="632"/>
      <c r="T88" s="249"/>
      <c r="U88" s="249"/>
    </row>
    <row r="89" spans="1:24" ht="30" customHeight="1" x14ac:dyDescent="0.2">
      <c r="A89" s="49"/>
      <c r="B89" s="25"/>
      <c r="C89" s="125"/>
      <c r="D89" s="897"/>
      <c r="E89" s="126"/>
      <c r="F89" s="470">
        <v>6</v>
      </c>
      <c r="G89" s="291" t="s">
        <v>19</v>
      </c>
      <c r="H89" s="459">
        <v>20</v>
      </c>
      <c r="I89" s="660">
        <v>20</v>
      </c>
      <c r="J89" s="685"/>
      <c r="K89" s="681"/>
      <c r="L89" s="279"/>
      <c r="M89" s="403" t="s">
        <v>175</v>
      </c>
      <c r="N89" s="99">
        <v>100</v>
      </c>
      <c r="O89" s="84"/>
      <c r="P89" s="28"/>
      <c r="Q89" s="28"/>
      <c r="T89" s="249"/>
      <c r="U89" s="249"/>
    </row>
    <row r="90" spans="1:24" ht="29.25" customHeight="1" x14ac:dyDescent="0.2">
      <c r="A90" s="49"/>
      <c r="B90" s="25"/>
      <c r="C90" s="125"/>
      <c r="D90" s="866" t="s">
        <v>70</v>
      </c>
      <c r="E90" s="126"/>
      <c r="F90" s="607">
        <v>6</v>
      </c>
      <c r="G90" s="292" t="s">
        <v>19</v>
      </c>
      <c r="H90" s="628">
        <v>36</v>
      </c>
      <c r="I90" s="629">
        <v>36</v>
      </c>
      <c r="J90" s="97"/>
      <c r="K90" s="431">
        <v>100</v>
      </c>
      <c r="L90" s="231"/>
      <c r="M90" s="147" t="s">
        <v>187</v>
      </c>
      <c r="N90" s="110">
        <v>1</v>
      </c>
      <c r="O90" s="89"/>
      <c r="P90" s="569"/>
      <c r="Q90" s="569"/>
      <c r="R90" s="256"/>
      <c r="T90" s="249"/>
    </row>
    <row r="91" spans="1:24" ht="29.25" customHeight="1" x14ac:dyDescent="0.2">
      <c r="A91" s="49"/>
      <c r="B91" s="25"/>
      <c r="C91" s="125"/>
      <c r="D91" s="897"/>
      <c r="E91" s="126"/>
      <c r="F91" s="472"/>
      <c r="G91" s="624"/>
      <c r="H91" s="601"/>
      <c r="I91" s="603"/>
      <c r="J91" s="567"/>
      <c r="K91" s="645"/>
      <c r="L91" s="552"/>
      <c r="M91" s="625" t="s">
        <v>71</v>
      </c>
      <c r="N91" s="600"/>
      <c r="O91" s="84">
        <v>100</v>
      </c>
      <c r="P91" s="28"/>
      <c r="Q91" s="28"/>
      <c r="T91" s="249"/>
      <c r="V91" s="249"/>
    </row>
    <row r="92" spans="1:24" ht="30" customHeight="1" x14ac:dyDescent="0.2">
      <c r="A92" s="49"/>
      <c r="B92" s="25"/>
      <c r="C92" s="125"/>
      <c r="D92" s="595" t="s">
        <v>144</v>
      </c>
      <c r="E92" s="126"/>
      <c r="F92" s="472"/>
      <c r="G92" s="624"/>
      <c r="H92" s="601"/>
      <c r="I92" s="603"/>
      <c r="J92" s="567"/>
      <c r="K92" s="645"/>
      <c r="L92" s="552"/>
      <c r="M92" s="447" t="s">
        <v>143</v>
      </c>
      <c r="N92" s="327">
        <v>15</v>
      </c>
      <c r="O92" s="88"/>
      <c r="P92" s="632"/>
      <c r="Q92" s="632"/>
      <c r="T92" s="249"/>
      <c r="U92" s="249"/>
    </row>
    <row r="93" spans="1:24" ht="20.25" customHeight="1" x14ac:dyDescent="0.2">
      <c r="A93" s="49"/>
      <c r="B93" s="25"/>
      <c r="C93" s="125"/>
      <c r="D93" s="866" t="s">
        <v>72</v>
      </c>
      <c r="E93" s="126"/>
      <c r="F93" s="607">
        <v>2</v>
      </c>
      <c r="G93" s="624"/>
      <c r="H93" s="602"/>
      <c r="I93" s="604"/>
      <c r="J93" s="241"/>
      <c r="K93" s="682"/>
      <c r="L93" s="483"/>
      <c r="M93" s="951" t="s">
        <v>156</v>
      </c>
      <c r="N93" s="327">
        <v>100</v>
      </c>
      <c r="O93" s="88"/>
      <c r="P93" s="632"/>
      <c r="Q93" s="632"/>
      <c r="T93" s="249"/>
    </row>
    <row r="94" spans="1:24" ht="14.25" customHeight="1" thickBot="1" x14ac:dyDescent="0.25">
      <c r="A94" s="49"/>
      <c r="B94" s="25"/>
      <c r="C94" s="129"/>
      <c r="D94" s="865"/>
      <c r="E94" s="401"/>
      <c r="F94" s="473"/>
      <c r="G94" s="302" t="s">
        <v>20</v>
      </c>
      <c r="H94" s="30">
        <f>SUM(H80:H93)</f>
        <v>170.10000000000002</v>
      </c>
      <c r="I94" s="179">
        <f>SUM(I80:I93)</f>
        <v>170.10000000000002</v>
      </c>
      <c r="J94" s="180"/>
      <c r="K94" s="437">
        <f>SUM(K80:K93)</f>
        <v>150</v>
      </c>
      <c r="L94" s="180">
        <f>SUM(L80:L93)</f>
        <v>0</v>
      </c>
      <c r="M94" s="952"/>
      <c r="N94" s="468"/>
      <c r="O94" s="118"/>
      <c r="P94" s="73"/>
      <c r="Q94" s="73"/>
      <c r="T94" s="249"/>
      <c r="W94" s="249"/>
    </row>
    <row r="95" spans="1:24" ht="28.5" customHeight="1" x14ac:dyDescent="0.2">
      <c r="A95" s="65" t="s">
        <v>15</v>
      </c>
      <c r="B95" s="17" t="s">
        <v>21</v>
      </c>
      <c r="C95" s="66" t="s">
        <v>24</v>
      </c>
      <c r="D95" s="840" t="s">
        <v>194</v>
      </c>
      <c r="E95" s="131"/>
      <c r="F95" s="616">
        <v>6</v>
      </c>
      <c r="G95" s="21" t="s">
        <v>19</v>
      </c>
      <c r="H95" s="22">
        <v>146.69999999999999</v>
      </c>
      <c r="I95" s="769">
        <f>146.7-21.9</f>
        <v>124.79999999999998</v>
      </c>
      <c r="J95" s="770">
        <f>+I95-H95</f>
        <v>-21.900000000000006</v>
      </c>
      <c r="K95" s="708">
        <v>146.69999999999999</v>
      </c>
      <c r="L95" s="132">
        <v>146.69999999999999</v>
      </c>
      <c r="M95" s="895" t="s">
        <v>73</v>
      </c>
      <c r="N95" s="334">
        <v>7</v>
      </c>
      <c r="O95" s="133">
        <v>7</v>
      </c>
      <c r="P95" s="33">
        <v>7</v>
      </c>
      <c r="Q95" s="961" t="s">
        <v>214</v>
      </c>
      <c r="R95" s="257"/>
      <c r="S95" s="258"/>
    </row>
    <row r="96" spans="1:24" ht="28.5" customHeight="1" x14ac:dyDescent="0.2">
      <c r="A96" s="31"/>
      <c r="B96" s="25"/>
      <c r="C96" s="134"/>
      <c r="D96" s="874"/>
      <c r="E96" s="609"/>
      <c r="F96" s="34"/>
      <c r="G96" s="245" t="s">
        <v>74</v>
      </c>
      <c r="H96" s="138"/>
      <c r="I96" s="709">
        <v>21.9</v>
      </c>
      <c r="J96" s="710">
        <f>+I96-H96</f>
        <v>21.9</v>
      </c>
      <c r="K96" s="539"/>
      <c r="L96" s="135"/>
      <c r="M96" s="982"/>
      <c r="N96" s="328"/>
      <c r="O96" s="102"/>
      <c r="P96" s="276"/>
      <c r="Q96" s="962"/>
      <c r="R96" s="257"/>
      <c r="S96" s="258"/>
    </row>
    <row r="97" spans="1:25" ht="13.5" customHeight="1" thickBot="1" x14ac:dyDescent="0.25">
      <c r="A97" s="53"/>
      <c r="B97" s="16"/>
      <c r="C97" s="117"/>
      <c r="D97" s="841"/>
      <c r="E97" s="130"/>
      <c r="F97" s="617"/>
      <c r="G97" s="302" t="s">
        <v>20</v>
      </c>
      <c r="H97" s="30">
        <f>SUM(H95)</f>
        <v>146.69999999999999</v>
      </c>
      <c r="I97" s="179">
        <f>SUM(I95:I96)</f>
        <v>146.69999999999999</v>
      </c>
      <c r="J97" s="294">
        <f>SUM(J95:J96)</f>
        <v>0</v>
      </c>
      <c r="K97" s="657">
        <f>SUM(K95)</f>
        <v>146.69999999999999</v>
      </c>
      <c r="L97" s="319">
        <f>SUM(L95)</f>
        <v>146.69999999999999</v>
      </c>
      <c r="M97" s="896"/>
      <c r="N97" s="404"/>
      <c r="O97" s="136"/>
      <c r="P97" s="137"/>
      <c r="Q97" s="963"/>
      <c r="R97" s="80"/>
      <c r="S97" s="258"/>
      <c r="T97" s="249"/>
    </row>
    <row r="98" spans="1:25" ht="15.75" customHeight="1" x14ac:dyDescent="0.2">
      <c r="A98" s="43" t="s">
        <v>15</v>
      </c>
      <c r="B98" s="17" t="s">
        <v>21</v>
      </c>
      <c r="C98" s="121" t="s">
        <v>25</v>
      </c>
      <c r="D98" s="898" t="s">
        <v>75</v>
      </c>
      <c r="E98" s="122"/>
      <c r="F98" s="244">
        <v>5</v>
      </c>
      <c r="G98" s="247" t="s">
        <v>19</v>
      </c>
      <c r="H98" s="22">
        <v>554.5</v>
      </c>
      <c r="I98" s="707">
        <v>554.5</v>
      </c>
      <c r="J98" s="216"/>
      <c r="K98" s="444">
        <f>340-200</f>
        <v>140</v>
      </c>
      <c r="L98" s="243">
        <v>200</v>
      </c>
      <c r="M98" s="262"/>
      <c r="N98" s="304"/>
      <c r="O98" s="23"/>
      <c r="P98" s="24"/>
      <c r="Q98" s="964" t="s">
        <v>215</v>
      </c>
      <c r="U98" s="249"/>
      <c r="V98" s="249"/>
    </row>
    <row r="99" spans="1:25" ht="15.75" customHeight="1" x14ac:dyDescent="0.2">
      <c r="A99" s="49"/>
      <c r="B99" s="25"/>
      <c r="C99" s="111"/>
      <c r="D99" s="899"/>
      <c r="E99" s="123"/>
      <c r="F99" s="597"/>
      <c r="G99" s="60" t="s">
        <v>74</v>
      </c>
      <c r="H99" s="246">
        <v>1054.5999999999999</v>
      </c>
      <c r="I99" s="266">
        <v>1054.5999999999999</v>
      </c>
      <c r="J99" s="448"/>
      <c r="K99" s="443"/>
      <c r="L99" s="272"/>
      <c r="M99" s="263"/>
      <c r="N99" s="599"/>
      <c r="O99" s="89"/>
      <c r="P99" s="569"/>
      <c r="Q99" s="885"/>
      <c r="U99" s="249"/>
      <c r="V99" s="249"/>
    </row>
    <row r="100" spans="1:25" ht="15.75" customHeight="1" x14ac:dyDescent="0.2">
      <c r="A100" s="49"/>
      <c r="B100" s="25"/>
      <c r="C100" s="111"/>
      <c r="D100" s="899"/>
      <c r="E100" s="123"/>
      <c r="F100" s="597"/>
      <c r="G100" s="145" t="s">
        <v>123</v>
      </c>
      <c r="H100" s="138">
        <v>1917.6</v>
      </c>
      <c r="I100" s="709">
        <v>1766</v>
      </c>
      <c r="J100" s="710">
        <f>+I100-H100</f>
        <v>-151.59999999999991</v>
      </c>
      <c r="K100" s="443"/>
      <c r="L100" s="272"/>
      <c r="M100" s="263"/>
      <c r="N100" s="599"/>
      <c r="O100" s="89"/>
      <c r="P100" s="569"/>
      <c r="Q100" s="885"/>
      <c r="U100" s="249"/>
      <c r="V100" s="249"/>
    </row>
    <row r="101" spans="1:25" ht="15.75" customHeight="1" x14ac:dyDescent="0.2">
      <c r="A101" s="49"/>
      <c r="B101" s="25"/>
      <c r="C101" s="111"/>
      <c r="D101" s="899"/>
      <c r="E101" s="123"/>
      <c r="F101" s="597"/>
      <c r="G101" s="145" t="s">
        <v>208</v>
      </c>
      <c r="H101" s="246"/>
      <c r="I101" s="711">
        <v>151.6</v>
      </c>
      <c r="J101" s="710">
        <f>+I101-H101</f>
        <v>151.6</v>
      </c>
      <c r="K101" s="273"/>
      <c r="L101" s="188"/>
      <c r="M101" s="263"/>
      <c r="N101" s="599"/>
      <c r="O101" s="89"/>
      <c r="P101" s="569"/>
      <c r="Q101" s="885"/>
      <c r="U101" s="249"/>
      <c r="V101" s="249"/>
    </row>
    <row r="102" spans="1:25" ht="15.75" customHeight="1" x14ac:dyDescent="0.2">
      <c r="A102" s="49"/>
      <c r="B102" s="25"/>
      <c r="C102" s="111"/>
      <c r="D102" s="608"/>
      <c r="E102" s="123"/>
      <c r="F102" s="597"/>
      <c r="G102" s="60" t="s">
        <v>49</v>
      </c>
      <c r="H102" s="246">
        <v>370</v>
      </c>
      <c r="I102" s="266">
        <v>370</v>
      </c>
      <c r="J102" s="187"/>
      <c r="K102" s="273"/>
      <c r="L102" s="188"/>
      <c r="M102" s="263"/>
      <c r="N102" s="599"/>
      <c r="O102" s="89"/>
      <c r="P102" s="569"/>
      <c r="Q102" s="885"/>
      <c r="U102" s="249"/>
      <c r="V102" s="249"/>
    </row>
    <row r="103" spans="1:25" ht="15.75" customHeight="1" x14ac:dyDescent="0.2">
      <c r="A103" s="49"/>
      <c r="B103" s="25"/>
      <c r="C103" s="111"/>
      <c r="D103" s="608"/>
      <c r="E103" s="123"/>
      <c r="F103" s="597"/>
      <c r="G103" s="60" t="s">
        <v>79</v>
      </c>
      <c r="H103" s="246">
        <v>46.6</v>
      </c>
      <c r="I103" s="266">
        <v>46.6</v>
      </c>
      <c r="J103" s="187"/>
      <c r="K103" s="273"/>
      <c r="L103" s="188"/>
      <c r="M103" s="263"/>
      <c r="N103" s="599"/>
      <c r="O103" s="89"/>
      <c r="P103" s="569"/>
      <c r="Q103" s="965"/>
      <c r="U103" s="249"/>
      <c r="V103" s="249"/>
    </row>
    <row r="104" spans="1:25" ht="27" customHeight="1" x14ac:dyDescent="0.2">
      <c r="A104" s="140"/>
      <c r="B104" s="25"/>
      <c r="C104" s="264"/>
      <c r="D104" s="866" t="s">
        <v>82</v>
      </c>
      <c r="E104" s="126"/>
      <c r="F104" s="597"/>
      <c r="G104" s="278"/>
      <c r="H104" s="601"/>
      <c r="I104" s="603"/>
      <c r="J104" s="103"/>
      <c r="K104" s="696"/>
      <c r="L104" s="511"/>
      <c r="M104" s="39" t="s">
        <v>83</v>
      </c>
      <c r="N104" s="626">
        <v>100</v>
      </c>
      <c r="O104" s="88"/>
      <c r="P104" s="632"/>
      <c r="Q104" s="632"/>
      <c r="R104" s="259"/>
      <c r="S104" s="259"/>
      <c r="T104" s="398"/>
      <c r="V104" s="249"/>
    </row>
    <row r="105" spans="1:25" ht="27" customHeight="1" x14ac:dyDescent="0.2">
      <c r="A105" s="140"/>
      <c r="B105" s="25"/>
      <c r="C105" s="264"/>
      <c r="D105" s="864"/>
      <c r="E105" s="123"/>
      <c r="F105" s="597"/>
      <c r="G105" s="278"/>
      <c r="H105" s="601"/>
      <c r="I105" s="603"/>
      <c r="J105" s="103"/>
      <c r="K105" s="696"/>
      <c r="L105" s="511"/>
      <c r="M105" s="621" t="s">
        <v>84</v>
      </c>
      <c r="N105" s="38">
        <v>100</v>
      </c>
      <c r="O105" s="88"/>
      <c r="P105" s="632"/>
      <c r="Q105" s="632"/>
      <c r="R105" s="259"/>
      <c r="S105" s="259"/>
      <c r="T105" s="259"/>
      <c r="V105" s="249"/>
    </row>
    <row r="106" spans="1:25" ht="27" customHeight="1" x14ac:dyDescent="0.2">
      <c r="A106" s="140"/>
      <c r="B106" s="25"/>
      <c r="C106" s="264"/>
      <c r="D106" s="897"/>
      <c r="E106" s="126"/>
      <c r="F106" s="597"/>
      <c r="G106" s="63"/>
      <c r="H106" s="601"/>
      <c r="I106" s="603"/>
      <c r="J106" s="103"/>
      <c r="K106" s="697"/>
      <c r="L106" s="232"/>
      <c r="M106" s="634"/>
      <c r="N106" s="29"/>
      <c r="O106" s="90"/>
      <c r="P106" s="554"/>
      <c r="Q106" s="554"/>
      <c r="R106" s="259"/>
      <c r="S106" s="259"/>
      <c r="T106" s="259"/>
    </row>
    <row r="107" spans="1:25" ht="12.75" customHeight="1" x14ac:dyDescent="0.2">
      <c r="A107" s="49"/>
      <c r="B107" s="25"/>
      <c r="C107" s="114"/>
      <c r="D107" s="864" t="s">
        <v>85</v>
      </c>
      <c r="E107" s="904"/>
      <c r="F107" s="597"/>
      <c r="G107" s="541"/>
      <c r="H107" s="601"/>
      <c r="I107" s="603"/>
      <c r="J107" s="103"/>
      <c r="K107" s="566"/>
      <c r="L107" s="567"/>
      <c r="M107" s="622" t="s">
        <v>81</v>
      </c>
      <c r="N107" s="626">
        <v>100</v>
      </c>
      <c r="O107" s="88"/>
      <c r="P107" s="632"/>
      <c r="Q107" s="632"/>
      <c r="R107" s="259"/>
      <c r="S107" s="249"/>
      <c r="T107" s="249"/>
    </row>
    <row r="108" spans="1:25" ht="12.75" customHeight="1" x14ac:dyDescent="0.2">
      <c r="A108" s="49"/>
      <c r="B108" s="25"/>
      <c r="C108" s="114"/>
      <c r="D108" s="864"/>
      <c r="E108" s="904"/>
      <c r="F108" s="597"/>
      <c r="G108" s="541"/>
      <c r="H108" s="601"/>
      <c r="I108" s="603"/>
      <c r="J108" s="103"/>
      <c r="K108" s="566"/>
      <c r="L108" s="567"/>
      <c r="M108" s="52"/>
      <c r="N108" s="599"/>
      <c r="O108" s="89"/>
      <c r="P108" s="569"/>
      <c r="Q108" s="569"/>
      <c r="R108" s="259"/>
      <c r="S108" s="249"/>
      <c r="T108" s="249"/>
    </row>
    <row r="109" spans="1:25" ht="15" customHeight="1" x14ac:dyDescent="0.2">
      <c r="A109" s="49"/>
      <c r="B109" s="25"/>
      <c r="C109" s="114"/>
      <c r="D109" s="864"/>
      <c r="E109" s="904"/>
      <c r="F109" s="597"/>
      <c r="G109" s="541"/>
      <c r="H109" s="601"/>
      <c r="I109" s="603"/>
      <c r="J109" s="103"/>
      <c r="K109" s="566"/>
      <c r="L109" s="567"/>
      <c r="M109" s="52"/>
      <c r="N109" s="599"/>
      <c r="O109" s="89"/>
      <c r="P109" s="569"/>
      <c r="Q109" s="569"/>
      <c r="R109" s="259"/>
      <c r="S109" s="249"/>
      <c r="U109" s="249"/>
      <c r="V109" s="249"/>
      <c r="W109" s="249"/>
    </row>
    <row r="110" spans="1:25" x14ac:dyDescent="0.2">
      <c r="A110" s="49"/>
      <c r="B110" s="25"/>
      <c r="C110" s="114"/>
      <c r="D110" s="864"/>
      <c r="E110" s="904"/>
      <c r="F110" s="597"/>
      <c r="G110" s="542"/>
      <c r="H110" s="578"/>
      <c r="I110" s="565"/>
      <c r="J110" s="107"/>
      <c r="K110" s="101"/>
      <c r="L110" s="568"/>
      <c r="M110" s="52"/>
      <c r="N110" s="599"/>
      <c r="O110" s="89"/>
      <c r="P110" s="569"/>
      <c r="Q110" s="569"/>
      <c r="R110" s="259"/>
      <c r="S110" s="249"/>
      <c r="U110" s="249"/>
    </row>
    <row r="111" spans="1:25" ht="13.5" customHeight="1" x14ac:dyDescent="0.2">
      <c r="A111" s="49"/>
      <c r="B111" s="25"/>
      <c r="C111" s="114"/>
      <c r="D111" s="864"/>
      <c r="E111" s="904"/>
      <c r="F111" s="597"/>
      <c r="G111" s="542"/>
      <c r="H111" s="578"/>
      <c r="I111" s="565"/>
      <c r="J111" s="107"/>
      <c r="K111" s="101"/>
      <c r="L111" s="568"/>
      <c r="M111" s="52"/>
      <c r="N111" s="599"/>
      <c r="O111" s="89"/>
      <c r="P111" s="569"/>
      <c r="Q111" s="569"/>
      <c r="R111" s="259"/>
      <c r="S111" s="249"/>
      <c r="T111" s="249"/>
      <c r="U111" s="249"/>
      <c r="V111" s="249"/>
    </row>
    <row r="112" spans="1:25" ht="15" customHeight="1" x14ac:dyDescent="0.2">
      <c r="A112" s="49"/>
      <c r="B112" s="25"/>
      <c r="C112" s="125"/>
      <c r="D112" s="866" t="s">
        <v>68</v>
      </c>
      <c r="E112" s="127"/>
      <c r="F112" s="905"/>
      <c r="G112" s="80"/>
      <c r="H112" s="601"/>
      <c r="I112" s="603"/>
      <c r="J112" s="103"/>
      <c r="K112" s="698"/>
      <c r="L112" s="230"/>
      <c r="M112" s="642" t="s">
        <v>69</v>
      </c>
      <c r="N112" s="327">
        <v>1</v>
      </c>
      <c r="O112" s="88"/>
      <c r="P112" s="143"/>
      <c r="Q112" s="143"/>
      <c r="T112" s="257"/>
      <c r="Y112" s="5"/>
    </row>
    <row r="113" spans="1:24" ht="15" customHeight="1" x14ac:dyDescent="0.2">
      <c r="A113" s="49"/>
      <c r="B113" s="25"/>
      <c r="C113" s="124"/>
      <c r="D113" s="897"/>
      <c r="E113" s="224"/>
      <c r="F113" s="905"/>
      <c r="G113" s="80"/>
      <c r="H113" s="601"/>
      <c r="I113" s="603"/>
      <c r="J113" s="103"/>
      <c r="K113" s="698"/>
      <c r="L113" s="230"/>
      <c r="M113" s="290"/>
      <c r="N113" s="474"/>
      <c r="O113" s="90"/>
      <c r="P113" s="475"/>
      <c r="Q113" s="475"/>
      <c r="T113" s="249"/>
    </row>
    <row r="114" spans="1:24" ht="32.25" customHeight="1" x14ac:dyDescent="0.2">
      <c r="A114" s="49"/>
      <c r="B114" s="25"/>
      <c r="C114" s="114"/>
      <c r="D114" s="864" t="s">
        <v>86</v>
      </c>
      <c r="E114" s="904"/>
      <c r="F114" s="597"/>
      <c r="G114" s="278"/>
      <c r="H114" s="578"/>
      <c r="I114" s="565"/>
      <c r="J114" s="107"/>
      <c r="K114" s="101"/>
      <c r="L114" s="568"/>
      <c r="M114" s="902" t="s">
        <v>87</v>
      </c>
      <c r="N114" s="599">
        <v>100</v>
      </c>
      <c r="O114" s="89"/>
      <c r="P114" s="569"/>
      <c r="Q114" s="569"/>
      <c r="R114" s="259"/>
      <c r="S114" s="249"/>
      <c r="U114" s="249"/>
      <c r="V114" s="249"/>
      <c r="X114" s="249"/>
    </row>
    <row r="115" spans="1:24" ht="32.25" customHeight="1" x14ac:dyDescent="0.2">
      <c r="A115" s="49"/>
      <c r="B115" s="25"/>
      <c r="C115" s="114"/>
      <c r="D115" s="864"/>
      <c r="E115" s="904"/>
      <c r="F115" s="597"/>
      <c r="G115" s="278"/>
      <c r="H115" s="578"/>
      <c r="I115" s="565"/>
      <c r="J115" s="107"/>
      <c r="K115" s="101"/>
      <c r="L115" s="568"/>
      <c r="M115" s="902"/>
      <c r="N115" s="599"/>
      <c r="O115" s="89"/>
      <c r="P115" s="569"/>
      <c r="Q115" s="569"/>
      <c r="R115" s="259"/>
      <c r="S115" s="259"/>
      <c r="T115" s="259"/>
    </row>
    <row r="116" spans="1:24" ht="21.75" customHeight="1" x14ac:dyDescent="0.2">
      <c r="A116" s="49"/>
      <c r="B116" s="25"/>
      <c r="C116" s="111"/>
      <c r="D116" s="866" t="s">
        <v>76</v>
      </c>
      <c r="E116" s="126"/>
      <c r="F116" s="597"/>
      <c r="G116" s="63"/>
      <c r="H116" s="578"/>
      <c r="I116" s="565"/>
      <c r="J116" s="107"/>
      <c r="K116" s="101"/>
      <c r="L116" s="568"/>
      <c r="M116" s="868" t="s">
        <v>77</v>
      </c>
      <c r="N116" s="626">
        <v>1</v>
      </c>
      <c r="O116" s="88"/>
      <c r="P116" s="632"/>
      <c r="Q116" s="632"/>
      <c r="R116" s="259"/>
      <c r="S116" s="249"/>
      <c r="V116" s="249"/>
      <c r="W116" s="249"/>
    </row>
    <row r="117" spans="1:24" ht="19.5" customHeight="1" x14ac:dyDescent="0.2">
      <c r="A117" s="49"/>
      <c r="B117" s="25"/>
      <c r="C117" s="111"/>
      <c r="D117" s="897"/>
      <c r="E117" s="126"/>
      <c r="F117" s="597"/>
      <c r="G117" s="63"/>
      <c r="H117" s="578"/>
      <c r="I117" s="565"/>
      <c r="J117" s="107"/>
      <c r="K117" s="697"/>
      <c r="L117" s="232"/>
      <c r="M117" s="903"/>
      <c r="N117" s="599"/>
      <c r="O117" s="89"/>
      <c r="P117" s="569"/>
      <c r="Q117" s="569"/>
      <c r="R117" s="259"/>
      <c r="S117" s="249"/>
      <c r="V117" s="249"/>
    </row>
    <row r="118" spans="1:24" ht="27" customHeight="1" x14ac:dyDescent="0.2">
      <c r="A118" s="49"/>
      <c r="B118" s="25"/>
      <c r="C118" s="114"/>
      <c r="D118" s="866" t="s">
        <v>78</v>
      </c>
      <c r="E118" s="596"/>
      <c r="F118" s="597"/>
      <c r="G118" s="63"/>
      <c r="H118" s="659"/>
      <c r="I118" s="661"/>
      <c r="J118" s="647"/>
      <c r="K118" s="515"/>
      <c r="L118" s="514"/>
      <c r="M118" s="139" t="s">
        <v>80</v>
      </c>
      <c r="N118" s="291"/>
      <c r="O118" s="84">
        <v>1</v>
      </c>
      <c r="P118" s="632"/>
      <c r="Q118" s="632"/>
      <c r="R118" s="256"/>
      <c r="S118" s="256"/>
      <c r="T118" s="256"/>
    </row>
    <row r="119" spans="1:24" ht="18" customHeight="1" x14ac:dyDescent="0.2">
      <c r="A119" s="49"/>
      <c r="B119" s="25"/>
      <c r="C119" s="114"/>
      <c r="D119" s="897"/>
      <c r="E119" s="596"/>
      <c r="F119" s="597"/>
      <c r="G119" s="63"/>
      <c r="H119" s="578"/>
      <c r="I119" s="565"/>
      <c r="J119" s="107"/>
      <c r="K119" s="101"/>
      <c r="L119" s="568"/>
      <c r="M119" s="268" t="s">
        <v>81</v>
      </c>
      <c r="N119" s="27"/>
      <c r="O119" s="277">
        <v>5</v>
      </c>
      <c r="P119" s="476">
        <v>30</v>
      </c>
      <c r="Q119" s="476"/>
      <c r="S119" s="249"/>
      <c r="T119" s="249"/>
      <c r="V119" s="249"/>
      <c r="X119" s="249"/>
    </row>
    <row r="120" spans="1:24" ht="30" customHeight="1" x14ac:dyDescent="0.2">
      <c r="A120" s="49"/>
      <c r="B120" s="25"/>
      <c r="C120" s="264"/>
      <c r="D120" s="866" t="s">
        <v>66</v>
      </c>
      <c r="E120" s="596"/>
      <c r="F120" s="597"/>
      <c r="G120" s="227"/>
      <c r="H120" s="639"/>
      <c r="I120" s="662"/>
      <c r="J120" s="648"/>
      <c r="K120" s="515"/>
      <c r="L120" s="514"/>
      <c r="M120" s="622" t="s">
        <v>80</v>
      </c>
      <c r="N120" s="503">
        <v>1</v>
      </c>
      <c r="O120" s="332"/>
      <c r="P120" s="333"/>
      <c r="Q120" s="333"/>
      <c r="R120" s="259"/>
      <c r="S120" s="249"/>
      <c r="T120" s="249"/>
      <c r="U120" s="249"/>
      <c r="V120" s="249"/>
    </row>
    <row r="121" spans="1:24" ht="16.5" customHeight="1" x14ac:dyDescent="0.2">
      <c r="A121" s="49"/>
      <c r="B121" s="25"/>
      <c r="C121" s="264"/>
      <c r="D121" s="897"/>
      <c r="E121" s="596"/>
      <c r="F121" s="597"/>
      <c r="G121" s="227"/>
      <c r="H121" s="639"/>
      <c r="I121" s="662"/>
      <c r="J121" s="648"/>
      <c r="K121" s="639"/>
      <c r="L121" s="641"/>
      <c r="M121" s="622" t="s">
        <v>67</v>
      </c>
      <c r="N121" s="626"/>
      <c r="O121" s="332"/>
      <c r="P121" s="333">
        <v>30</v>
      </c>
      <c r="Q121" s="333"/>
      <c r="R121" s="259"/>
      <c r="S121" s="249"/>
      <c r="T121" s="249"/>
      <c r="U121" s="249"/>
      <c r="V121" s="249"/>
    </row>
    <row r="122" spans="1:24" ht="114.75" customHeight="1" x14ac:dyDescent="0.2">
      <c r="A122" s="49"/>
      <c r="B122" s="25"/>
      <c r="C122" s="114"/>
      <c r="D122" s="82" t="s">
        <v>88</v>
      </c>
      <c r="E122" s="596"/>
      <c r="F122" s="986">
        <v>2</v>
      </c>
      <c r="G122" s="145" t="s">
        <v>19</v>
      </c>
      <c r="H122" s="138"/>
      <c r="I122" s="183"/>
      <c r="J122" s="646"/>
      <c r="K122" s="443">
        <v>5</v>
      </c>
      <c r="L122" s="270"/>
      <c r="M122" s="621" t="s">
        <v>89</v>
      </c>
      <c r="N122" s="626"/>
      <c r="O122" s="88">
        <v>1</v>
      </c>
      <c r="P122" s="632"/>
      <c r="Q122" s="884" t="s">
        <v>216</v>
      </c>
      <c r="U122" s="249"/>
    </row>
    <row r="123" spans="1:24" ht="18" customHeight="1" x14ac:dyDescent="0.2">
      <c r="A123" s="49"/>
      <c r="B123" s="25"/>
      <c r="C123" s="111"/>
      <c r="D123" s="988" t="s">
        <v>120</v>
      </c>
      <c r="E123" s="596"/>
      <c r="F123" s="987"/>
      <c r="G123" s="60" t="s">
        <v>74</v>
      </c>
      <c r="H123" s="246">
        <v>15</v>
      </c>
      <c r="I123" s="711">
        <v>0</v>
      </c>
      <c r="J123" s="757">
        <f>+I123-H123</f>
        <v>-15</v>
      </c>
      <c r="K123" s="273"/>
      <c r="L123" s="270"/>
      <c r="M123" s="634"/>
      <c r="N123" s="599"/>
      <c r="O123" s="544"/>
      <c r="P123" s="569"/>
      <c r="Q123" s="885"/>
      <c r="U123" s="249"/>
    </row>
    <row r="124" spans="1:24" ht="23.25" customHeight="1" thickBot="1" x14ac:dyDescent="0.25">
      <c r="A124" s="49"/>
      <c r="B124" s="25"/>
      <c r="C124" s="111"/>
      <c r="D124" s="989"/>
      <c r="E124" s="912" t="s">
        <v>20</v>
      </c>
      <c r="F124" s="913"/>
      <c r="G124" s="990"/>
      <c r="H124" s="75">
        <f>SUM(H98:H123)</f>
        <v>3958.2999999999997</v>
      </c>
      <c r="I124" s="198">
        <f>SUM(I98:I123)</f>
        <v>3943.2999999999997</v>
      </c>
      <c r="J124" s="517">
        <f>SUM(J98:J123)</f>
        <v>-14.999999999999915</v>
      </c>
      <c r="K124" s="699">
        <f>SUM(K98:K122)</f>
        <v>145</v>
      </c>
      <c r="L124" s="199">
        <f>SUM(L98:L122)</f>
        <v>200</v>
      </c>
      <c r="M124" s="85"/>
      <c r="N124" s="64"/>
      <c r="O124" s="389"/>
      <c r="P124" s="633"/>
      <c r="Q124" s="991"/>
      <c r="R124" s="260"/>
      <c r="U124" s="249"/>
    </row>
    <row r="125" spans="1:24" ht="14.25" customHeight="1" thickBot="1" x14ac:dyDescent="0.25">
      <c r="A125" s="146" t="s">
        <v>15</v>
      </c>
      <c r="B125" s="455" t="s">
        <v>21</v>
      </c>
      <c r="C125" s="914" t="s">
        <v>43</v>
      </c>
      <c r="D125" s="914"/>
      <c r="E125" s="914"/>
      <c r="F125" s="914"/>
      <c r="G125" s="914"/>
      <c r="H125" s="167">
        <f>H97+H94+H79+H124</f>
        <v>9747</v>
      </c>
      <c r="I125" s="207">
        <f>I97+I94+I79+I124</f>
        <v>9814.6999999999989</v>
      </c>
      <c r="J125" s="212">
        <f>J97+J94+J79+J124</f>
        <v>67.700000000000088</v>
      </c>
      <c r="K125" s="452">
        <f>K97+K94+K79+K124</f>
        <v>6239.9</v>
      </c>
      <c r="L125" s="409">
        <f>L97+L94+L79+L124</f>
        <v>5618.9</v>
      </c>
      <c r="M125" s="890"/>
      <c r="N125" s="891"/>
      <c r="O125" s="891"/>
      <c r="P125" s="891"/>
      <c r="Q125" s="892"/>
      <c r="R125" s="256"/>
    </row>
    <row r="126" spans="1:24" ht="13.5" thickBot="1" x14ac:dyDescent="0.25">
      <c r="A126" s="146" t="s">
        <v>15</v>
      </c>
      <c r="B126" s="455" t="s">
        <v>24</v>
      </c>
      <c r="C126" s="858" t="s">
        <v>90</v>
      </c>
      <c r="D126" s="858"/>
      <c r="E126" s="858"/>
      <c r="F126" s="858"/>
      <c r="G126" s="858"/>
      <c r="H126" s="858"/>
      <c r="I126" s="858"/>
      <c r="J126" s="858"/>
      <c r="K126" s="858"/>
      <c r="L126" s="858"/>
      <c r="M126" s="858"/>
      <c r="N126" s="858"/>
      <c r="O126" s="858"/>
      <c r="P126" s="858"/>
      <c r="Q126" s="859"/>
      <c r="T126" s="249"/>
      <c r="V126" s="249"/>
    </row>
    <row r="127" spans="1:24" ht="29.25" customHeight="1" x14ac:dyDescent="0.2">
      <c r="A127" s="43" t="s">
        <v>15</v>
      </c>
      <c r="B127" s="17" t="s">
        <v>24</v>
      </c>
      <c r="C127" s="66" t="s">
        <v>15</v>
      </c>
      <c r="D127" s="151" t="s">
        <v>91</v>
      </c>
      <c r="E127" s="842" t="s">
        <v>92</v>
      </c>
      <c r="F127" s="616">
        <v>2</v>
      </c>
      <c r="G127" s="334" t="s">
        <v>19</v>
      </c>
      <c r="H127" s="46"/>
      <c r="I127" s="190"/>
      <c r="J127" s="191"/>
      <c r="K127" s="667">
        <f>10+20.7</f>
        <v>30.7</v>
      </c>
      <c r="L127" s="234">
        <v>10</v>
      </c>
      <c r="M127" s="618"/>
      <c r="N127" s="304"/>
      <c r="O127" s="23"/>
      <c r="P127" s="24"/>
      <c r="Q127" s="24"/>
      <c r="R127" s="249"/>
      <c r="U127" s="249"/>
    </row>
    <row r="128" spans="1:24" ht="39.75" customHeight="1" x14ac:dyDescent="0.2">
      <c r="A128" s="49"/>
      <c r="B128" s="25"/>
      <c r="C128" s="32"/>
      <c r="D128" s="611" t="s">
        <v>184</v>
      </c>
      <c r="E128" s="915"/>
      <c r="F128" s="34"/>
      <c r="G128" s="328"/>
      <c r="H128" s="601"/>
      <c r="I128" s="603"/>
      <c r="J128" s="567"/>
      <c r="K128" s="668"/>
      <c r="L128" s="202"/>
      <c r="M128" s="37" t="s">
        <v>165</v>
      </c>
      <c r="N128" s="396"/>
      <c r="O128" s="336">
        <v>50</v>
      </c>
      <c r="P128" s="415">
        <v>100</v>
      </c>
      <c r="Q128" s="415"/>
      <c r="R128" s="249"/>
      <c r="U128" s="249"/>
    </row>
    <row r="129" spans="1:24" ht="29.25" customHeight="1" x14ac:dyDescent="0.2">
      <c r="A129" s="49"/>
      <c r="B129" s="25"/>
      <c r="C129" s="285"/>
      <c r="D129" s="866" t="s">
        <v>185</v>
      </c>
      <c r="E129" s="163"/>
      <c r="F129" s="597"/>
      <c r="G129" s="906"/>
      <c r="H129" s="908"/>
      <c r="I129" s="603"/>
      <c r="J129" s="567"/>
      <c r="K129" s="984"/>
      <c r="L129" s="567"/>
      <c r="M129" s="35" t="s">
        <v>145</v>
      </c>
      <c r="N129" s="40"/>
      <c r="O129" s="335">
        <v>7</v>
      </c>
      <c r="P129" s="41"/>
      <c r="Q129" s="41"/>
      <c r="R129" s="249"/>
      <c r="U129" s="249"/>
      <c r="V129" s="249"/>
    </row>
    <row r="130" spans="1:24" ht="29.25" customHeight="1" x14ac:dyDescent="0.2">
      <c r="A130" s="49"/>
      <c r="B130" s="25"/>
      <c r="C130" s="285"/>
      <c r="D130" s="864"/>
      <c r="E130" s="163"/>
      <c r="F130" s="597"/>
      <c r="G130" s="907"/>
      <c r="H130" s="909"/>
      <c r="I130" s="604"/>
      <c r="J130" s="241"/>
      <c r="K130" s="985"/>
      <c r="L130" s="241"/>
      <c r="M130" s="621" t="s">
        <v>146</v>
      </c>
      <c r="N130" s="40"/>
      <c r="O130" s="335">
        <v>7</v>
      </c>
      <c r="P130" s="41"/>
      <c r="Q130" s="41"/>
      <c r="R130" s="249"/>
      <c r="U130" s="249"/>
    </row>
    <row r="131" spans="1:24" ht="30.75" customHeight="1" thickBot="1" x14ac:dyDescent="0.25">
      <c r="A131" s="53"/>
      <c r="B131" s="16"/>
      <c r="C131" s="153"/>
      <c r="D131" s="865"/>
      <c r="E131" s="337"/>
      <c r="F131" s="617"/>
      <c r="G131" s="302" t="s">
        <v>20</v>
      </c>
      <c r="H131" s="56"/>
      <c r="I131" s="194"/>
      <c r="J131" s="195"/>
      <c r="K131" s="430">
        <f>SUM(K127:K130)</f>
        <v>30.7</v>
      </c>
      <c r="L131" s="195">
        <f>SUM(L127:L130)</f>
        <v>10</v>
      </c>
      <c r="M131" s="621" t="s">
        <v>195</v>
      </c>
      <c r="N131" s="397"/>
      <c r="O131" s="425">
        <v>2000</v>
      </c>
      <c r="P131" s="200"/>
      <c r="Q131" s="200"/>
      <c r="T131" s="249"/>
    </row>
    <row r="132" spans="1:24" ht="20.25" customHeight="1" x14ac:dyDescent="0.2">
      <c r="A132" s="43" t="s">
        <v>15</v>
      </c>
      <c r="B132" s="17" t="s">
        <v>24</v>
      </c>
      <c r="C132" s="66" t="s">
        <v>21</v>
      </c>
      <c r="D132" s="916" t="s">
        <v>93</v>
      </c>
      <c r="E132" s="918" t="s">
        <v>94</v>
      </c>
      <c r="F132" s="154" t="s">
        <v>22</v>
      </c>
      <c r="G132" s="296" t="s">
        <v>19</v>
      </c>
      <c r="H132" s="463">
        <v>148</v>
      </c>
      <c r="I132" s="655">
        <v>148</v>
      </c>
      <c r="J132" s="677"/>
      <c r="K132" s="669">
        <v>730</v>
      </c>
      <c r="L132" s="376">
        <v>150</v>
      </c>
      <c r="M132" s="338"/>
      <c r="N132" s="339"/>
      <c r="O132" s="395"/>
      <c r="P132" s="394"/>
      <c r="Q132" s="394"/>
      <c r="T132" s="249"/>
      <c r="U132" s="249"/>
      <c r="V132" s="249"/>
    </row>
    <row r="133" spans="1:24" ht="20.25" customHeight="1" x14ac:dyDescent="0.2">
      <c r="A133" s="49"/>
      <c r="B133" s="25"/>
      <c r="C133" s="32"/>
      <c r="D133" s="917"/>
      <c r="E133" s="919"/>
      <c r="F133" s="150"/>
      <c r="G133" s="297"/>
      <c r="H133" s="593"/>
      <c r="I133" s="594"/>
      <c r="J133" s="242"/>
      <c r="K133" s="670"/>
      <c r="L133" s="518"/>
      <c r="M133" s="340"/>
      <c r="N133" s="341"/>
      <c r="O133" s="342"/>
      <c r="P133" s="343"/>
      <c r="Q133" s="343"/>
      <c r="T133" s="249"/>
      <c r="U133" s="249"/>
      <c r="V133" s="249"/>
    </row>
    <row r="134" spans="1:24" ht="39.75" customHeight="1" x14ac:dyDescent="0.2">
      <c r="A134" s="49"/>
      <c r="B134" s="25"/>
      <c r="C134" s="32"/>
      <c r="D134" s="344" t="s">
        <v>169</v>
      </c>
      <c r="E134" s="275" t="s">
        <v>18</v>
      </c>
      <c r="F134" s="155"/>
      <c r="G134" s="592"/>
      <c r="H134" s="482"/>
      <c r="I134" s="481"/>
      <c r="J134" s="519"/>
      <c r="K134" s="671"/>
      <c r="L134" s="519"/>
      <c r="M134" s="345" t="s">
        <v>39</v>
      </c>
      <c r="N134" s="353">
        <v>1</v>
      </c>
      <c r="O134" s="347"/>
      <c r="P134" s="348"/>
      <c r="Q134" s="348"/>
    </row>
    <row r="135" spans="1:24" ht="28.5" customHeight="1" x14ac:dyDescent="0.2">
      <c r="A135" s="49"/>
      <c r="B135" s="25"/>
      <c r="C135" s="32"/>
      <c r="D135" s="900" t="s">
        <v>95</v>
      </c>
      <c r="E135" s="571"/>
      <c r="F135" s="155"/>
      <c r="G135" s="922"/>
      <c r="H135" s="923"/>
      <c r="I135" s="924"/>
      <c r="J135" s="242"/>
      <c r="K135" s="992"/>
      <c r="L135" s="242"/>
      <c r="M135" s="350" t="s">
        <v>96</v>
      </c>
      <c r="N135" s="353">
        <v>1</v>
      </c>
      <c r="O135" s="347">
        <v>1</v>
      </c>
      <c r="P135" s="348">
        <v>1</v>
      </c>
      <c r="Q135" s="348"/>
      <c r="R135" s="261"/>
    </row>
    <row r="136" spans="1:24" ht="42.75" customHeight="1" x14ac:dyDescent="0.2">
      <c r="A136" s="49"/>
      <c r="B136" s="25"/>
      <c r="C136" s="32"/>
      <c r="D136" s="921"/>
      <c r="E136" s="571"/>
      <c r="F136" s="155"/>
      <c r="G136" s="922"/>
      <c r="H136" s="923"/>
      <c r="I136" s="924"/>
      <c r="J136" s="242"/>
      <c r="K136" s="992"/>
      <c r="L136" s="242"/>
      <c r="M136" s="350" t="s">
        <v>97</v>
      </c>
      <c r="N136" s="354">
        <v>31450</v>
      </c>
      <c r="O136" s="355">
        <v>33400</v>
      </c>
      <c r="P136" s="356">
        <v>33400</v>
      </c>
      <c r="Q136" s="356"/>
      <c r="R136" s="261"/>
    </row>
    <row r="137" spans="1:24" ht="30.75" customHeight="1" x14ac:dyDescent="0.2">
      <c r="A137" s="49"/>
      <c r="B137" s="25"/>
      <c r="C137" s="32"/>
      <c r="D137" s="921"/>
      <c r="E137" s="571"/>
      <c r="F137" s="155"/>
      <c r="G137" s="922"/>
      <c r="H137" s="923"/>
      <c r="I137" s="924"/>
      <c r="J137" s="242"/>
      <c r="K137" s="992"/>
      <c r="L137" s="242"/>
      <c r="M137" s="350" t="s">
        <v>98</v>
      </c>
      <c r="N137" s="357">
        <v>5240</v>
      </c>
      <c r="O137" s="347">
        <v>5578</v>
      </c>
      <c r="P137" s="348">
        <v>5578</v>
      </c>
      <c r="Q137" s="348"/>
      <c r="R137" s="261"/>
    </row>
    <row r="138" spans="1:24" ht="28.5" customHeight="1" x14ac:dyDescent="0.2">
      <c r="A138" s="49"/>
      <c r="B138" s="25"/>
      <c r="C138" s="32"/>
      <c r="D138" s="921"/>
      <c r="E138" s="571"/>
      <c r="F138" s="155"/>
      <c r="G138" s="922"/>
      <c r="H138" s="923"/>
      <c r="I138" s="924"/>
      <c r="J138" s="242"/>
      <c r="K138" s="992"/>
      <c r="L138" s="242"/>
      <c r="M138" s="349" t="s">
        <v>147</v>
      </c>
      <c r="N138" s="358">
        <v>1</v>
      </c>
      <c r="O138" s="359">
        <v>1</v>
      </c>
      <c r="P138" s="360">
        <v>1</v>
      </c>
      <c r="Q138" s="360"/>
      <c r="R138" s="261"/>
    </row>
    <row r="139" spans="1:24" ht="30.75" customHeight="1" x14ac:dyDescent="0.2">
      <c r="A139" s="49"/>
      <c r="B139" s="25"/>
      <c r="C139" s="285"/>
      <c r="D139" s="900" t="s">
        <v>196</v>
      </c>
      <c r="E139" s="571"/>
      <c r="F139" s="155"/>
      <c r="G139" s="922"/>
      <c r="H139" s="923"/>
      <c r="I139" s="924"/>
      <c r="J139" s="242"/>
      <c r="K139" s="992"/>
      <c r="L139" s="242"/>
      <c r="M139" s="361" t="s">
        <v>170</v>
      </c>
      <c r="N139" s="562">
        <v>70</v>
      </c>
      <c r="O139" s="362">
        <v>100</v>
      </c>
      <c r="P139" s="356"/>
      <c r="Q139" s="356"/>
      <c r="R139" s="261"/>
      <c r="T139" s="249"/>
      <c r="X139" s="249"/>
    </row>
    <row r="140" spans="1:24" ht="18.75" customHeight="1" x14ac:dyDescent="0.2">
      <c r="A140" s="49"/>
      <c r="B140" s="25"/>
      <c r="C140" s="285"/>
      <c r="D140" s="921"/>
      <c r="E140" s="571"/>
      <c r="F140" s="155"/>
      <c r="G140" s="922"/>
      <c r="H140" s="923"/>
      <c r="I140" s="924"/>
      <c r="J140" s="242"/>
      <c r="K140" s="992"/>
      <c r="L140" s="242"/>
      <c r="M140" s="361" t="s">
        <v>179</v>
      </c>
      <c r="N140" s="562"/>
      <c r="O140" s="362">
        <v>4500</v>
      </c>
      <c r="P140" s="356"/>
      <c r="Q140" s="356"/>
      <c r="R140" s="261"/>
      <c r="T140" s="249"/>
    </row>
    <row r="141" spans="1:24" ht="42.75" customHeight="1" x14ac:dyDescent="0.2">
      <c r="A141" s="49"/>
      <c r="B141" s="25"/>
      <c r="C141" s="285"/>
      <c r="D141" s="921"/>
      <c r="E141" s="571"/>
      <c r="F141" s="155"/>
      <c r="G141" s="922"/>
      <c r="H141" s="923"/>
      <c r="I141" s="924"/>
      <c r="J141" s="242"/>
      <c r="K141" s="992"/>
      <c r="L141" s="242"/>
      <c r="M141" s="361" t="s">
        <v>197</v>
      </c>
      <c r="N141" s="367"/>
      <c r="O141" s="362">
        <v>100</v>
      </c>
      <c r="P141" s="356"/>
      <c r="Q141" s="356"/>
      <c r="R141" s="261"/>
      <c r="T141" s="249"/>
    </row>
    <row r="142" spans="1:24" ht="17.25" customHeight="1" x14ac:dyDescent="0.2">
      <c r="A142" s="49"/>
      <c r="B142" s="25"/>
      <c r="C142" s="285"/>
      <c r="D142" s="900" t="s">
        <v>148</v>
      </c>
      <c r="E142" s="571"/>
      <c r="F142" s="155"/>
      <c r="G142" s="592"/>
      <c r="H142" s="593"/>
      <c r="I142" s="594"/>
      <c r="J142" s="242"/>
      <c r="K142" s="672"/>
      <c r="L142" s="242"/>
      <c r="M142" s="345" t="s">
        <v>198</v>
      </c>
      <c r="N142" s="346"/>
      <c r="O142" s="458">
        <v>25</v>
      </c>
      <c r="P142" s="368">
        <v>50</v>
      </c>
      <c r="Q142" s="368"/>
      <c r="R142" s="261"/>
      <c r="T142" s="249"/>
      <c r="U142" s="249"/>
    </row>
    <row r="143" spans="1:24" ht="52.5" customHeight="1" x14ac:dyDescent="0.2">
      <c r="A143" s="49"/>
      <c r="B143" s="25"/>
      <c r="C143" s="285"/>
      <c r="D143" s="920"/>
      <c r="E143" s="571"/>
      <c r="F143" s="155"/>
      <c r="G143" s="592"/>
      <c r="H143" s="593"/>
      <c r="I143" s="594"/>
      <c r="J143" s="242"/>
      <c r="K143" s="672"/>
      <c r="L143" s="242"/>
      <c r="M143" s="549" t="s">
        <v>149</v>
      </c>
      <c r="N143" s="550">
        <v>1</v>
      </c>
      <c r="O143" s="551"/>
      <c r="P143" s="368"/>
      <c r="Q143" s="368"/>
      <c r="R143" s="261"/>
      <c r="T143" s="249"/>
      <c r="U143" s="249"/>
    </row>
    <row r="144" spans="1:24" ht="18" customHeight="1" x14ac:dyDescent="0.2">
      <c r="A144" s="49"/>
      <c r="B144" s="25"/>
      <c r="C144" s="285"/>
      <c r="D144" s="921" t="s">
        <v>99</v>
      </c>
      <c r="E144" s="571"/>
      <c r="F144" s="155"/>
      <c r="G144" s="922"/>
      <c r="H144" s="923"/>
      <c r="I144" s="924"/>
      <c r="J144" s="242"/>
      <c r="K144" s="992"/>
      <c r="L144" s="242"/>
      <c r="M144" s="548" t="s">
        <v>100</v>
      </c>
      <c r="N144" s="357"/>
      <c r="O144" s="351">
        <v>1</v>
      </c>
      <c r="P144" s="352"/>
      <c r="Q144" s="352"/>
      <c r="R144" s="261"/>
      <c r="T144" s="249"/>
      <c r="U144" s="249"/>
    </row>
    <row r="145" spans="1:23" ht="43.5" customHeight="1" x14ac:dyDescent="0.2">
      <c r="A145" s="49"/>
      <c r="B145" s="25"/>
      <c r="C145" s="285"/>
      <c r="D145" s="921"/>
      <c r="E145" s="571"/>
      <c r="F145" s="155"/>
      <c r="G145" s="922"/>
      <c r="H145" s="923"/>
      <c r="I145" s="924"/>
      <c r="J145" s="242"/>
      <c r="K145" s="992"/>
      <c r="L145" s="242"/>
      <c r="M145" s="364" t="s">
        <v>101</v>
      </c>
      <c r="N145" s="353">
        <v>1</v>
      </c>
      <c r="O145" s="347"/>
      <c r="P145" s="348"/>
      <c r="Q145" s="348"/>
      <c r="R145" s="261"/>
      <c r="T145" s="249"/>
      <c r="U145" s="249"/>
      <c r="V145" s="249"/>
      <c r="W145" s="249"/>
    </row>
    <row r="146" spans="1:23" ht="18" customHeight="1" x14ac:dyDescent="0.2">
      <c r="A146" s="49"/>
      <c r="B146" s="25"/>
      <c r="C146" s="285"/>
      <c r="D146" s="591"/>
      <c r="E146" s="571"/>
      <c r="F146" s="155"/>
      <c r="G146" s="592"/>
      <c r="H146" s="593"/>
      <c r="I146" s="594"/>
      <c r="J146" s="242"/>
      <c r="K146" s="672"/>
      <c r="L146" s="242"/>
      <c r="M146" s="393" t="s">
        <v>150</v>
      </c>
      <c r="N146" s="390"/>
      <c r="O146" s="391">
        <v>1</v>
      </c>
      <c r="P146" s="363"/>
      <c r="Q146" s="363"/>
      <c r="R146" s="261"/>
      <c r="T146" s="249"/>
      <c r="U146" s="249"/>
      <c r="W146" s="249"/>
    </row>
    <row r="147" spans="1:23" ht="43.5" customHeight="1" x14ac:dyDescent="0.2">
      <c r="A147" s="49"/>
      <c r="B147" s="25"/>
      <c r="C147" s="285"/>
      <c r="D147" s="900" t="s">
        <v>189</v>
      </c>
      <c r="E147" s="571"/>
      <c r="F147" s="155"/>
      <c r="G147" s="562"/>
      <c r="H147" s="563"/>
      <c r="I147" s="564"/>
      <c r="J147" s="377"/>
      <c r="K147" s="673"/>
      <c r="L147" s="570"/>
      <c r="M147" s="577" t="s">
        <v>188</v>
      </c>
      <c r="N147" s="390"/>
      <c r="O147" s="391">
        <v>40</v>
      </c>
      <c r="P147" s="363">
        <v>80</v>
      </c>
      <c r="Q147" s="363"/>
      <c r="R147" s="261"/>
      <c r="T147" s="249"/>
      <c r="U147" s="249"/>
      <c r="W147" s="249"/>
    </row>
    <row r="148" spans="1:23" ht="15.75" customHeight="1" thickBot="1" x14ac:dyDescent="0.25">
      <c r="A148" s="53"/>
      <c r="B148" s="16"/>
      <c r="C148" s="153"/>
      <c r="D148" s="901"/>
      <c r="E148" s="572"/>
      <c r="F148" s="155"/>
      <c r="G148" s="298" t="s">
        <v>20</v>
      </c>
      <c r="H148" s="56">
        <f>SUM(H132:H145)</f>
        <v>148</v>
      </c>
      <c r="I148" s="194">
        <f>SUM(I132:I145)</f>
        <v>148</v>
      </c>
      <c r="J148" s="195"/>
      <c r="K148" s="430">
        <f t="shared" ref="K148:L148" si="5">SUM(K132:K145)</f>
        <v>730</v>
      </c>
      <c r="L148" s="193">
        <f t="shared" si="5"/>
        <v>150</v>
      </c>
      <c r="M148" s="573"/>
      <c r="N148" s="574"/>
      <c r="O148" s="575"/>
      <c r="P148" s="576"/>
      <c r="Q148" s="576"/>
      <c r="U148" s="249"/>
    </row>
    <row r="149" spans="1:23" ht="27" customHeight="1" x14ac:dyDescent="0.2">
      <c r="A149" s="49" t="s">
        <v>15</v>
      </c>
      <c r="B149" s="25" t="s">
        <v>24</v>
      </c>
      <c r="C149" s="32" t="s">
        <v>24</v>
      </c>
      <c r="D149" s="595" t="s">
        <v>202</v>
      </c>
      <c r="E149" s="365"/>
      <c r="F149" s="1005">
        <v>2</v>
      </c>
      <c r="G149" s="296" t="s">
        <v>19</v>
      </c>
      <c r="H149" s="463">
        <v>11</v>
      </c>
      <c r="I149" s="655">
        <v>11</v>
      </c>
      <c r="J149" s="677"/>
      <c r="K149" s="674">
        <v>10</v>
      </c>
      <c r="L149" s="211">
        <v>10</v>
      </c>
      <c r="M149" s="366" t="s">
        <v>151</v>
      </c>
      <c r="N149" s="369">
        <v>4</v>
      </c>
      <c r="O149" s="370">
        <v>4</v>
      </c>
      <c r="P149" s="371">
        <v>4</v>
      </c>
      <c r="Q149" s="371"/>
      <c r="T149" s="249"/>
      <c r="V149" s="249"/>
    </row>
    <row r="150" spans="1:23" ht="30" customHeight="1" x14ac:dyDescent="0.2">
      <c r="A150" s="49"/>
      <c r="B150" s="25"/>
      <c r="C150" s="32"/>
      <c r="D150" s="280"/>
      <c r="E150" s="281"/>
      <c r="F150" s="1006"/>
      <c r="G150" s="297"/>
      <c r="H150" s="593"/>
      <c r="I150" s="594"/>
      <c r="J150" s="242"/>
      <c r="K150" s="675"/>
      <c r="L150" s="282"/>
      <c r="M150" s="284" t="s">
        <v>199</v>
      </c>
      <c r="N150" s="372">
        <v>100</v>
      </c>
      <c r="O150" s="283">
        <v>110</v>
      </c>
      <c r="P150" s="373">
        <v>120</v>
      </c>
      <c r="Q150" s="373"/>
      <c r="T150" s="249"/>
      <c r="V150" s="249"/>
    </row>
    <row r="151" spans="1:23" ht="16.5" customHeight="1" x14ac:dyDescent="0.2">
      <c r="A151" s="49"/>
      <c r="B151" s="25"/>
      <c r="C151" s="32"/>
      <c r="D151" s="280"/>
      <c r="E151" s="365"/>
      <c r="F151" s="1006"/>
      <c r="G151" s="297"/>
      <c r="H151" s="593"/>
      <c r="I151" s="594"/>
      <c r="J151" s="242"/>
      <c r="K151" s="675"/>
      <c r="L151" s="282"/>
      <c r="M151" s="284" t="s">
        <v>152</v>
      </c>
      <c r="N151" s="372">
        <v>1</v>
      </c>
      <c r="O151" s="283"/>
      <c r="P151" s="373"/>
      <c r="Q151" s="373"/>
      <c r="T151" s="249"/>
      <c r="V151" s="249"/>
    </row>
    <row r="152" spans="1:23" ht="29.25" customHeight="1" x14ac:dyDescent="0.2">
      <c r="A152" s="49"/>
      <c r="B152" s="25"/>
      <c r="C152" s="32"/>
      <c r="D152" s="166"/>
      <c r="E152" s="149"/>
      <c r="F152" s="1006"/>
      <c r="G152" s="315"/>
      <c r="H152" s="428"/>
      <c r="I152" s="656"/>
      <c r="J152" s="678"/>
      <c r="K152" s="676"/>
      <c r="L152" s="378"/>
      <c r="M152" s="284" t="s">
        <v>200</v>
      </c>
      <c r="N152" s="374">
        <v>1</v>
      </c>
      <c r="O152" s="283"/>
      <c r="P152" s="373"/>
      <c r="Q152" s="373"/>
      <c r="T152" s="249"/>
      <c r="U152" s="249"/>
      <c r="W152" s="249"/>
    </row>
    <row r="153" spans="1:23" ht="15.75" customHeight="1" thickBot="1" x14ac:dyDescent="0.25">
      <c r="A153" s="53"/>
      <c r="B153" s="16"/>
      <c r="C153" s="153"/>
      <c r="D153" s="228"/>
      <c r="E153" s="225"/>
      <c r="F153" s="1007"/>
      <c r="G153" s="298" t="s">
        <v>20</v>
      </c>
      <c r="H153" s="56">
        <f>SUM(H149:H152)</f>
        <v>11</v>
      </c>
      <c r="I153" s="194">
        <f>SUM(I149:I152)</f>
        <v>11</v>
      </c>
      <c r="J153" s="195"/>
      <c r="K153" s="449">
        <f>SUM(K149:K152)</f>
        <v>10</v>
      </c>
      <c r="L153" s="235">
        <f>SUM(L149:L152)</f>
        <v>10</v>
      </c>
      <c r="M153" s="393" t="s">
        <v>201</v>
      </c>
      <c r="N153" s="390"/>
      <c r="O153" s="391">
        <v>1</v>
      </c>
      <c r="P153" s="638"/>
      <c r="Q153" s="638"/>
      <c r="U153" s="249"/>
    </row>
    <row r="154" spans="1:23" ht="14.25" customHeight="1" thickBot="1" x14ac:dyDescent="0.25">
      <c r="A154" s="15" t="s">
        <v>15</v>
      </c>
      <c r="B154" s="392" t="s">
        <v>24</v>
      </c>
      <c r="C154" s="929" t="s">
        <v>43</v>
      </c>
      <c r="D154" s="914"/>
      <c r="E154" s="914"/>
      <c r="F154" s="914"/>
      <c r="G154" s="914"/>
      <c r="H154" s="167">
        <f>H153+H131+H148</f>
        <v>159</v>
      </c>
      <c r="I154" s="207">
        <f t="shared" ref="I154:J154" si="6">I153+I131+I148</f>
        <v>159</v>
      </c>
      <c r="J154" s="212">
        <f t="shared" si="6"/>
        <v>0</v>
      </c>
      <c r="K154" s="452">
        <f t="shared" ref="K154:L154" si="7">K153+K131+K148</f>
        <v>770.7</v>
      </c>
      <c r="L154" s="679">
        <f t="shared" si="7"/>
        <v>170</v>
      </c>
      <c r="M154" s="940"/>
      <c r="N154" s="941"/>
      <c r="O154" s="941"/>
      <c r="P154" s="941"/>
      <c r="Q154" s="942"/>
    </row>
    <row r="155" spans="1:23" ht="14.25" customHeight="1" thickBot="1" x14ac:dyDescent="0.25">
      <c r="A155" s="15" t="s">
        <v>15</v>
      </c>
      <c r="B155" s="930" t="s">
        <v>102</v>
      </c>
      <c r="C155" s="931"/>
      <c r="D155" s="931"/>
      <c r="E155" s="931"/>
      <c r="F155" s="931"/>
      <c r="G155" s="931"/>
      <c r="H155" s="651">
        <f>+H154+H125+H43</f>
        <v>11723.3</v>
      </c>
      <c r="I155" s="653">
        <f>+I154+I125+I43</f>
        <v>11806</v>
      </c>
      <c r="J155" s="700">
        <f>+J154+J125+J43</f>
        <v>82.700000000000088</v>
      </c>
      <c r="K155" s="453">
        <f>+K154+K125+K43</f>
        <v>8711</v>
      </c>
      <c r="L155" s="379">
        <f>+L154+L125+L43</f>
        <v>8592.5</v>
      </c>
      <c r="M155" s="932"/>
      <c r="N155" s="933"/>
      <c r="O155" s="933"/>
      <c r="P155" s="933"/>
      <c r="Q155" s="934"/>
    </row>
    <row r="156" spans="1:23" ht="14.25" customHeight="1" thickBot="1" x14ac:dyDescent="0.25">
      <c r="A156" s="168" t="s">
        <v>38</v>
      </c>
      <c r="B156" s="935" t="s">
        <v>103</v>
      </c>
      <c r="C156" s="936"/>
      <c r="D156" s="936"/>
      <c r="E156" s="936"/>
      <c r="F156" s="936"/>
      <c r="G156" s="936"/>
      <c r="H156" s="652">
        <f t="shared" ref="H156:L156" si="8">+H155</f>
        <v>11723.3</v>
      </c>
      <c r="I156" s="654">
        <f t="shared" si="8"/>
        <v>11806</v>
      </c>
      <c r="J156" s="701">
        <f t="shared" si="8"/>
        <v>82.700000000000088</v>
      </c>
      <c r="K156" s="454">
        <f t="shared" si="8"/>
        <v>8711</v>
      </c>
      <c r="L156" s="380">
        <f t="shared" si="8"/>
        <v>8592.5</v>
      </c>
      <c r="M156" s="937"/>
      <c r="N156" s="938"/>
      <c r="O156" s="938"/>
      <c r="P156" s="938"/>
      <c r="Q156" s="939"/>
    </row>
    <row r="157" spans="1:23" ht="24.75" customHeight="1" thickBot="1" x14ac:dyDescent="0.25">
      <c r="A157" s="943" t="s">
        <v>104</v>
      </c>
      <c r="B157" s="943"/>
      <c r="C157" s="943"/>
      <c r="D157" s="943"/>
      <c r="E157" s="943"/>
      <c r="F157" s="943"/>
      <c r="G157" s="943"/>
      <c r="H157" s="943"/>
      <c r="I157" s="943"/>
      <c r="J157" s="943"/>
      <c r="K157" s="943"/>
      <c r="L157" s="943"/>
      <c r="M157" s="169"/>
      <c r="N157" s="170"/>
      <c r="O157" s="170"/>
      <c r="P157" s="170"/>
      <c r="Q157" s="170"/>
    </row>
    <row r="158" spans="1:23" ht="63.75" customHeight="1" x14ac:dyDescent="0.2">
      <c r="A158" s="959" t="s">
        <v>105</v>
      </c>
      <c r="B158" s="960"/>
      <c r="C158" s="960"/>
      <c r="D158" s="960"/>
      <c r="E158" s="960"/>
      <c r="F158" s="960"/>
      <c r="G158" s="960"/>
      <c r="H158" s="429" t="s">
        <v>121</v>
      </c>
      <c r="I158" s="703" t="s">
        <v>204</v>
      </c>
      <c r="J158" s="649" t="s">
        <v>205</v>
      </c>
      <c r="K158" s="727" t="s">
        <v>106</v>
      </c>
      <c r="L158" s="729" t="s">
        <v>126</v>
      </c>
      <c r="M158" s="587"/>
      <c r="N158" s="925"/>
      <c r="O158" s="925"/>
      <c r="P158" s="925"/>
      <c r="Q158" s="925"/>
    </row>
    <row r="159" spans="1:23" ht="15.75" customHeight="1" x14ac:dyDescent="0.2">
      <c r="A159" s="957" t="s">
        <v>107</v>
      </c>
      <c r="B159" s="958"/>
      <c r="C159" s="958"/>
      <c r="D159" s="958"/>
      <c r="E159" s="958"/>
      <c r="F159" s="958"/>
      <c r="G159" s="958"/>
      <c r="H159" s="485">
        <f>+H160+H166+H167+H168+H169</f>
        <v>11306.7</v>
      </c>
      <c r="I159" s="702">
        <f t="shared" ref="I159" si="9">+I160+I166+I167+I168+I169</f>
        <v>11389.400000000001</v>
      </c>
      <c r="J159" s="650">
        <f t="shared" ref="J159:J169" si="10">+I159-H159</f>
        <v>82.700000000000728</v>
      </c>
      <c r="K159" s="485">
        <f>+K160+K166+K167+K168</f>
        <v>8710.9999999999982</v>
      </c>
      <c r="L159" s="299">
        <f>+L160+L166+L167+L168</f>
        <v>8392.5</v>
      </c>
      <c r="M159" s="587"/>
      <c r="N159" s="925"/>
      <c r="O159" s="925"/>
      <c r="P159" s="925"/>
      <c r="Q159" s="925"/>
    </row>
    <row r="160" spans="1:23" ht="15.75" customHeight="1" x14ac:dyDescent="0.2">
      <c r="A160" s="947" t="s">
        <v>210</v>
      </c>
      <c r="B160" s="948"/>
      <c r="C160" s="948"/>
      <c r="D160" s="948"/>
      <c r="E160" s="948"/>
      <c r="F160" s="948"/>
      <c r="G160" s="949"/>
      <c r="H160" s="712">
        <f>SUM(H161:H165)</f>
        <v>10118.1</v>
      </c>
      <c r="I160" s="713">
        <f>SUM(I161:I165)</f>
        <v>9944.6</v>
      </c>
      <c r="J160" s="714">
        <f t="shared" si="10"/>
        <v>-173.5</v>
      </c>
      <c r="K160" s="712">
        <f>SUM(K161:K165)</f>
        <v>8710.9999999999982</v>
      </c>
      <c r="L160" s="730">
        <f>SUM(L161:L165)</f>
        <v>8392.5</v>
      </c>
      <c r="M160" s="587"/>
      <c r="N160" s="587"/>
      <c r="O160" s="587"/>
      <c r="P160" s="587"/>
      <c r="Q160" s="587"/>
    </row>
    <row r="161" spans="1:22" ht="13.5" customHeight="1" x14ac:dyDescent="0.2">
      <c r="A161" s="926" t="s">
        <v>108</v>
      </c>
      <c r="B161" s="927"/>
      <c r="C161" s="927"/>
      <c r="D161" s="927"/>
      <c r="E161" s="927"/>
      <c r="F161" s="927"/>
      <c r="G161" s="927"/>
      <c r="H161" s="138">
        <f>SUMIF(G14:G153,"sb",H14:H153)</f>
        <v>7529.9</v>
      </c>
      <c r="I161" s="183">
        <f>SUMIF(G14:G153,"sb",I14:I153)</f>
        <v>7508</v>
      </c>
      <c r="J161" s="646">
        <f t="shared" si="10"/>
        <v>-21.899999999999636</v>
      </c>
      <c r="K161" s="728">
        <f>SUMIF(G14:G153,"sb",K14:K153)</f>
        <v>8021.5999999999995</v>
      </c>
      <c r="L161" s="300">
        <f>SUMIF(G14:G153,"sb",L14:L153)</f>
        <v>7699.0999999999995</v>
      </c>
      <c r="M161" s="586"/>
      <c r="N161" s="928"/>
      <c r="O161" s="928"/>
      <c r="P161" s="928"/>
      <c r="Q161" s="928"/>
    </row>
    <row r="162" spans="1:22" ht="28.5" customHeight="1" x14ac:dyDescent="0.2">
      <c r="A162" s="955" t="s">
        <v>190</v>
      </c>
      <c r="B162" s="956"/>
      <c r="C162" s="956"/>
      <c r="D162" s="956"/>
      <c r="E162" s="956"/>
      <c r="F162" s="956"/>
      <c r="G162" s="956"/>
      <c r="H162" s="138">
        <f>SUMIF(G14:G153,"sb(es)",H14:H153)</f>
        <v>1917.6</v>
      </c>
      <c r="I162" s="183">
        <f>SUMIF(G14:G153,"sb(es)",I14:I153)</f>
        <v>1766</v>
      </c>
      <c r="J162" s="646">
        <f t="shared" si="10"/>
        <v>-151.59999999999991</v>
      </c>
      <c r="K162" s="728"/>
      <c r="L162" s="300"/>
      <c r="M162" s="586"/>
      <c r="N162" s="586"/>
      <c r="O162" s="586"/>
      <c r="P162" s="586"/>
      <c r="Q162" s="586"/>
    </row>
    <row r="163" spans="1:22" ht="27.75" customHeight="1" x14ac:dyDescent="0.2">
      <c r="A163" s="955" t="s">
        <v>109</v>
      </c>
      <c r="B163" s="956"/>
      <c r="C163" s="956"/>
      <c r="D163" s="956"/>
      <c r="E163" s="956"/>
      <c r="F163" s="956"/>
      <c r="G163" s="956"/>
      <c r="H163" s="138">
        <f>SUMIF(G14:G153,"sb(esa)",H14:H153)</f>
        <v>6.7</v>
      </c>
      <c r="I163" s="183">
        <f>SUMIF(G13:G152,"sb(esa)",I13:I152)</f>
        <v>6.7</v>
      </c>
      <c r="J163" s="646">
        <f t="shared" si="10"/>
        <v>0</v>
      </c>
      <c r="K163" s="539"/>
      <c r="L163" s="135"/>
      <c r="M163" s="586"/>
      <c r="N163" s="586"/>
      <c r="O163" s="586"/>
      <c r="P163" s="586"/>
      <c r="Q163" s="586"/>
    </row>
    <row r="164" spans="1:22" ht="14.25" customHeight="1" x14ac:dyDescent="0.2">
      <c r="A164" s="926" t="s">
        <v>110</v>
      </c>
      <c r="B164" s="927"/>
      <c r="C164" s="927"/>
      <c r="D164" s="927"/>
      <c r="E164" s="927"/>
      <c r="F164" s="927"/>
      <c r="G164" s="927"/>
      <c r="H164" s="138">
        <f>SUMIF(G14:G145,"sb(vr)",H14:H145)</f>
        <v>234.9</v>
      </c>
      <c r="I164" s="183">
        <f>SUMIF(G14:G152,"sb(vr)",I14:I152)</f>
        <v>234.9</v>
      </c>
      <c r="J164" s="646">
        <f t="shared" si="10"/>
        <v>0</v>
      </c>
      <c r="K164" s="539">
        <f>SUMIF(G14:G145,"sb(vr)",K14:K145)</f>
        <v>246.1</v>
      </c>
      <c r="L164" s="135">
        <f>SUMIF(G14:G145,"sb(vr)",L14:L145)</f>
        <v>246.1</v>
      </c>
      <c r="M164" s="265"/>
      <c r="N164" s="586"/>
      <c r="O164" s="586"/>
      <c r="P164" s="586"/>
      <c r="Q164" s="586"/>
    </row>
    <row r="165" spans="1:22" ht="27" customHeight="1" x14ac:dyDescent="0.2">
      <c r="A165" s="955" t="s">
        <v>111</v>
      </c>
      <c r="B165" s="956"/>
      <c r="C165" s="956"/>
      <c r="D165" s="956"/>
      <c r="E165" s="956"/>
      <c r="F165" s="956"/>
      <c r="G165" s="956"/>
      <c r="H165" s="172">
        <f>SUMIF(G14:G152,"sb(sp)",H14:H152)</f>
        <v>429</v>
      </c>
      <c r="I165" s="203">
        <f>SUMIF(G18:G152,"sb(sp)",I18:I152)</f>
        <v>429</v>
      </c>
      <c r="J165" s="646">
        <f t="shared" si="10"/>
        <v>0</v>
      </c>
      <c r="K165" s="704">
        <f>SUMIF(G18:G145,"sb(sp)",K18:K145)</f>
        <v>443.3</v>
      </c>
      <c r="L165" s="237">
        <f>SUMIF(G18:G145,"sb(sp)",L18:L145)</f>
        <v>447.3</v>
      </c>
      <c r="M165" s="171"/>
      <c r="N165" s="928"/>
      <c r="O165" s="928"/>
      <c r="P165" s="928"/>
      <c r="Q165" s="928"/>
    </row>
    <row r="166" spans="1:22" ht="13.5" customHeight="1" x14ac:dyDescent="0.2">
      <c r="A166" s="789" t="s">
        <v>171</v>
      </c>
      <c r="B166" s="790"/>
      <c r="C166" s="790"/>
      <c r="D166" s="790"/>
      <c r="E166" s="790"/>
      <c r="F166" s="790"/>
      <c r="G166" s="790"/>
      <c r="H166" s="717">
        <f>SUMIF(G14:G153,"sb(l)",H14:H153)</f>
        <v>1177.3999999999999</v>
      </c>
      <c r="I166" s="718">
        <f>SUMIF(G14:G153,"sb(l)",I14:I153)</f>
        <v>1199.3</v>
      </c>
      <c r="J166" s="719">
        <f t="shared" si="10"/>
        <v>21.900000000000091</v>
      </c>
      <c r="K166" s="720"/>
      <c r="L166" s="721"/>
      <c r="M166" s="586"/>
      <c r="N166" s="586"/>
      <c r="O166" s="586"/>
      <c r="P166" s="586"/>
      <c r="Q166" s="586"/>
    </row>
    <row r="167" spans="1:22" ht="28.5" customHeight="1" x14ac:dyDescent="0.2">
      <c r="A167" s="944" t="s">
        <v>209</v>
      </c>
      <c r="B167" s="945"/>
      <c r="C167" s="945"/>
      <c r="D167" s="945"/>
      <c r="E167" s="945"/>
      <c r="F167" s="945"/>
      <c r="G167" s="946"/>
      <c r="H167" s="717">
        <f>SUMIF(G14:G153,"sb(esl)",H14:H153)</f>
        <v>0</v>
      </c>
      <c r="I167" s="718">
        <f>SUMIF(G13:G152,"sb(esl)",I13:I152)</f>
        <v>151.6</v>
      </c>
      <c r="J167" s="719">
        <f t="shared" si="10"/>
        <v>151.6</v>
      </c>
      <c r="K167" s="720"/>
      <c r="L167" s="721"/>
      <c r="M167" s="586"/>
      <c r="N167" s="586"/>
      <c r="O167" s="586"/>
      <c r="P167" s="586"/>
      <c r="Q167" s="586"/>
    </row>
    <row r="168" spans="1:22" ht="14.25" customHeight="1" x14ac:dyDescent="0.2">
      <c r="A168" s="944" t="s">
        <v>112</v>
      </c>
      <c r="B168" s="945"/>
      <c r="C168" s="945"/>
      <c r="D168" s="945"/>
      <c r="E168" s="945"/>
      <c r="F168" s="945"/>
      <c r="G168" s="946"/>
      <c r="H168" s="722">
        <f>SUMIF(G19:G152,"sb(spl)",H19:H152)</f>
        <v>0</v>
      </c>
      <c r="I168" s="723">
        <f>SUMIF(G14:G152,"sb(spl)",I14:I152)</f>
        <v>82.7</v>
      </c>
      <c r="J168" s="724">
        <f t="shared" si="10"/>
        <v>82.7</v>
      </c>
      <c r="K168" s="725"/>
      <c r="L168" s="726"/>
      <c r="M168" s="171"/>
      <c r="N168" s="586"/>
      <c r="O168" s="586"/>
      <c r="P168" s="586"/>
      <c r="Q168" s="586"/>
    </row>
    <row r="169" spans="1:22" ht="14.25" customHeight="1" x14ac:dyDescent="0.2">
      <c r="A169" s="789" t="s">
        <v>119</v>
      </c>
      <c r="B169" s="790"/>
      <c r="C169" s="790"/>
      <c r="D169" s="790"/>
      <c r="E169" s="790"/>
      <c r="F169" s="790"/>
      <c r="G169" s="791"/>
      <c r="H169" s="717">
        <f>SUMIF(G14:G152,"sb(vrl)",H14:H152)</f>
        <v>11.2</v>
      </c>
      <c r="I169" s="718">
        <f>SUMIF(G14:G152,"sb(vrl)",I14:I152)</f>
        <v>11.2</v>
      </c>
      <c r="J169" s="719">
        <f t="shared" si="10"/>
        <v>0</v>
      </c>
      <c r="K169" s="720"/>
      <c r="L169" s="721"/>
      <c r="M169" s="265"/>
      <c r="N169" s="586"/>
      <c r="O169" s="586"/>
      <c r="P169" s="586"/>
      <c r="Q169" s="586"/>
    </row>
    <row r="170" spans="1:22" x14ac:dyDescent="0.2">
      <c r="A170" s="957" t="s">
        <v>113</v>
      </c>
      <c r="B170" s="958"/>
      <c r="C170" s="958"/>
      <c r="D170" s="958"/>
      <c r="E170" s="958"/>
      <c r="F170" s="958"/>
      <c r="G170" s="958"/>
      <c r="H170" s="485">
        <f>SUM(H171:H172)</f>
        <v>416.6</v>
      </c>
      <c r="I170" s="702">
        <f>SUM(I171:I172)</f>
        <v>416.6</v>
      </c>
      <c r="J170" s="650">
        <f>SUM(J171:J172)</f>
        <v>0</v>
      </c>
      <c r="K170" s="705">
        <f>SUM(K171:K172)</f>
        <v>0</v>
      </c>
      <c r="L170" s="385">
        <f>SUM(L171:L172)</f>
        <v>200</v>
      </c>
      <c r="M170" s="587"/>
      <c r="N170" s="925"/>
      <c r="O170" s="925"/>
      <c r="P170" s="925"/>
      <c r="Q170" s="925"/>
    </row>
    <row r="171" spans="1:22" x14ac:dyDescent="0.2">
      <c r="A171" s="926" t="s">
        <v>114</v>
      </c>
      <c r="B171" s="927"/>
      <c r="C171" s="927"/>
      <c r="D171" s="927"/>
      <c r="E171" s="927"/>
      <c r="F171" s="927"/>
      <c r="G171" s="927"/>
      <c r="H171" s="138">
        <f>SUMIF(G14:G152,"es",H14:H152)</f>
        <v>370</v>
      </c>
      <c r="I171" s="183">
        <f>SUMIF(G14:G152,"es",I14:I152)</f>
        <v>370</v>
      </c>
      <c r="J171" s="646">
        <f>SUMIF(I18:I145,"es",J18:J145)</f>
        <v>0</v>
      </c>
      <c r="K171" s="539">
        <f>SUMIF(G18:G145,"es",K18:K145)</f>
        <v>0</v>
      </c>
      <c r="L171" s="135">
        <f>SUMIF(G18:G145,"es",L18:L145)</f>
        <v>0</v>
      </c>
      <c r="M171" s="586"/>
      <c r="N171" s="928"/>
      <c r="O171" s="928"/>
      <c r="P171" s="928"/>
      <c r="Q171" s="928"/>
    </row>
    <row r="172" spans="1:22" x14ac:dyDescent="0.2">
      <c r="A172" s="926" t="s">
        <v>115</v>
      </c>
      <c r="B172" s="927"/>
      <c r="C172" s="927"/>
      <c r="D172" s="927"/>
      <c r="E172" s="927"/>
      <c r="F172" s="927"/>
      <c r="G172" s="927"/>
      <c r="H172" s="246">
        <f>SUMIF(G14:G152,"kt",H14:H152)</f>
        <v>46.6</v>
      </c>
      <c r="I172" s="266">
        <f>SUMIF(G14:G152,"kt",I14:I152)</f>
        <v>46.6</v>
      </c>
      <c r="J172" s="187">
        <f>SUMIF(I18:I138,"kt",J18:J138)</f>
        <v>0</v>
      </c>
      <c r="K172" s="706">
        <f>SUMIF(G18:G138,"kt",K18:K138)</f>
        <v>0</v>
      </c>
      <c r="L172" s="238">
        <f>SUMIF(G18:G138,"kt",L18:L138)</f>
        <v>200</v>
      </c>
      <c r="M172" s="586"/>
      <c r="N172" s="586"/>
      <c r="O172" s="586"/>
      <c r="P172" s="586"/>
      <c r="Q172" s="586"/>
      <c r="V172" s="249"/>
    </row>
    <row r="173" spans="1:22" ht="13.5" thickBot="1" x14ac:dyDescent="0.25">
      <c r="A173" s="953" t="s">
        <v>20</v>
      </c>
      <c r="B173" s="954"/>
      <c r="C173" s="954"/>
      <c r="D173" s="954"/>
      <c r="E173" s="954"/>
      <c r="F173" s="954"/>
      <c r="G173" s="954"/>
      <c r="H173" s="75">
        <f>H170+H159</f>
        <v>11723.300000000001</v>
      </c>
      <c r="I173" s="198">
        <f>I170+I159</f>
        <v>11806.000000000002</v>
      </c>
      <c r="J173" s="198">
        <f>+I173-H173</f>
        <v>82.700000000000728</v>
      </c>
      <c r="K173" s="699">
        <f>K170+K159</f>
        <v>8710.9999999999982</v>
      </c>
      <c r="L173" s="199">
        <f>L170+L159</f>
        <v>8592.5</v>
      </c>
      <c r="M173" s="587"/>
      <c r="N173" s="925"/>
      <c r="O173" s="925"/>
      <c r="P173" s="925"/>
      <c r="Q173" s="925"/>
    </row>
    <row r="174" spans="1:22" x14ac:dyDescent="0.2">
      <c r="A174" s="173"/>
      <c r="B174" s="174"/>
      <c r="C174" s="173"/>
      <c r="D174" s="175"/>
      <c r="M174" s="176"/>
      <c r="N174" s="928"/>
      <c r="O174" s="928"/>
      <c r="P174" s="928"/>
      <c r="Q174" s="928"/>
    </row>
    <row r="175" spans="1:22" x14ac:dyDescent="0.2">
      <c r="K175" s="426"/>
      <c r="M175" s="169"/>
    </row>
    <row r="176" spans="1:22" ht="16.5" customHeight="1" x14ac:dyDescent="0.2">
      <c r="E176" s="950" t="s">
        <v>124</v>
      </c>
      <c r="F176" s="950"/>
      <c r="G176" s="950"/>
      <c r="H176" s="950"/>
      <c r="I176" s="950"/>
      <c r="J176" s="950"/>
      <c r="K176" s="950"/>
      <c r="L176" s="583"/>
    </row>
  </sheetData>
  <mergeCells count="149">
    <mergeCell ref="P1:Q1"/>
    <mergeCell ref="Q6:Q9"/>
    <mergeCell ref="Q46:Q49"/>
    <mergeCell ref="A167:G167"/>
    <mergeCell ref="A160:G160"/>
    <mergeCell ref="I6:I9"/>
    <mergeCell ref="J6:J9"/>
    <mergeCell ref="A168:G168"/>
    <mergeCell ref="P8:P9"/>
    <mergeCell ref="M6:P6"/>
    <mergeCell ref="N7:P7"/>
    <mergeCell ref="A158:G158"/>
    <mergeCell ref="N158:Q158"/>
    <mergeCell ref="A159:G159"/>
    <mergeCell ref="N159:Q159"/>
    <mergeCell ref="D147:D148"/>
    <mergeCell ref="F149:F153"/>
    <mergeCell ref="C154:G154"/>
    <mergeCell ref="M154:Q154"/>
    <mergeCell ref="B155:G155"/>
    <mergeCell ref="M155:Q155"/>
    <mergeCell ref="D139:D141"/>
    <mergeCell ref="G139:G141"/>
    <mergeCell ref="H139:H141"/>
    <mergeCell ref="A172:G172"/>
    <mergeCell ref="A173:G173"/>
    <mergeCell ref="N173:Q173"/>
    <mergeCell ref="N174:Q174"/>
    <mergeCell ref="E176:K176"/>
    <mergeCell ref="I135:I138"/>
    <mergeCell ref="I139:I141"/>
    <mergeCell ref="I144:I145"/>
    <mergeCell ref="A169:G169"/>
    <mergeCell ref="A165:G165"/>
    <mergeCell ref="N165:Q165"/>
    <mergeCell ref="A170:G170"/>
    <mergeCell ref="N170:Q170"/>
    <mergeCell ref="A171:G171"/>
    <mergeCell ref="N171:Q171"/>
    <mergeCell ref="A161:G161"/>
    <mergeCell ref="N161:Q161"/>
    <mergeCell ref="A166:G166"/>
    <mergeCell ref="A162:G162"/>
    <mergeCell ref="A163:G163"/>
    <mergeCell ref="A164:G164"/>
    <mergeCell ref="B156:G156"/>
    <mergeCell ref="M156:Q156"/>
    <mergeCell ref="A157:L157"/>
    <mergeCell ref="K139:K141"/>
    <mergeCell ref="D142:D143"/>
    <mergeCell ref="D144:D145"/>
    <mergeCell ref="G144:G145"/>
    <mergeCell ref="H144:H145"/>
    <mergeCell ref="K144:K145"/>
    <mergeCell ref="D132:D133"/>
    <mergeCell ref="E132:E133"/>
    <mergeCell ref="D135:D138"/>
    <mergeCell ref="G135:G138"/>
    <mergeCell ref="H135:H138"/>
    <mergeCell ref="K135:K138"/>
    <mergeCell ref="C126:Q126"/>
    <mergeCell ref="E127:E128"/>
    <mergeCell ref="D129:D131"/>
    <mergeCell ref="G129:G130"/>
    <mergeCell ref="H129:H130"/>
    <mergeCell ref="K129:K130"/>
    <mergeCell ref="D120:D121"/>
    <mergeCell ref="F122:F123"/>
    <mergeCell ref="D123:D124"/>
    <mergeCell ref="E124:G124"/>
    <mergeCell ref="C125:G125"/>
    <mergeCell ref="M125:Q125"/>
    <mergeCell ref="Q122:Q124"/>
    <mergeCell ref="D114:D115"/>
    <mergeCell ref="E114:E115"/>
    <mergeCell ref="M114:M115"/>
    <mergeCell ref="D116:D117"/>
    <mergeCell ref="M116:M117"/>
    <mergeCell ref="D118:D119"/>
    <mergeCell ref="D98:D101"/>
    <mergeCell ref="D104:D106"/>
    <mergeCell ref="D107:D111"/>
    <mergeCell ref="E107:E111"/>
    <mergeCell ref="D112:D113"/>
    <mergeCell ref="F112:F113"/>
    <mergeCell ref="D86:D87"/>
    <mergeCell ref="D88:D89"/>
    <mergeCell ref="D90:D91"/>
    <mergeCell ref="D93:D94"/>
    <mergeCell ref="M93:M94"/>
    <mergeCell ref="D95:D97"/>
    <mergeCell ref="M95:M97"/>
    <mergeCell ref="D69:D70"/>
    <mergeCell ref="D71:D72"/>
    <mergeCell ref="E71:E72"/>
    <mergeCell ref="D73:D74"/>
    <mergeCell ref="D75:D76"/>
    <mergeCell ref="D77:D79"/>
    <mergeCell ref="D59:D60"/>
    <mergeCell ref="D61:D62"/>
    <mergeCell ref="D63:D64"/>
    <mergeCell ref="D65:D66"/>
    <mergeCell ref="D67:D68"/>
    <mergeCell ref="E67:E68"/>
    <mergeCell ref="D45:D47"/>
    <mergeCell ref="M46:M47"/>
    <mergeCell ref="D50:D52"/>
    <mergeCell ref="D53:D55"/>
    <mergeCell ref="D56:D57"/>
    <mergeCell ref="N8:N9"/>
    <mergeCell ref="O8:O9"/>
    <mergeCell ref="M35:M36"/>
    <mergeCell ref="C43:G43"/>
    <mergeCell ref="M43:Q43"/>
    <mergeCell ref="C44:Q44"/>
    <mergeCell ref="D19:D20"/>
    <mergeCell ref="D22:D23"/>
    <mergeCell ref="D26:D27"/>
    <mergeCell ref="D28:D30"/>
    <mergeCell ref="M29:M30"/>
    <mergeCell ref="D31:D32"/>
    <mergeCell ref="E31:E32"/>
    <mergeCell ref="F31:F32"/>
    <mergeCell ref="M31:M32"/>
    <mergeCell ref="D37:D40"/>
    <mergeCell ref="Q95:Q97"/>
    <mergeCell ref="Q98:Q103"/>
    <mergeCell ref="A2:Q2"/>
    <mergeCell ref="A3:Q3"/>
    <mergeCell ref="A4:Q4"/>
    <mergeCell ref="N5:Q5"/>
    <mergeCell ref="A6:A9"/>
    <mergeCell ref="B6:B9"/>
    <mergeCell ref="C6:C9"/>
    <mergeCell ref="D6:D9"/>
    <mergeCell ref="E6:E9"/>
    <mergeCell ref="A10:Q10"/>
    <mergeCell ref="A11:Q11"/>
    <mergeCell ref="B12:Q12"/>
    <mergeCell ref="C13:Q13"/>
    <mergeCell ref="A14:A17"/>
    <mergeCell ref="D14:D17"/>
    <mergeCell ref="M17:M18"/>
    <mergeCell ref="F6:F9"/>
    <mergeCell ref="G6:G9"/>
    <mergeCell ref="H6:H9"/>
    <mergeCell ref="K6:K9"/>
    <mergeCell ref="L6:L9"/>
    <mergeCell ref="M7:M9"/>
  </mergeCells>
  <printOptions horizontalCentered="1"/>
  <pageMargins left="0.31496062992125984" right="0.31496062992125984" top="0.74803149606299213" bottom="0.35433070866141736" header="0.31496062992125984" footer="0.31496062992125984"/>
  <pageSetup paperSize="9" scale="85" orientation="landscape" r:id="rId1"/>
  <rowBreaks count="5" manualBreakCount="5">
    <brk id="44" max="16" man="1"/>
    <brk id="64" max="16" man="1"/>
    <brk id="82" max="16" man="1"/>
    <brk id="97" max="16" man="1"/>
    <brk id="136" max="16"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8 programa</vt:lpstr>
      <vt:lpstr>Lyginamasis</vt:lpstr>
      <vt:lpstr>'8 programa'!Print_Area</vt:lpstr>
      <vt:lpstr>Lyginamasis!Print_Area</vt:lpstr>
      <vt:lpstr>'8 programa'!Print_Titles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2019-05-08T06:11:12Z</cp:lastPrinted>
  <dcterms:created xsi:type="dcterms:W3CDTF">2018-01-02T18:30:38Z</dcterms:created>
  <dcterms:modified xsi:type="dcterms:W3CDTF">2019-05-10T10:47:00Z</dcterms:modified>
</cp:coreProperties>
</file>