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40pr\"/>
    </mc:Choice>
  </mc:AlternateContent>
  <bookViews>
    <workbookView xWindow="30" yWindow="3285" windowWidth="15480" windowHeight="8100"/>
  </bookViews>
  <sheets>
    <sheet name="7 programa" sheetId="18" r:id="rId1"/>
    <sheet name="Lyginamasis variantas" sheetId="19" r:id="rId2"/>
    <sheet name="aiškinamoji lentelė" sheetId="10" state="hidden" r:id="rId3"/>
  </sheets>
  <definedNames>
    <definedName name="_xlnm.Print_Area" localSheetId="0">'7 programa'!$A$1:$N$259</definedName>
    <definedName name="_xlnm.Print_Area" localSheetId="2">'aiškinamoji lentelė'!$A$1:$P$271</definedName>
    <definedName name="_xlnm.Print_Area" localSheetId="1">'Lyginamasis variantas'!$A$1:$U$257</definedName>
    <definedName name="_xlnm.Print_Titles" localSheetId="0">'7 programa'!$10:$12</definedName>
    <definedName name="_xlnm.Print_Titles" localSheetId="2">'aiškinamoji lentelė'!$7:$9</definedName>
    <definedName name="_xlnm.Print_Titles" localSheetId="1">'Lyginamasis variantas'!$8:$10</definedName>
  </definedNames>
  <calcPr calcId="162913" fullPrecision="0"/>
</workbook>
</file>

<file path=xl/calcChain.xml><?xml version="1.0" encoding="utf-8"?>
<calcChain xmlns="http://schemas.openxmlformats.org/spreadsheetml/2006/main">
  <c r="J118" i="19" l="1"/>
  <c r="I128" i="19" l="1"/>
  <c r="I110" i="19"/>
  <c r="H17" i="18" l="1"/>
  <c r="H112" i="18"/>
  <c r="J49" i="10"/>
  <c r="J127" i="10"/>
  <c r="I59" i="19"/>
  <c r="J49" i="19"/>
  <c r="J120" i="10" l="1"/>
  <c r="J136" i="10" l="1"/>
  <c r="J111" i="19" l="1"/>
  <c r="J76" i="19"/>
  <c r="J61" i="19" l="1"/>
  <c r="J63" i="19"/>
  <c r="P250" i="19" l="1"/>
  <c r="P252" i="19"/>
  <c r="P253" i="19"/>
  <c r="P244" i="19"/>
  <c r="P242" i="19"/>
  <c r="O253" i="19"/>
  <c r="N253" i="19"/>
  <c r="O252" i="19"/>
  <c r="N252" i="19"/>
  <c r="O251" i="19"/>
  <c r="N251" i="19"/>
  <c r="O250" i="19"/>
  <c r="N250" i="19"/>
  <c r="N248" i="19"/>
  <c r="N245" i="19"/>
  <c r="O248" i="19"/>
  <c r="O247" i="19"/>
  <c r="N247" i="19"/>
  <c r="O246" i="19"/>
  <c r="N246" i="19"/>
  <c r="O245" i="19"/>
  <c r="O244" i="19"/>
  <c r="N244" i="19"/>
  <c r="O243" i="19"/>
  <c r="N243" i="19"/>
  <c r="O242" i="19"/>
  <c r="N242" i="19"/>
  <c r="O241" i="19"/>
  <c r="N241" i="19"/>
  <c r="P239" i="19"/>
  <c r="O240" i="19"/>
  <c r="N240" i="19"/>
  <c r="O239" i="19"/>
  <c r="N239" i="19"/>
  <c r="L253" i="19"/>
  <c r="K253" i="19"/>
  <c r="L252" i="19"/>
  <c r="K252" i="19"/>
  <c r="L251" i="19"/>
  <c r="K251" i="19"/>
  <c r="L250" i="19"/>
  <c r="K250" i="19"/>
  <c r="M248" i="19"/>
  <c r="L248" i="19"/>
  <c r="K248" i="19"/>
  <c r="L247" i="19"/>
  <c r="K247" i="19"/>
  <c r="K246" i="19"/>
  <c r="L246" i="19"/>
  <c r="L245" i="19"/>
  <c r="K245" i="19"/>
  <c r="L244" i="19"/>
  <c r="K244" i="19"/>
  <c r="K243" i="19"/>
  <c r="L243" i="19"/>
  <c r="L242" i="19"/>
  <c r="K242" i="19"/>
  <c r="L241" i="19"/>
  <c r="K241" i="19"/>
  <c r="L240" i="19"/>
  <c r="K240" i="19"/>
  <c r="L239" i="19"/>
  <c r="K239" i="19"/>
  <c r="I253" i="19"/>
  <c r="H253" i="19"/>
  <c r="I252" i="19"/>
  <c r="H252" i="19"/>
  <c r="I251" i="19"/>
  <c r="H251" i="19"/>
  <c r="I250" i="19"/>
  <c r="H250" i="19"/>
  <c r="I248" i="19"/>
  <c r="H248" i="19"/>
  <c r="I247" i="19"/>
  <c r="H247" i="19"/>
  <c r="I246" i="19"/>
  <c r="H246" i="19"/>
  <c r="I244" i="19"/>
  <c r="H244" i="19"/>
  <c r="I243" i="19"/>
  <c r="H243" i="19"/>
  <c r="J242" i="19"/>
  <c r="I242" i="19"/>
  <c r="H242" i="19"/>
  <c r="I241" i="19"/>
  <c r="H241" i="19"/>
  <c r="I240" i="19"/>
  <c r="H240" i="19"/>
  <c r="I239" i="19"/>
  <c r="H239" i="19"/>
  <c r="O228" i="19"/>
  <c r="O225" i="19"/>
  <c r="O222" i="19"/>
  <c r="O217" i="19"/>
  <c r="O190" i="19"/>
  <c r="O209" i="19" s="1"/>
  <c r="O187" i="19"/>
  <c r="O188" i="19" s="1"/>
  <c r="O165" i="19"/>
  <c r="O134" i="19"/>
  <c r="O131" i="19"/>
  <c r="O128" i="19"/>
  <c r="O109" i="19"/>
  <c r="O72" i="19"/>
  <c r="O15" i="19"/>
  <c r="O59" i="19" s="1"/>
  <c r="N228" i="19"/>
  <c r="N225" i="19"/>
  <c r="N222" i="19"/>
  <c r="N217" i="19"/>
  <c r="N190" i="19"/>
  <c r="N209" i="19" s="1"/>
  <c r="N187" i="19"/>
  <c r="N188" i="19" s="1"/>
  <c r="N165" i="19"/>
  <c r="N134" i="19"/>
  <c r="N131" i="19"/>
  <c r="N128" i="19"/>
  <c r="N109" i="19"/>
  <c r="N72" i="19"/>
  <c r="N15" i="19"/>
  <c r="N59" i="19" s="1"/>
  <c r="L228" i="19"/>
  <c r="L225" i="19"/>
  <c r="L222" i="19"/>
  <c r="L217" i="19"/>
  <c r="L190" i="19"/>
  <c r="L209" i="19" s="1"/>
  <c r="L187" i="19"/>
  <c r="L188" i="19" s="1"/>
  <c r="L169" i="19"/>
  <c r="L165" i="19"/>
  <c r="L134" i="19"/>
  <c r="L131" i="19"/>
  <c r="L128" i="19"/>
  <c r="L109" i="19"/>
  <c r="L72" i="19"/>
  <c r="L15" i="19"/>
  <c r="L238" i="19" s="1"/>
  <c r="K228" i="19"/>
  <c r="K225" i="19"/>
  <c r="K222" i="19"/>
  <c r="K217" i="19"/>
  <c r="K190" i="19"/>
  <c r="K209" i="19" s="1"/>
  <c r="K187" i="19"/>
  <c r="K188" i="19" s="1"/>
  <c r="K169" i="19"/>
  <c r="K165" i="19"/>
  <c r="K134" i="19"/>
  <c r="K131" i="19"/>
  <c r="K128" i="19"/>
  <c r="K109" i="19"/>
  <c r="K72" i="19"/>
  <c r="K15" i="19"/>
  <c r="K59" i="19" s="1"/>
  <c r="H228" i="19"/>
  <c r="H225" i="19"/>
  <c r="H221" i="19"/>
  <c r="H222" i="19" s="1"/>
  <c r="H217" i="19"/>
  <c r="H191" i="19"/>
  <c r="H187" i="19"/>
  <c r="H188" i="19" s="1"/>
  <c r="H169" i="19"/>
  <c r="H165" i="19"/>
  <c r="H134" i="19"/>
  <c r="H131" i="19"/>
  <c r="H110" i="19"/>
  <c r="H109" i="19"/>
  <c r="H60" i="19"/>
  <c r="H72" i="19" s="1"/>
  <c r="H59" i="19"/>
  <c r="I238" i="19"/>
  <c r="I109" i="19"/>
  <c r="I131" i="19"/>
  <c r="I134" i="19"/>
  <c r="I165" i="19"/>
  <c r="I169" i="19"/>
  <c r="I187" i="19"/>
  <c r="I188" i="19" s="1"/>
  <c r="I191" i="19"/>
  <c r="I209" i="19" s="1"/>
  <c r="I217" i="19"/>
  <c r="I221" i="19"/>
  <c r="I222" i="19" s="1"/>
  <c r="I225" i="19"/>
  <c r="I228" i="19"/>
  <c r="H245" i="19" l="1"/>
  <c r="I229" i="19"/>
  <c r="L59" i="19"/>
  <c r="L170" i="19" s="1"/>
  <c r="H209" i="19"/>
  <c r="H218" i="19" s="1"/>
  <c r="N218" i="19"/>
  <c r="O238" i="19"/>
  <c r="O237" i="19" s="1"/>
  <c r="O236" i="19" s="1"/>
  <c r="H128" i="19"/>
  <c r="J110" i="19"/>
  <c r="K238" i="19"/>
  <c r="K237" i="19" s="1"/>
  <c r="K236" i="19" s="1"/>
  <c r="H238" i="19"/>
  <c r="H237" i="19" s="1"/>
  <c r="H236" i="19" s="1"/>
  <c r="J60" i="19"/>
  <c r="I218" i="19"/>
  <c r="I245" i="19"/>
  <c r="I72" i="19"/>
  <c r="I170" i="19" s="1"/>
  <c r="I230" i="19" s="1"/>
  <c r="I231" i="19" s="1"/>
  <c r="K218" i="19"/>
  <c r="L218" i="19"/>
  <c r="N229" i="19"/>
  <c r="O218" i="19"/>
  <c r="K170" i="19"/>
  <c r="H229" i="19"/>
  <c r="K229" i="19"/>
  <c r="K230" i="19" s="1"/>
  <c r="K231" i="19" s="1"/>
  <c r="L229" i="19"/>
  <c r="O229" i="19"/>
  <c r="N238" i="19"/>
  <c r="N237" i="19" s="1"/>
  <c r="N236" i="19" s="1"/>
  <c r="O249" i="19"/>
  <c r="N249" i="19"/>
  <c r="L249" i="19"/>
  <c r="K249" i="19"/>
  <c r="L237" i="19"/>
  <c r="L236" i="19" s="1"/>
  <c r="I249" i="19"/>
  <c r="H249" i="19"/>
  <c r="I237" i="19"/>
  <c r="O170" i="19"/>
  <c r="N170" i="19"/>
  <c r="H170" i="19"/>
  <c r="O230" i="19" l="1"/>
  <c r="O231" i="19" s="1"/>
  <c r="N254" i="19"/>
  <c r="L230" i="19"/>
  <c r="L231" i="19" s="1"/>
  <c r="H230" i="19"/>
  <c r="H231" i="19" s="1"/>
  <c r="K254" i="19"/>
  <c r="N230" i="19"/>
  <c r="N231" i="19" s="1"/>
  <c r="I236" i="19"/>
  <c r="I254" i="19" s="1"/>
  <c r="L254" i="19"/>
  <c r="O254" i="19"/>
  <c r="H254" i="19"/>
  <c r="M253" i="19" l="1"/>
  <c r="J253" i="19"/>
  <c r="M252" i="19"/>
  <c r="J252" i="19"/>
  <c r="P251" i="19"/>
  <c r="M251" i="19"/>
  <c r="J251" i="19"/>
  <c r="M250" i="19"/>
  <c r="J250" i="19"/>
  <c r="J248" i="19"/>
  <c r="M247" i="19"/>
  <c r="J247" i="19"/>
  <c r="M246" i="19"/>
  <c r="J246" i="19"/>
  <c r="M245" i="19"/>
  <c r="M244" i="19"/>
  <c r="J244" i="19"/>
  <c r="P243" i="19"/>
  <c r="M243" i="19"/>
  <c r="J243" i="19"/>
  <c r="M242" i="19"/>
  <c r="P241" i="19"/>
  <c r="M241" i="19"/>
  <c r="J241" i="19"/>
  <c r="P240" i="19"/>
  <c r="M240" i="19"/>
  <c r="J240" i="19"/>
  <c r="M239" i="19"/>
  <c r="J239" i="19"/>
  <c r="P228" i="19"/>
  <c r="M228" i="19"/>
  <c r="J228" i="19"/>
  <c r="P225" i="19"/>
  <c r="M225" i="19"/>
  <c r="J225" i="19"/>
  <c r="P222" i="19"/>
  <c r="M222" i="19"/>
  <c r="J222" i="19"/>
  <c r="P217" i="19"/>
  <c r="M217" i="19"/>
  <c r="J217" i="19"/>
  <c r="J209" i="19"/>
  <c r="P209" i="19"/>
  <c r="M209" i="19"/>
  <c r="P187" i="19"/>
  <c r="P188" i="19" s="1"/>
  <c r="M187" i="19"/>
  <c r="M188" i="19" s="1"/>
  <c r="J187" i="19"/>
  <c r="J188" i="19" s="1"/>
  <c r="M169" i="19"/>
  <c r="J169" i="19"/>
  <c r="P165" i="19"/>
  <c r="M165" i="19"/>
  <c r="J165" i="19"/>
  <c r="P134" i="19"/>
  <c r="M134" i="19"/>
  <c r="J134" i="19"/>
  <c r="P131" i="19"/>
  <c r="M131" i="19"/>
  <c r="J131" i="19"/>
  <c r="P128" i="19"/>
  <c r="M128" i="19"/>
  <c r="J128" i="19"/>
  <c r="P109" i="19"/>
  <c r="M109" i="19"/>
  <c r="J109" i="19"/>
  <c r="P72" i="19"/>
  <c r="M72" i="19"/>
  <c r="J72" i="19"/>
  <c r="J59" i="19"/>
  <c r="P238" i="19"/>
  <c r="M59" i="19"/>
  <c r="P249" i="19" l="1"/>
  <c r="J218" i="19"/>
  <c r="J249" i="19"/>
  <c r="M249" i="19"/>
  <c r="P237" i="19"/>
  <c r="P229" i="19"/>
  <c r="J229" i="19"/>
  <c r="P218" i="19"/>
  <c r="P59" i="19"/>
  <c r="P170" i="19" s="1"/>
  <c r="M229" i="19"/>
  <c r="M170" i="19"/>
  <c r="J170" i="19"/>
  <c r="M218" i="19"/>
  <c r="J238" i="19"/>
  <c r="J237" i="19" s="1"/>
  <c r="M238" i="19"/>
  <c r="M237" i="19" s="1"/>
  <c r="M236" i="19" s="1"/>
  <c r="J245" i="19"/>
  <c r="N210" i="10"/>
  <c r="M254" i="19" l="1"/>
  <c r="J230" i="19"/>
  <c r="J231" i="19" s="1"/>
  <c r="P248" i="19" s="1"/>
  <c r="P230" i="19"/>
  <c r="P231" i="19" s="1"/>
  <c r="M230" i="19"/>
  <c r="M231" i="19" s="1"/>
  <c r="P245" i="19"/>
  <c r="J236" i="19"/>
  <c r="J254" i="19" s="1"/>
  <c r="J152" i="10"/>
  <c r="J151" i="10"/>
  <c r="J150" i="10"/>
  <c r="P247" i="19" l="1"/>
  <c r="P246" i="19"/>
  <c r="J25" i="10"/>
  <c r="P236" i="19" l="1"/>
  <c r="P254" i="19" s="1"/>
  <c r="J88" i="10"/>
  <c r="H193" i="18" l="1"/>
  <c r="H223" i="18"/>
  <c r="J48" i="10"/>
  <c r="J46" i="10"/>
  <c r="J43" i="10"/>
  <c r="J193" i="10" l="1"/>
  <c r="H224" i="18" l="1"/>
  <c r="L206" i="10" l="1"/>
  <c r="J192" i="18" l="1"/>
  <c r="I192" i="18"/>
  <c r="K206" i="10"/>
  <c r="J17" i="18" l="1"/>
  <c r="I17" i="18"/>
  <c r="J240" i="18" l="1"/>
  <c r="I240" i="18"/>
  <c r="H240" i="18"/>
  <c r="K233" i="10" l="1"/>
  <c r="J233" i="10"/>
  <c r="I219" i="18"/>
  <c r="J219" i="18"/>
  <c r="H219" i="18"/>
  <c r="I211" i="18"/>
  <c r="J211" i="18"/>
  <c r="H211" i="18"/>
  <c r="K225" i="10"/>
  <c r="I189" i="18"/>
  <c r="I190" i="18" s="1"/>
  <c r="J189" i="18"/>
  <c r="J190" i="18" s="1"/>
  <c r="H189" i="18"/>
  <c r="H190" i="18" s="1"/>
  <c r="I171" i="18"/>
  <c r="H171" i="18"/>
  <c r="I167" i="18"/>
  <c r="J167" i="18"/>
  <c r="H167" i="18"/>
  <c r="H220" i="18" l="1"/>
  <c r="I220" i="18"/>
  <c r="J220" i="18"/>
  <c r="I130" i="18"/>
  <c r="J130" i="18"/>
  <c r="H130" i="18"/>
  <c r="I111" i="18"/>
  <c r="J111" i="18"/>
  <c r="H111" i="18"/>
  <c r="H74" i="18"/>
  <c r="I74" i="18"/>
  <c r="J74" i="18"/>
  <c r="H61" i="18"/>
  <c r="I61" i="18"/>
  <c r="J61" i="18"/>
  <c r="J255" i="18" l="1"/>
  <c r="I255" i="18"/>
  <c r="H255" i="18"/>
  <c r="J254" i="18"/>
  <c r="I254" i="18"/>
  <c r="H254" i="18"/>
  <c r="J253" i="18"/>
  <c r="I253" i="18"/>
  <c r="H253" i="18"/>
  <c r="J252" i="18"/>
  <c r="I252" i="18"/>
  <c r="H252" i="18"/>
  <c r="I250" i="18"/>
  <c r="H250" i="18"/>
  <c r="I249" i="18"/>
  <c r="H249" i="18"/>
  <c r="I248" i="18"/>
  <c r="H248" i="18"/>
  <c r="I247" i="18"/>
  <c r="H247" i="18"/>
  <c r="J246" i="18"/>
  <c r="I246" i="18"/>
  <c r="H246" i="18"/>
  <c r="J245" i="18"/>
  <c r="I245" i="18"/>
  <c r="H245" i="18"/>
  <c r="J244" i="18"/>
  <c r="I244" i="18"/>
  <c r="H244" i="18"/>
  <c r="J243" i="18"/>
  <c r="I243" i="18"/>
  <c r="H243" i="18"/>
  <c r="J242" i="18"/>
  <c r="I242" i="18"/>
  <c r="H242" i="18"/>
  <c r="H241" i="18"/>
  <c r="J230" i="18"/>
  <c r="I230" i="18"/>
  <c r="H230" i="18"/>
  <c r="J227" i="18"/>
  <c r="I227" i="18"/>
  <c r="H227" i="18"/>
  <c r="J224" i="18"/>
  <c r="I224" i="18"/>
  <c r="J136" i="18"/>
  <c r="I136" i="18"/>
  <c r="H136" i="18"/>
  <c r="J133" i="18"/>
  <c r="I133" i="18"/>
  <c r="H133" i="18"/>
  <c r="H231" i="18" l="1"/>
  <c r="J172" i="18"/>
  <c r="H172" i="18"/>
  <c r="I172" i="18"/>
  <c r="H251" i="18"/>
  <c r="I251" i="18"/>
  <c r="J251" i="18"/>
  <c r="I241" i="18"/>
  <c r="I239" i="18" s="1"/>
  <c r="I238" i="18" s="1"/>
  <c r="I256" i="18" s="1"/>
  <c r="I231" i="18"/>
  <c r="J231" i="18"/>
  <c r="J241" i="18"/>
  <c r="J239" i="18" s="1"/>
  <c r="H239" i="18"/>
  <c r="H238" i="18" s="1"/>
  <c r="H232" i="18" l="1"/>
  <c r="H256" i="18"/>
  <c r="I232" i="18"/>
  <c r="I233" i="18" s="1"/>
  <c r="J232" i="18"/>
  <c r="J233" i="18" s="1"/>
  <c r="J206" i="10"/>
  <c r="J76" i="10"/>
  <c r="J24" i="10" l="1"/>
  <c r="J59" i="10" s="1"/>
  <c r="J108" i="10"/>
  <c r="J91" i="10"/>
  <c r="J177" i="10" l="1"/>
  <c r="K177" i="10"/>
  <c r="L177" i="10"/>
  <c r="J139" i="10" l="1"/>
  <c r="K139" i="10"/>
  <c r="J202" i="10"/>
  <c r="J225" i="10"/>
  <c r="J234" i="10" s="1"/>
  <c r="J242" i="10"/>
  <c r="J239" i="10"/>
  <c r="J73" i="10" l="1"/>
  <c r="J114" i="10" s="1"/>
  <c r="K70" i="10" l="1"/>
  <c r="L70" i="10"/>
  <c r="J261" i="10"/>
  <c r="J269" i="10"/>
  <c r="J259" i="10"/>
  <c r="L261" i="10" l="1"/>
  <c r="K261" i="10"/>
  <c r="L59" i="10"/>
  <c r="L136" i="10"/>
  <c r="K202" i="10"/>
  <c r="L202" i="10"/>
  <c r="K239" i="10"/>
  <c r="L239" i="10"/>
  <c r="J255" i="10" l="1"/>
  <c r="J70" i="10"/>
  <c r="K59" i="10"/>
  <c r="K131" i="10"/>
  <c r="K136" i="10" s="1"/>
  <c r="L233" i="10" l="1"/>
  <c r="J245" i="10" l="1"/>
  <c r="J256" i="10" l="1"/>
  <c r="K245" i="10"/>
  <c r="J246" i="10"/>
  <c r="K242" i="10"/>
  <c r="J270" i="10"/>
  <c r="K246" i="10" l="1"/>
  <c r="J265" i="10" l="1"/>
  <c r="J262" i="10"/>
  <c r="J264" i="10"/>
  <c r="J263" i="10"/>
  <c r="J260" i="10"/>
  <c r="J258" i="10"/>
  <c r="J268" i="10"/>
  <c r="K185" i="10" l="1"/>
  <c r="L185" i="10"/>
  <c r="J185" i="10"/>
  <c r="L245" i="10" l="1"/>
  <c r="K270" i="10" l="1"/>
  <c r="K269" i="10"/>
  <c r="K268" i="10"/>
  <c r="K267" i="10"/>
  <c r="K265" i="10"/>
  <c r="K264" i="10"/>
  <c r="K263" i="10"/>
  <c r="K262" i="10"/>
  <c r="L260" i="10"/>
  <c r="K260" i="10"/>
  <c r="K259" i="10"/>
  <c r="K258" i="10"/>
  <c r="K257" i="10"/>
  <c r="K266" i="10" l="1"/>
  <c r="K203" i="10" l="1"/>
  <c r="K142" i="10"/>
  <c r="K114" i="10"/>
  <c r="K186" i="10" l="1"/>
  <c r="K255" i="10"/>
  <c r="K256" i="10"/>
  <c r="K234" i="10"/>
  <c r="K247" i="10" l="1"/>
  <c r="K248" i="10" s="1"/>
  <c r="K254" i="10"/>
  <c r="K253" i="10" s="1"/>
  <c r="K271" i="10" s="1"/>
  <c r="L142" i="10" l="1"/>
  <c r="J142" i="10"/>
  <c r="L268" i="10" l="1"/>
  <c r="L225" i="10" l="1"/>
  <c r="L112" i="10" l="1"/>
  <c r="L109" i="10"/>
  <c r="L114" i="10" s="1"/>
  <c r="L255" i="10" l="1"/>
  <c r="L269" i="10"/>
  <c r="L267" i="10"/>
  <c r="J267" i="10"/>
  <c r="J266" i="10" s="1"/>
  <c r="L259" i="10"/>
  <c r="L258" i="10"/>
  <c r="L256" i="10"/>
  <c r="L234" i="10" l="1"/>
  <c r="J186" i="10" l="1"/>
  <c r="L139" i="10"/>
  <c r="L186" i="10" s="1"/>
  <c r="J203" i="10"/>
  <c r="L242" i="10"/>
  <c r="L246" i="10" s="1"/>
  <c r="J257" i="10"/>
  <c r="L257" i="10"/>
  <c r="L254" i="10" s="1"/>
  <c r="L270" i="10"/>
  <c r="L266" i="10" s="1"/>
  <c r="J254" i="10" l="1"/>
  <c r="J253" i="10" s="1"/>
  <c r="J247" i="10"/>
  <c r="L262" i="10"/>
  <c r="L203" i="10"/>
  <c r="L247" i="10" l="1"/>
  <c r="J248" i="10" l="1"/>
  <c r="L248" i="10"/>
  <c r="L265" i="10" l="1"/>
  <c r="L264" i="10"/>
  <c r="L263" i="10"/>
  <c r="J271" i="10"/>
  <c r="L253" i="10" l="1"/>
  <c r="L271" i="10" s="1"/>
  <c r="J247" i="18" l="1"/>
  <c r="H233" i="18" l="1"/>
  <c r="J248" i="18" s="1"/>
  <c r="J250" i="18"/>
  <c r="J249" i="18" l="1"/>
  <c r="J238" i="18" s="1"/>
  <c r="J256" i="18" s="1"/>
</calcChain>
</file>

<file path=xl/comments1.xml><?xml version="1.0" encoding="utf-8"?>
<comments xmlns="http://schemas.openxmlformats.org/spreadsheetml/2006/main">
  <authors>
    <author>Audra Cepiene</author>
  </authors>
  <commentList>
    <comment ref="E17"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E21"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38" authorId="0" shapeId="0">
      <text>
        <r>
          <rPr>
            <sz val="9"/>
            <color indexed="81"/>
            <rFont val="Tahoma"/>
            <family val="2"/>
            <charset val="186"/>
          </rPr>
          <t>Iš viso mieste yra 1,5 tūkst. vnt. šiukšliadėžių</t>
        </r>
      </text>
    </comment>
    <comment ref="K39" authorId="0" shapeId="0">
      <text>
        <r>
          <rPr>
            <sz val="9"/>
            <color indexed="81"/>
            <rFont val="Tahoma"/>
            <family val="2"/>
            <charset val="186"/>
          </rPr>
          <t>Iš viso mieste yra 1,1 tūkst. vnt. suoliuk</t>
        </r>
      </text>
    </comment>
    <comment ref="E45"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1"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D55"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E5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7"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7" authorId="0" shapeId="0">
      <text>
        <r>
          <rPr>
            <sz val="9"/>
            <color indexed="81"/>
            <rFont val="Tahoma"/>
            <family val="2"/>
            <charset val="186"/>
          </rPr>
          <t>Visuomenininkai</t>
        </r>
      </text>
    </comment>
    <comment ref="E5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7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94"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2"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D126" authorId="0" shapeId="0">
      <text>
        <r>
          <rPr>
            <sz val="9"/>
            <color indexed="81"/>
            <rFont val="Tahoma"/>
            <family val="2"/>
            <charset val="186"/>
          </rPr>
          <t xml:space="preserve">Apšvietimo projektas Smiltynės pagrindiniame take rengiamas kartu su Smiltynės atraminės sienutės  projektu.     </t>
        </r>
      </text>
    </comment>
    <comment ref="E143"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6"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E150" authorId="0" shapeId="0">
      <text>
        <r>
          <rPr>
            <sz val="9"/>
            <color indexed="81"/>
            <rFont val="Tahoma"/>
            <family val="2"/>
            <charset val="186"/>
          </rPr>
          <t xml:space="preserve">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P6, Klaipėdos miesto ekonominės plėtros strategija ir įgyvendinimo veiksmų planas iki 2030 metų, 3.1.5. "Intencyvinti linijinį centrą Taikos pr. ašyje" </t>
        </r>
      </text>
    </comment>
    <comment ref="E154"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E15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3"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9"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L188" authorId="0" shapeId="0">
      <text>
        <r>
          <rPr>
            <sz val="9"/>
            <color indexed="81"/>
            <rFont val="Tahoma"/>
            <family val="2"/>
            <charset val="186"/>
          </rPr>
          <t>techninio projekto parengimas</t>
        </r>
        <r>
          <rPr>
            <sz val="9"/>
            <color indexed="81"/>
            <rFont val="Tahoma"/>
            <family val="2"/>
            <charset val="186"/>
          </rPr>
          <t xml:space="preserve">
</t>
        </r>
      </text>
    </comment>
    <comment ref="D194"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H239" authorId="0" shapeId="0">
      <text>
        <r>
          <rPr>
            <b/>
            <sz val="9"/>
            <color indexed="81"/>
            <rFont val="Tahoma"/>
            <family val="2"/>
            <charset val="186"/>
          </rPr>
          <t>12054,4 pirminis biudžetas</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5"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E19"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36" authorId="0" shapeId="0">
      <text>
        <r>
          <rPr>
            <sz val="9"/>
            <color indexed="81"/>
            <rFont val="Tahoma"/>
            <family val="2"/>
            <charset val="186"/>
          </rPr>
          <t>Iš viso mieste yra 1,5 tūkst. vnt. šiukšliadėžių</t>
        </r>
      </text>
    </comment>
    <comment ref="Q37" authorId="0" shapeId="0">
      <text>
        <r>
          <rPr>
            <sz val="9"/>
            <color indexed="81"/>
            <rFont val="Tahoma"/>
            <family val="2"/>
            <charset val="186"/>
          </rPr>
          <t>Iš viso mieste yra 1,1 tūkst. vnt. suoliuk</t>
        </r>
      </text>
    </comment>
    <comment ref="E43"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D53"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E5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5"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5" authorId="0" shapeId="0">
      <text>
        <r>
          <rPr>
            <sz val="9"/>
            <color indexed="81"/>
            <rFont val="Tahoma"/>
            <family val="2"/>
            <charset val="186"/>
          </rPr>
          <t>Visuomenininkai</t>
        </r>
      </text>
    </comment>
    <comment ref="E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7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92"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2"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0"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D124" authorId="0" shapeId="0">
      <text>
        <r>
          <rPr>
            <sz val="9"/>
            <color indexed="81"/>
            <rFont val="Tahoma"/>
            <family val="2"/>
            <charset val="186"/>
          </rPr>
          <t xml:space="preserve">Apšvietimo projektas Smiltynės pagrindiniame take rengiamas kartu su Smiltynės atraminės sienutės  projektu.     </t>
        </r>
      </text>
    </comment>
    <comment ref="E141"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4"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E148" authorId="0" shapeId="0">
      <text>
        <r>
          <rPr>
            <sz val="9"/>
            <color indexed="81"/>
            <rFont val="Tahoma"/>
            <family val="2"/>
            <charset val="186"/>
          </rPr>
          <t xml:space="preserve">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P6, Klaipėdos miesto ekonominės plėtros strategija ir įgyvendinimo veiksmų planas iki 2030 metų, 3.1.5. "Intencyvinti linijinį centrą Taikos pr. ašyje" </t>
        </r>
      </text>
    </comment>
    <comment ref="E152"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E15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1"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7"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R186" authorId="0" shapeId="0">
      <text>
        <r>
          <rPr>
            <sz val="9"/>
            <color indexed="81"/>
            <rFont val="Tahoma"/>
            <family val="2"/>
            <charset val="186"/>
          </rPr>
          <t>techninio projekto parengimas</t>
        </r>
        <r>
          <rPr>
            <sz val="9"/>
            <color indexed="81"/>
            <rFont val="Tahoma"/>
            <family val="2"/>
            <charset val="186"/>
          </rPr>
          <t xml:space="preserve">
</t>
        </r>
      </text>
    </comment>
    <comment ref="D192"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I237" authorId="0" shapeId="0">
      <text>
        <r>
          <rPr>
            <b/>
            <sz val="9"/>
            <color indexed="81"/>
            <rFont val="Tahoma"/>
            <family val="2"/>
            <charset val="186"/>
          </rPr>
          <t xml:space="preserve">12054,4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4"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F18"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M18" authorId="0" shapeId="0">
      <text>
        <r>
          <rPr>
            <sz val="9"/>
            <color indexed="81"/>
            <rFont val="Tahoma"/>
            <family val="2"/>
            <charset val="186"/>
          </rPr>
          <t xml:space="preserve">Eksploatuojami 4 fontanai: "Taravos Anikė"; "Laivelis" Meridiano skvere; Debreceno aikštės fontanas; Pempininkų aikštės fontanas
</t>
        </r>
      </text>
    </comment>
    <comment ref="J22" authorId="0" shapeId="0">
      <text>
        <r>
          <rPr>
            <sz val="9"/>
            <color indexed="81"/>
            <rFont val="Tahoma"/>
            <family val="2"/>
            <charset val="186"/>
          </rPr>
          <t>iš viso projekto kaina 53,8 tūkst. eur , iš jų 3,6 tūkst. eur projektas (43,1-3,6) 39,5 tūkst. eur persikelia</t>
        </r>
      </text>
    </comment>
    <comment ref="N22" authorId="0" shapeId="0">
      <text>
        <r>
          <rPr>
            <sz val="9"/>
            <color indexed="81"/>
            <rFont val="Tahoma"/>
            <family val="2"/>
            <charset val="186"/>
          </rPr>
          <t>iš viso projekto kaina 53,8 tūkst. eur , iš jų 3,6 tūkst. eur projektas</t>
        </r>
      </text>
    </comment>
    <comment ref="M35" authorId="0" shapeId="0">
      <text>
        <r>
          <rPr>
            <sz val="9"/>
            <color indexed="81"/>
            <rFont val="Tahoma"/>
            <family val="2"/>
            <charset val="186"/>
          </rPr>
          <t>Iš viso mieste yra 1,5 tūkst. vnt. šiukšliadėžių</t>
        </r>
      </text>
    </comment>
    <comment ref="M36" authorId="0" shapeId="0">
      <text>
        <r>
          <rPr>
            <sz val="9"/>
            <color indexed="81"/>
            <rFont val="Tahoma"/>
            <family val="2"/>
            <charset val="186"/>
          </rPr>
          <t>Iš viso mieste yra 1,1 tūkst. vnt. suoliuk</t>
        </r>
      </text>
    </comment>
    <comment ref="F42"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M49" authorId="0" shapeId="0">
      <text>
        <r>
          <rPr>
            <sz val="9"/>
            <color indexed="81"/>
            <rFont val="Tahoma"/>
            <family val="2"/>
            <charset val="186"/>
          </rPr>
          <t xml:space="preserve">Parengtas techninis projektas. Paveldosaugos skyrius 
</t>
        </r>
      </text>
    </comment>
    <comment ref="E53"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F5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5"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I55" authorId="0" shapeId="0">
      <text>
        <r>
          <rPr>
            <sz val="9"/>
            <color indexed="81"/>
            <rFont val="Tahoma"/>
            <family val="2"/>
            <charset val="186"/>
          </rPr>
          <t>Visuomenininkai</t>
        </r>
      </text>
    </comment>
    <comment ref="E57" authorId="0" shapeId="0">
      <text>
        <r>
          <rPr>
            <sz val="9"/>
            <color indexed="81"/>
            <rFont val="Tahoma"/>
            <family val="2"/>
            <charset val="186"/>
          </rPr>
          <t xml:space="preserve">Techninis projektas yra parengtas. Rengėjas Paveldosaugos skyrius
</t>
        </r>
      </text>
    </comment>
    <comment ref="F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85"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M85" authorId="0" shapeId="0">
      <text>
        <r>
          <rPr>
            <sz val="9"/>
            <color indexed="81"/>
            <rFont val="Tahoma"/>
            <family val="2"/>
            <charset val="186"/>
          </rPr>
          <t>projektas parengtas, darbų pradžia planauojama 2022 metais</t>
        </r>
      </text>
    </comment>
    <comment ref="M86" authorId="0" shapeId="0">
      <text>
        <r>
          <rPr>
            <sz val="9"/>
            <color indexed="81"/>
            <rFont val="Tahoma"/>
            <family val="2"/>
            <charset val="186"/>
          </rPr>
          <t>projektas parengtas, darbų pradžia planauojama 2022 metais</t>
        </r>
      </text>
    </comment>
    <comment ref="J88" authorId="0" shapeId="0">
      <text>
        <r>
          <rPr>
            <b/>
            <sz val="9"/>
            <color indexed="81"/>
            <rFont val="Tahoma"/>
            <family val="2"/>
            <charset val="186"/>
          </rPr>
          <t>projektų užbaigimui už atramines sienutes</t>
        </r>
        <r>
          <rPr>
            <sz val="9"/>
            <color indexed="81"/>
            <rFont val="Tahoma"/>
            <family val="2"/>
            <charset val="186"/>
          </rPr>
          <t xml:space="preserve">
</t>
        </r>
      </text>
    </comment>
    <comment ref="E91"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91"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M108" authorId="0" shapeId="0">
      <text>
        <r>
          <rPr>
            <sz val="9"/>
            <color indexed="81"/>
            <rFont val="Tahoma"/>
            <family val="2"/>
            <charset val="186"/>
          </rPr>
          <t>Viešieji tualetai: Stovyklų g. 4 –21,79 m2; Kopų g. 1A (I Melnragė) – 87,25 m2;</t>
        </r>
      </text>
    </comment>
    <comment ref="M111" authorId="0" shapeId="0">
      <text>
        <r>
          <rPr>
            <sz val="9"/>
            <color indexed="81"/>
            <rFont val="Tahoma"/>
            <family val="2"/>
            <charset val="186"/>
          </rPr>
          <t>pradėtas rengti viešųjų pirkimų konkursas, darbus planuojama atlikti 2018 m.</t>
        </r>
      </text>
    </comment>
    <comment ref="F115"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N125" authorId="0" shapeId="0">
      <text>
        <r>
          <rPr>
            <sz val="9"/>
            <color indexed="81"/>
            <rFont val="Tahoma"/>
            <family val="2"/>
            <charset val="186"/>
          </rPr>
          <t>2018 m. likutis dėl neįvykdymo - parengti techniniai projektai Šiltnamių g., Ukmergės g., Pievų Tako g. vnt.
Oto g.; take nuo Kretingos g. iki Geležinkelio g. 2A; praėjime nuo Taikos pr. 8 iki Sausio 15-osios 2A ; Daukanto g. 13a ir Pievų Tako g. 8,</t>
        </r>
      </text>
    </comment>
    <comment ref="O131" authorId="0" shapeId="0">
      <text>
        <r>
          <rPr>
            <sz val="9"/>
            <color indexed="81"/>
            <rFont val="Tahoma"/>
            <family val="2"/>
            <charset val="186"/>
          </rPr>
          <t xml:space="preserve">Oro linijų keitimas į kabelines Kretingos g., Reikjaviko g. 13 </t>
        </r>
      </text>
    </comment>
    <comment ref="E132" authorId="0" shapeId="0">
      <text>
        <r>
          <rPr>
            <sz val="9"/>
            <color indexed="81"/>
            <rFont val="Tahoma"/>
            <family val="2"/>
            <charset val="186"/>
          </rPr>
          <t xml:space="preserve">Apšvietimo projektas Smiltynės pagrindiniame take rengiamas kartu su Smiltynės atraminės sienutės  projektu.     </t>
        </r>
      </text>
    </comment>
    <comment ref="M137" authorId="0" shapeId="0">
      <text>
        <r>
          <rPr>
            <b/>
            <sz val="9"/>
            <color indexed="81"/>
            <rFont val="Tahoma"/>
            <family val="2"/>
            <charset val="186"/>
          </rPr>
          <t xml:space="preserve">87 kamerų priežiūra </t>
        </r>
        <r>
          <rPr>
            <sz val="9"/>
            <color indexed="81"/>
            <rFont val="Tahoma"/>
            <family val="2"/>
            <charset val="186"/>
          </rPr>
          <t xml:space="preserve">(58 esamos+8(Poilsio parkas)+7(Sąjūdžio parkas)+12(Gedminų alėja)+2(Minijos-Baltijos sankryža), 
</t>
        </r>
        <r>
          <rPr>
            <b/>
            <sz val="9"/>
            <color indexed="81"/>
            <rFont val="Tahoma"/>
            <family val="2"/>
            <charset val="186"/>
          </rPr>
          <t>60 kamerų priežiūra</t>
        </r>
        <r>
          <rPr>
            <sz val="9"/>
            <color indexed="81"/>
            <rFont val="Tahoma"/>
            <family val="2"/>
            <charset val="186"/>
          </rPr>
          <t xml:space="preserve"> (45 naujų kamerų, 7 naujos policijai pagal prašymą, 8 (Klaipėdos piliavietė ir Vasaros estradoje)
</t>
        </r>
        <r>
          <rPr>
            <b/>
            <sz val="9"/>
            <color indexed="81"/>
            <rFont val="Tahoma"/>
            <family val="2"/>
            <charset val="186"/>
          </rPr>
          <t xml:space="preserve">4 slaptos </t>
        </r>
        <r>
          <rPr>
            <sz val="9"/>
            <color indexed="81"/>
            <rFont val="Tahoma"/>
            <family val="2"/>
            <charset val="186"/>
          </rPr>
          <t xml:space="preserve">kameros
Stebėjimo kamerų tinklo diegimas autobusų ir geležinkelių stotyse bei intermodaliniuose centruose </t>
        </r>
        <r>
          <rPr>
            <b/>
            <sz val="9"/>
            <color indexed="81"/>
            <rFont val="Tahoma"/>
            <family val="2"/>
            <charset val="186"/>
          </rPr>
          <t xml:space="preserve">(Darnaus judumo planas)
</t>
        </r>
      </text>
    </comment>
    <comment ref="F145"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M145" authorId="0" shapeId="0">
      <text>
        <r>
          <rPr>
            <sz val="9"/>
            <color indexed="81"/>
            <rFont val="Tahoma"/>
            <family val="2"/>
            <charset val="186"/>
          </rPr>
          <t xml:space="preserve">2019 m. vyksta projekto ekspertizė, projekto sąmatos korekcija, rangos darbų pirkimas ir archeologiniai tyrinėjimai 
</t>
        </r>
      </text>
    </comment>
    <comment ref="F149"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5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t>
        </r>
        <r>
          <rPr>
            <b/>
            <sz val="9"/>
            <color indexed="81"/>
            <rFont val="Tahoma"/>
            <family val="2"/>
            <charset val="186"/>
          </rPr>
          <t xml:space="preserve">P6, Klaipėdos miesto ekonominės plėtros strategija ir įgyvendinimo veiksmų planas iki 2030 metų, 3.1.5. </t>
        </r>
        <r>
          <rPr>
            <sz val="9"/>
            <color indexed="81"/>
            <rFont val="Tahoma"/>
            <family val="2"/>
            <charset val="186"/>
          </rPr>
          <t xml:space="preserve">"Intencyvinti linijinį centrą Taikos pr. ašyje" </t>
        </r>
      </text>
    </comment>
    <comment ref="F159"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F16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6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0"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83" authorId="0" shapeId="0">
      <text>
        <r>
          <rPr>
            <sz val="9"/>
            <color indexed="81"/>
            <rFont val="Tahoma"/>
            <family val="2"/>
            <charset val="186"/>
          </rPr>
          <t>Siūloma nauja priemonė iš Miesto plėtros ir strateginio planavimo komiteto. Protokolas 2018-06-20 Nr. TAR-56</t>
        </r>
      </text>
    </comment>
    <comment ref="E206"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N210" authorId="0" shapeId="0">
      <text>
        <r>
          <rPr>
            <sz val="9"/>
            <color indexed="81"/>
            <rFont val="Tahoma"/>
            <family val="2"/>
            <charset val="186"/>
          </rPr>
          <t xml:space="preserve">neįvykdyti darbai 2018 m. -182 vnt., 2019 m. -390 vnt.
</t>
        </r>
      </text>
    </comment>
    <comment ref="M224" authorId="0" shapeId="0">
      <text>
        <r>
          <rPr>
            <sz val="9"/>
            <color indexed="81"/>
            <rFont val="Tahoma"/>
            <family val="2"/>
            <charset val="186"/>
          </rPr>
          <t xml:space="preserve">Siekiama įrengti meninio objekto žaidimo aikštelę senamiesčio erdvėje 
Reikalingas idėjų konkursas </t>
        </r>
      </text>
    </comment>
    <comment ref="N236" authorId="0" shapeId="0">
      <text>
        <r>
          <rPr>
            <sz val="9"/>
            <color indexed="81"/>
            <rFont val="Tahoma"/>
            <family val="2"/>
            <charset val="186"/>
          </rPr>
          <t>2019 m. planuojama rekonstruoti lietaus nuotekų tinklus Kauno g. 31, 33, 35, Malūnininkų g. 1 ir Taikos pr. 4A–5 paviršinių nuotekų kolektorius, taip pat planuojama tvarkyti KLASKO teritorijoje esantį kolektorių, kuris priklauso Klaipėdos miesto savivaldybei, sugriuvus kolektoriui ar didelio lietaus metu, galimas teritorijų apsėmimas šalia Janonio g. ir N. Uosto g.</t>
        </r>
      </text>
    </comment>
    <comment ref="N237" authorId="0" shapeId="0">
      <text>
        <r>
          <rPr>
            <b/>
            <sz val="9"/>
            <color indexed="81"/>
            <rFont val="Tahoma"/>
            <family val="2"/>
            <charset val="186"/>
          </rPr>
          <t xml:space="preserve">neįvykdyti darbai 2018 m. </t>
        </r>
      </text>
    </comment>
    <comment ref="E240"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E243" authorId="0" shapeId="0">
      <text>
        <r>
          <rPr>
            <sz val="9"/>
            <color indexed="81"/>
            <rFont val="Tahoma"/>
            <family val="2"/>
            <charset val="186"/>
          </rPr>
          <t>2017 m.  ties vieta (Baltijos pr. 109) statybos darbų atlikimo eigoje papildomai buvo nuspręsta remontuoti esamą pėsčiųjų taką, kad būtų sklandesnis sujungimas su esamais prie daugiabučių namų takais.</t>
        </r>
        <r>
          <rPr>
            <b/>
            <sz val="9"/>
            <color indexed="81"/>
            <rFont val="Tahoma"/>
            <family val="2"/>
            <charset val="186"/>
          </rPr>
          <t xml:space="preserve"> Šalia įrengiamo tako esama asfaltuota kelio danga nebuvo tvarkoma, taip pat ir lietaus surinkimo sistema</t>
        </r>
        <r>
          <rPr>
            <sz val="9"/>
            <color indexed="81"/>
            <rFont val="Tahoma"/>
            <family val="2"/>
            <charset val="186"/>
          </rPr>
          <t>. Įrengus papildomą pėsčiųjų tako atkarpą, atsirado problema dėl kelio apsėmimo, nes nebenuteka lietaus vanduo. Gautas AB „Klaipėdos vanduo“ prašymas, kad šioje atkarpoje būtina įrengti lietaus nuotekų tinklus (ilgis ~60 m., reikia įrengti laiptuotas surinkimo groteles (2 vnt.) ir gelžbetoninius šulinėlius.</t>
        </r>
      </text>
    </comment>
    <comment ref="J254" authorId="0" shapeId="0">
      <text>
        <r>
          <rPr>
            <b/>
            <sz val="9"/>
            <color indexed="81"/>
            <rFont val="Tahoma"/>
            <family val="2"/>
            <charset val="186"/>
          </rPr>
          <t xml:space="preserve">12054,4
</t>
        </r>
        <r>
          <rPr>
            <sz val="9"/>
            <color indexed="81"/>
            <rFont val="Tahoma"/>
            <family val="2"/>
            <charset val="186"/>
          </rPr>
          <t xml:space="preserve">
</t>
        </r>
      </text>
    </comment>
  </commentList>
</comments>
</file>

<file path=xl/sharedStrings.xml><?xml version="1.0" encoding="utf-8"?>
<sst xmlns="http://schemas.openxmlformats.org/spreadsheetml/2006/main" count="1549" uniqueCount="372">
  <si>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</si>
  <si>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</si>
  <si>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</si>
  <si>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</si>
  <si>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</si>
  <si>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</si>
  <si>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</si>
  <si>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</si>
  <si>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</si>
  <si>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</si>
  <si>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</si>
  <si>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</si>
  <si>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</si>
  <si>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</si>
  <si>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</si>
  <si>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</si>
  <si>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</si>
  <si>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</si>
  <si>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</si>
  <si>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</si>
  <si>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</si>
  <si>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</si>
  <si>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</si>
  <si>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</si>
  <si>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</si>
  <si>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</si>
  <si>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</si>
  <si>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</si>
  <si>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</si>
  <si>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</si>
  <si>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</si>
  <si>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</si>
  <si>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</si>
  <si>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</si>
  <si>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</si>
  <si>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</si>
  <si>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</si>
  <si>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</si>
  <si>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</si>
  <si>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</si>
  <si>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</si>
  <si>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</si>
  <si>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</si>
  <si>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</si>
  <si>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</si>
  <si>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</si>
  <si>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</si>
  <si>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</si>
  <si>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</si>
  <si>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</si>
  <si>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</si>
  <si>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</si>
  <si>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</si>
  <si>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</si>
  <si>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</si>
  <si>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</si>
  <si>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</si>
  <si>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</si>
  <si>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</si>
  <si>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</si>
  <si>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</si>
  <si>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</si>
  <si>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</si>
  <si>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</si>
  <si>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</si>
  <si>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</si>
  <si>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</si>
  <si>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</si>
  <si>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</si>
  <si>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</si>
  <si>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</si>
  <si>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</si>
  <si>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</si>
  <si>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 xml:space="preserve">MŪD Miesto tvarkymo skyrius </t>
  </si>
  <si>
    <t>MŪD Miesto tvarkymo skyrius</t>
  </si>
  <si>
    <t>Viešosios tvarkos skyrius</t>
  </si>
  <si>
    <t>IED Projektų skyrius</t>
  </si>
  <si>
    <t xml:space="preserve">IED Projektų skyrius  </t>
  </si>
  <si>
    <t>MŪD Miesto tvarkymo  sk.</t>
  </si>
  <si>
    <t>MŪD Kapinių priežiūros skyrius</t>
  </si>
  <si>
    <t xml:space="preserve">MŪD BĮ "Klaipėdos paplūdimiai" </t>
  </si>
  <si>
    <t>Laidojimo paslaugų teikimas ir kapinių priežiūros organizavimas:</t>
  </si>
  <si>
    <t>Įsigyta suoliukų, vnt.</t>
  </si>
  <si>
    <t>Prižiūrima gertuvių Poilsio parke, vnt.</t>
  </si>
  <si>
    <t>Planas</t>
  </si>
  <si>
    <t xml:space="preserve">Palaidota mirusiųjų, skaičius </t>
  </si>
  <si>
    <t>BĮ „Klaipėdos paplūdimiai“ veiklos organizavimas</t>
  </si>
  <si>
    <t>SB(SPL)</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</si>
  <si>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</si>
  <si>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</si>
  <si>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</si>
  <si>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</si>
  <si>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</si>
  <si>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Miesto aikščių, skverų ir kitų bendro naudojimo teritorijų atnaujinimas ir priežiūra:</t>
  </si>
  <si>
    <t>Parengtas techninis projektas, vnt.</t>
  </si>
  <si>
    <t>P2.4.2.2</t>
  </si>
  <si>
    <t>P2.4.2.3</t>
  </si>
  <si>
    <t>MŪD  Miesto tvarkymo skyrius</t>
  </si>
  <si>
    <t xml:space="preserve">Daugiabučių gyvenamųjų namų kvartalų priežiūros vykdymas: </t>
  </si>
  <si>
    <t>Gatvių ir viešųjų erdvių apšvietimo organizavimo funkcijos įgyvendinimas</t>
  </si>
  <si>
    <t>Suženklinta automobilių stovėjimo aikštelių (prie kapinių), vnt.</t>
  </si>
  <si>
    <t>Atstatyta vandens kolonėlių Joniškės ir Lėbartų kapinėse, vnt.</t>
  </si>
  <si>
    <t>I, P2.4.2.4</t>
  </si>
  <si>
    <t>tūkst. Eur</t>
  </si>
  <si>
    <t xml:space="preserve">Įsigyta gėlinių, vnt. </t>
  </si>
  <si>
    <t xml:space="preserve">Prižiūrima kapinių  (įskaitant senąsias kapinaites), vnt. </t>
  </si>
  <si>
    <t xml:space="preserve"> TIKSLŲ, UŽDAVINIŲ, PRIEMONIŲ, PRIEMONIŲ IŠLAIDŲ IR PRODUKTO KRITERIJŲ DETALI SUVESTINĖ</t>
  </si>
  <si>
    <r>
      <t>Gėlynų atnaujinimas ir įrengimas</t>
    </r>
    <r>
      <rPr>
        <i/>
        <sz val="10"/>
        <rFont val="Times New Roman"/>
        <family val="1"/>
        <charset val="186"/>
      </rPr>
      <t xml:space="preserve"> </t>
    </r>
  </si>
  <si>
    <t>P2.3.2.5</t>
  </si>
  <si>
    <t>Aiškinamojo rašto priedas Nr.3</t>
  </si>
  <si>
    <t>2019-ieji metai</t>
  </si>
  <si>
    <t>Vingio mikrorajono aikštės atnaujinimas</t>
  </si>
  <si>
    <t>500</t>
  </si>
  <si>
    <t xml:space="preserve">Įsigyta mobilių gelbėjimo stočių, vnt. </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</si>
  <si>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</si>
  <si>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</si>
  <si>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</si>
  <si>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</si>
  <si>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</si>
  <si>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</si>
  <si>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</si>
  <si>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</si>
  <si>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</si>
  <si>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</si>
  <si>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</si>
  <si>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</si>
  <si>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</si>
  <si>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</si>
  <si>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</si>
  <si>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</si>
  <si>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</si>
  <si>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90</t>
  </si>
  <si>
    <t>Aikštės prie Santuokų rūmų atnaujinimas</t>
  </si>
  <si>
    <r>
      <t xml:space="preserve">Klaipėdos valstybinio jūrų uosto direkcijos lėšos </t>
    </r>
    <r>
      <rPr>
        <b/>
        <sz val="10"/>
        <rFont val="Times New Roman"/>
        <family val="1"/>
        <charset val="186"/>
      </rPr>
      <t>KVJUD</t>
    </r>
  </si>
  <si>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</si>
  <si>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</si>
  <si>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</si>
  <si>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</si>
  <si>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</si>
  <si>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Prižiūrima stacionarių tualetų, vnt.</t>
  </si>
  <si>
    <t>Želdinių tvarkymas;</t>
  </si>
  <si>
    <t xml:space="preserve">Daugiabučių namų savininkų bendrijų (DNSB) pirmininkų mokymų organizavimas </t>
  </si>
  <si>
    <t xml:space="preserve">Paimta, sugauta gyvūnų, vnt. </t>
  </si>
  <si>
    <t>Atlikta beglobių kačių sterilizacijų, vnt.</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</si>
  <si>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</si>
  <si>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</si>
  <si>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</si>
  <si>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</si>
  <si>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</si>
  <si>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Įgyvendintas projektas, vnt.</t>
  </si>
  <si>
    <t>Atlikta skvero rekonstravimo darbų. Užbaigtumas, proc.</t>
  </si>
  <si>
    <t>Organizuota mokymų, vnt.</t>
  </si>
  <si>
    <r>
      <t xml:space="preserve">Europos Sąjungos paramos lėšos, kurios įtrauktos į Savivaldybės biudžetą </t>
    </r>
    <r>
      <rPr>
        <b/>
        <sz val="10"/>
        <rFont val="Times New Roman"/>
        <family val="1"/>
        <charset val="186"/>
      </rPr>
      <t>SB(ES)</t>
    </r>
  </si>
  <si>
    <t>Įrengta apšvietimo infrastruktūros kiemuose, tūkst. m.</t>
  </si>
  <si>
    <t xml:space="preserve">Atlikta viešosios erdvės (9075 m²) sutvarkymo darbų. Užbaigtumas, proc. </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</si>
  <si>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</si>
  <si>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</si>
  <si>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Atlikta aikštės ir jos prieigų (8 284 m2)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</si>
  <si>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</si>
  <si>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</si>
  <si>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</si>
  <si>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Saugios kaimynystės bendruomenėje projektų įgyvendinimas:</t>
  </si>
  <si>
    <t>2020-ųjų metų lėšų projektas</t>
  </si>
  <si>
    <t>2020-ieji metai</t>
  </si>
  <si>
    <t>Sutvarkyta švietimo įstaigų želdinių, vnt.</t>
  </si>
  <si>
    <t>Viešųjų erdvių (šviesoforų, fontanų, tualetų ir kt.) apšvietimo tinklų ir įrangos eksploatacija</t>
  </si>
  <si>
    <t>10</t>
  </si>
  <si>
    <t xml:space="preserve">MŪD Miesto tvarkymo sk. </t>
  </si>
  <si>
    <r>
      <t xml:space="preserve">Kelių priežiūros ir plėtros programos lėšos </t>
    </r>
    <r>
      <rPr>
        <b/>
        <sz val="10"/>
        <rFont val="Times New Roman"/>
        <family val="1"/>
        <charset val="186"/>
      </rPr>
      <t>SB(KPP)</t>
    </r>
  </si>
  <si>
    <t xml:space="preserve">Eksploatuojama informacinė miesto sistema: </t>
  </si>
  <si>
    <t>Įrengta gatvių pavadinimų lentelių ir gatvių krypties nuorodų, vnt.</t>
  </si>
  <si>
    <t>Įsigyta inventoriaus:</t>
  </si>
  <si>
    <t>Atlikta inventoriaus remonto darbų:</t>
  </si>
  <si>
    <t>Įsigyta kalėdinių papuošimų ir eglė:</t>
  </si>
  <si>
    <t>Atlikta vandens maudyklų tyrimų, sk.</t>
  </si>
  <si>
    <t>Suteikta asistento paslauga neįgaliesiems, vnt.</t>
  </si>
  <si>
    <t xml:space="preserve">Prevencinio projekto „Būk pilietiškas, būk saugus“ įgyvendinimas kartu su Klaipėdos apskrities vyriausiuoju policijos komisariatu </t>
  </si>
  <si>
    <t>Prižiūrima stendų paplūdimiuose, vnt.</t>
  </si>
  <si>
    <t xml:space="preserve">Suremontuota Joniškės kapinių tvora, m </t>
  </si>
  <si>
    <t>Atlikta kapinių skaitmeninimo (inventorizavimas Joniškės, Lėbartų kapinės) sistemos priežiūros darbų. Užbaigtumas, proc.</t>
  </si>
  <si>
    <t>Įrengta vaikų žaidimų aikštelių viešose erdvėse, vnt.</t>
  </si>
  <si>
    <t>Prižiūrima vaikų žaidimų aikštelių viešose erdvėse, vnt.</t>
  </si>
  <si>
    <t>11</t>
  </si>
  <si>
    <t xml:space="preserve">Atlikta daugiabučių namų kiemų sutvarkymo darbų. Užbaigtumas, proc. </t>
  </si>
  <si>
    <t>I. Kanto ir S. Daukanto gatvių sankryžoje esančio skvero sutvarkymas</t>
  </si>
  <si>
    <t>Atliktas pastato, esančio Kopų g. 1 (Melnragė), kapitalinis remontas, proc.</t>
  </si>
  <si>
    <t>Įrengtas konteinerinis tualetas prie moterų paplūdimio I-ojoje Melnragėje, Kopų g. 40, vnt.</t>
  </si>
  <si>
    <t>Demontuota antžeminių dalių ir įrengta konteinerinių tualetų su išgriebimo duobėmis buvusių stacionarių tualetų vietose:</t>
  </si>
  <si>
    <t>LRVB</t>
  </si>
  <si>
    <t>Parengtas investicijų  projektas, vnt.</t>
  </si>
  <si>
    <t>1 </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</si>
  <si>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</si>
  <si>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</si>
  <si>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t>Informavimo ir e. paslaugų skyrius</t>
  </si>
  <si>
    <t>II-osios Melnragės gelbėjimo stotyje esančios kavinės nuoma</t>
  </si>
  <si>
    <t xml:space="preserve">Danės upės krantinių rekonstrukcija ir prieigų (Danės skveras su fontanais) sutvarkymas  </t>
  </si>
  <si>
    <t>Rekonstruota, nutiesta lietaus nuotekų tinklų, m</t>
  </si>
  <si>
    <t>Klaipėdos miesto paviršinių nuotekų tinklų įrengimas, remontas ir rekonstrukcija</t>
  </si>
  <si>
    <t>Teritorijos Pempininkų tako gale (ties Debreceno g.18) sutvarkymas</t>
  </si>
  <si>
    <t>Atlikta tako atnaujinimo darbų. Užbaigtumas, proc.</t>
  </si>
  <si>
    <t>Smiltynės g. 14A (prie moterų paplūdimio);</t>
  </si>
  <si>
    <t>Smiltynės g. 33 (Naujoji perkėla);</t>
  </si>
  <si>
    <t>Smiltynės g. 31 (Naujoji perkėla);</t>
  </si>
  <si>
    <t>Smiltynės g. 30 (Naujoji perkėla);</t>
  </si>
  <si>
    <t>Smiltynės g. 14C (kopose už gelbėjimo stoties);</t>
  </si>
  <si>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 sutvarkymas</t>
    </r>
  </si>
  <si>
    <t>Įsigytas inventorius:</t>
  </si>
  <si>
    <t xml:space="preserve">MŪD Socialinės infrastruktūros skyriaus </t>
  </si>
  <si>
    <t>Papuošta kalėdinė eglė Atgimimo aikštėje, kartai</t>
  </si>
  <si>
    <r>
      <rPr>
        <b/>
        <sz val="10"/>
        <rFont val="Times New Roman"/>
        <family val="1"/>
        <charset val="186"/>
      </rPr>
      <t xml:space="preserve">Girulių </t>
    </r>
    <r>
      <rPr>
        <sz val="10"/>
        <rFont val="Times New Roman"/>
        <family val="1"/>
        <charset val="186"/>
      </rPr>
      <t>paplūdimio infrastruktūros sutvarkymas</t>
    </r>
  </si>
  <si>
    <t>Pasirasirašyta sutartis dėl dalyvavimo Mėlynosios vėliavos programoje I-osios Smiltynės ir II-osios Melnragės paplūdimiuose, vnt.</t>
  </si>
  <si>
    <t>Savivaldybei priskirtų valyti ir prižiūrėti teritorijų plotas, kv. km</t>
  </si>
  <si>
    <t>Suorganizuota aplinkosauginių renginių paplūdimiuose, vnt.</t>
  </si>
  <si>
    <t xml:space="preserve">Atlikta aikštės ir jos prieigų (8 284 m²) sutvarkymo darbų. Užbaigtumas, proc.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</si>
  <si>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</si>
  <si>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</si>
  <si>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</si>
  <si>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</si>
  <si>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</si>
  <si>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Tvarkoma gėlynų ploto, tūkst. m²</t>
  </si>
  <si>
    <t>Skirtumas</t>
  </si>
  <si>
    <t>Siūlomas keisti 2020-ųjų metų  lėšų projektas</t>
  </si>
  <si>
    <t>Paaiškinimas</t>
  </si>
  <si>
    <t>Lyginamasis variantas</t>
  </si>
  <si>
    <t xml:space="preserve">Turgaus aikštės su prieigomis sutvarkymas, pritaikant verslo,  bendruomenės poreikiams </t>
  </si>
  <si>
    <t>2021-ųjų metų lėšų projektas</t>
  </si>
  <si>
    <t>2021-ieji metai</t>
  </si>
  <si>
    <r>
      <t xml:space="preserve">I-sios Melnragės </t>
    </r>
    <r>
      <rPr>
        <sz val="10"/>
        <rFont val="Cambria"/>
        <family val="1"/>
        <charset val="186"/>
      </rPr>
      <t>paplūdimyje konteinerinių tualetų įrengimas</t>
    </r>
  </si>
  <si>
    <r>
      <rPr>
        <b/>
        <sz val="10"/>
        <rFont val="Cambria"/>
        <family val="1"/>
        <charset val="186"/>
      </rPr>
      <t>Smiltynės</t>
    </r>
    <r>
      <rPr>
        <sz val="10"/>
        <rFont val="Cambria"/>
        <family val="1"/>
        <charset val="186"/>
      </rPr>
      <t xml:space="preserve"> paplūdimiuose konteinerinių tualetų įrengimas</t>
    </r>
  </si>
  <si>
    <t>100</t>
  </si>
  <si>
    <t>Viešųjų tualetų paslaugų teikimas Melnragės paplūdimyje ir Klaipėdos poilsio parke</t>
  </si>
  <si>
    <t>Įrengta ir atnaujinta automobilių stovėjimo vietų, vnt.</t>
  </si>
  <si>
    <t>2019-ųjų metų asignavimų planas</t>
  </si>
  <si>
    <t>Įsigyta želdinių apsauginių tvorelių, m</t>
  </si>
  <si>
    <t>Autonominių belaidžio (Wi-Fi) ryšio stotelių priežiūra, vnt.</t>
  </si>
  <si>
    <t>Nutiesta lietaus nuotekų tinklų, m</t>
  </si>
  <si>
    <t>60</t>
  </si>
  <si>
    <t>P2.4.1.2.</t>
  </si>
  <si>
    <t xml:space="preserve">Laivų nuleidimo prieplaukos ir saugojimo aikštelės sklype šalia Liepų g. tilto įrengimas </t>
  </si>
  <si>
    <t>Įrengta laivų nuleidimo prieplauka, vnt.</t>
  </si>
  <si>
    <t>Danės vietinės reikšmės vidaus kelio priežiūros organizavimas</t>
  </si>
  <si>
    <t>Klaipėdos miesto Skulptūrų parko (senųjų miesto kapinių) sutvarkymas</t>
  </si>
  <si>
    <t>Atlikta parko sutvarkymo darbų. Užbaigtumas proc.</t>
  </si>
  <si>
    <t>UPD Architektūros ir miesto planavimo sk.</t>
  </si>
  <si>
    <t xml:space="preserve">Parengtas meninių objektų su funkcija, pritaikyta vaikų žaidimams, projektų įgyvendinimo konkursas, vnt. </t>
  </si>
  <si>
    <t xml:space="preserve">Danės upės slėnio teritorijos  pritaikymas visuomenės ir rekreaciniams poreikiams </t>
  </si>
  <si>
    <t>Įrengta gertuvių, vnt</t>
  </si>
  <si>
    <t>30</t>
  </si>
  <si>
    <t>Įsigyta šachmatų figūrų, vnt.</t>
  </si>
  <si>
    <t>Įsigyta šunų ekskrementų šiukšliadėžių, vnt.</t>
  </si>
  <si>
    <t>20</t>
  </si>
  <si>
    <t>Atlikti šlaitų stabilizavimo darbai Šiaurės pr. Užbaigtumas, proc.</t>
  </si>
  <si>
    <t>660</t>
  </si>
  <si>
    <t>Sporto aikštelės (krepšinio/lauko teniso) įrengimas Smiltynės paplūdimyje. Užbaigtumas proc.</t>
  </si>
  <si>
    <t>Įsigyta naro kostiumų, vnt.</t>
  </si>
  <si>
    <t>Įrengta buitinių nuotekų valymo sistema. Užbaigtumas proc.</t>
  </si>
  <si>
    <t>Parengta Danės upės ir krantinių valdymo modelio parinkimo galimybių studija, vnt.</t>
  </si>
  <si>
    <t>Įsigyta gelbėjimo lenta, vnt.</t>
  </si>
  <si>
    <t>Įsigyta radio bangomis valdomas gelbėjimo plaustas, vnt.</t>
  </si>
  <si>
    <t>Įsigyta krovininis keturratis motociklas, vnt.</t>
  </si>
  <si>
    <t>Smiltynėje pagrindiniame take;</t>
  </si>
  <si>
    <t>Praėjime take nuo dviračių tako iki Debreceno g. 52 namo;</t>
  </si>
  <si>
    <t>Aukštosios g. ruože nuo Daržų g. iki Turgaus a.;</t>
  </si>
  <si>
    <t>Take nuo Kretingos g. iki Geležinkelio g. 2A;</t>
  </si>
  <si>
    <t>Praėjime nuo Taikos pr. 8 iki Sausio 15-osios 2A ;</t>
  </si>
  <si>
    <t>Atlikta įrengimo darbų. Užbaigtumas, proc.</t>
  </si>
  <si>
    <t xml:space="preserve">2019 m. </t>
  </si>
  <si>
    <t>Oto g.;</t>
  </si>
  <si>
    <t>Suremontuota takų Joniškės ir Lėbartų kapinėse, tūkst. kv. m</t>
  </si>
  <si>
    <t>Įrengta lietaus nuotekų sistema Joniškės kapinėse. Užbaigtumas, proc.</t>
  </si>
  <si>
    <t>Suremontuotas viešasis tualetas Lėbartų kapinėse. Užbaigtumas, proc.</t>
  </si>
  <si>
    <t>Valdų, kuriose tvarkomi želdiniai, skaičius</t>
  </si>
  <si>
    <t>Techninio darbo projekto koregavimas, vnt.</t>
  </si>
  <si>
    <t>Projekto administravimas, vnt.</t>
  </si>
  <si>
    <t>Pašalinta netinkamų naudoti įrenginių, vnt.</t>
  </si>
  <si>
    <t>Parengta projektų, vnt.</t>
  </si>
  <si>
    <t>Atnaujinta (pagerinta) sporto aikštelių daugiabučių namų kiemuose ar viešosiose miesto erdvėse, vnt.</t>
  </si>
  <si>
    <t>Sudarytas Danės upės vietinės reikšmės vidaus vandenų keliui locmano žemėlapis vnt.</t>
  </si>
  <si>
    <t>Oro linijų keitimas į kabelines Pievų Tako g.;</t>
  </si>
  <si>
    <t>Parengta techninių projektų, vnt.</t>
  </si>
  <si>
    <t>Projekto „Tu esi svarbus“ įgyvendinimas kartu su Klaipėdos apskrities vyriausiuoju policijos komisariatu</t>
  </si>
  <si>
    <t>Inventoriaus įsigijimas</t>
  </si>
  <si>
    <t>Akmenos-Danės upės vidaus vandens kelio valdymas</t>
  </si>
  <si>
    <t>Apšvietimo projektavimas ir įrengimas</t>
  </si>
  <si>
    <t>Daugiabučių namų kiemų infrastruktūros gerinimo priemonių plano įgyvendinimas</t>
  </si>
  <si>
    <t>Daukanto g. 13a ir Pievų Tako g. 8 -3</t>
  </si>
  <si>
    <t xml:space="preserve">2020-2021 m. </t>
  </si>
  <si>
    <t>SB(VB)</t>
  </si>
  <si>
    <t>SB(ES)</t>
  </si>
  <si>
    <t>IED   Statybos ir infrastruktūros plėtros sk.</t>
  </si>
  <si>
    <t>Šlaitų stabilizavimo darbų Šiaurės prospekte atlikimas</t>
  </si>
  <si>
    <t>Interneto prieigų viešosiose vietose belaidžio ryšio (Wi-Fi) paslaugos teikimas</t>
  </si>
  <si>
    <t xml:space="preserve">Suteikta  belaidžio ryšio (Wi-Fi) paslauga Kruizinių laivų terminale ir Teatro aikštėje, vnt. </t>
  </si>
  <si>
    <t>Retransliuojamo vaizdo stebėjimo kamerų viešose vietose eksploatacija</t>
  </si>
  <si>
    <r>
      <t>Vaikų žaidimo aikštelių įrengimo ir atnaujinimo programos įgyvendinimas</t>
    </r>
    <r>
      <rPr>
        <sz val="10"/>
        <color rgb="FFFF0000"/>
        <rFont val="Times New Roman"/>
        <family val="1"/>
        <charset val="186"/>
      </rPr>
      <t xml:space="preserve"> </t>
    </r>
  </si>
  <si>
    <t xml:space="preserve">Prevencinio projekto„Saugus eismas – saugus Tu“ įgyvendinimas kartu su Klaipėdos apskrities vyriausiuoju policijos komisariatu </t>
  </si>
  <si>
    <t>Atlikta nepriklausoma vertinimo (ekspertizė) dėl Klaipėdos miesto atskirų teritorijų ir gatvių užtvindymo priežastingumo nustatymo, vnt.</t>
  </si>
  <si>
    <t xml:space="preserve">Prevencinio projekto „Saugi Klaipėda“ įgyvendinimas kartu su Klaipėdos apskrities vyriausiuoju policijos komisariatu </t>
  </si>
  <si>
    <t>MŪD Aplinkoks kokybės sk.</t>
  </si>
  <si>
    <t>Įgyvendintas priemonių 2019–2021 metų planas. Užbaigtumas, proc.</t>
  </si>
  <si>
    <t xml:space="preserve">Prižiūrima tūrinių ir kitų gėlinių, vnt. </t>
  </si>
  <si>
    <t>45</t>
  </si>
  <si>
    <t>Viešųjų erdvių, gatvių ir kiemų apšvietimo įrengimas:</t>
  </si>
  <si>
    <t>P6</t>
  </si>
  <si>
    <r>
      <t xml:space="preserve">P2.4.2.2, </t>
    </r>
    <r>
      <rPr>
        <b/>
        <sz val="8"/>
        <rFont val="Times New Roman"/>
        <family val="1"/>
        <charset val="186"/>
      </rPr>
      <t>P6</t>
    </r>
  </si>
  <si>
    <t>Automobilių stovėjimo aikštelių projektavimas, įrengimas ir atnaujinimas</t>
  </si>
  <si>
    <r>
      <t xml:space="preserve">P2.4.2.5, </t>
    </r>
    <r>
      <rPr>
        <b/>
        <sz val="8"/>
        <rFont val="Times New Roman"/>
        <family val="1"/>
        <charset val="186"/>
      </rPr>
      <t>P6</t>
    </r>
  </si>
  <si>
    <t>Kapitališkai suremontuota atraminių apsauginių įėjimo į Girulių paplūdimį sienų. Užbaigtumas, proc. (darbų pradžia 2022 m.)</t>
  </si>
  <si>
    <t>Kapitališkai suremontuota atraminių apsauginių įėjimo į paplūdimį sienų. Užbaigtumas, proc. (darbų pradžia 2022 m.)</t>
  </si>
  <si>
    <t>(rangos darbų pradžia 2022 m.)</t>
  </si>
  <si>
    <t xml:space="preserve">2019–2021 M. KLAIPĖDOS MIESTO SAVIVALDYBĖS </t>
  </si>
  <si>
    <t>priedas</t>
  </si>
  <si>
    <t xml:space="preserve">Klaipėdos miesto savivaldybės miesto infrastruktūros objektų </t>
  </si>
  <si>
    <t xml:space="preserve">priežiūros ir modernizavimo programos (Nr. 07) aprašymo   </t>
  </si>
  <si>
    <t>Įrengta vaikų žaidimų aikštelių (Pempininkų ir Debreceno aikščių prieigose), vnt.</t>
  </si>
  <si>
    <t>Smiltynės g. 14B (prie bendro paplūdimio )</t>
  </si>
  <si>
    <t>Sudarytas locmano žemėlapis vnt.</t>
  </si>
  <si>
    <t>Parengta galimybių studija, vnt.</t>
  </si>
  <si>
    <t>Akmenos-Danės upės vidaus vandens kelio valdymas:</t>
  </si>
  <si>
    <t xml:space="preserve">Privažiuojamojo kelio ties Baltijos pr. 109 lietaus nuotekų tinklų statyba
</t>
  </si>
  <si>
    <t>Parengta atraminių apsauginių įėjimo į paplūdimius sienučių techninių projektų, vnt.</t>
  </si>
  <si>
    <t>P2.4.2.2.</t>
  </si>
  <si>
    <t>Atlikta tako atnaujinimo darbų (darbų pradžia 2022 m.). Užbaigtumas, proc.</t>
  </si>
  <si>
    <t xml:space="preserve">Pėsčiųjų tako sutvarkymas palei Taikos pr. nuo Sausio 15-osios iki Kauno g., paverčiant viešąja erdve, pritaikyta gyventojams bei smulkiajam ir vidutiniam verslui  </t>
  </si>
  <si>
    <t xml:space="preserve">Vaikų žaidimo aikštelių įrengimo ir atnaujinimo programos įgyvendinimas </t>
  </si>
  <si>
    <t>Įsigyta šviečiančių kalėdinių elementų apšvietimo atramoms, vnt.</t>
  </si>
  <si>
    <t>Įsigyta šviesos elementų (LED girliandų) fasadams ir medžiams puošti, tūkst. vnt</t>
  </si>
  <si>
    <t>Įsigyta šviesos elementų (LED girliandų) fasadams ir medžiams puošti, tūkst. m</t>
  </si>
  <si>
    <t>Pakabinta ir eksploatuojama papuošimo elementų, vnt.</t>
  </si>
  <si>
    <t>Pakabinta ir eksploatuojama šviesos elementų (LED girliandų) fasadams ir medžiams puošti, tūkst. m</t>
  </si>
  <si>
    <t>Klaipėdos miesto paplūdimių sutvarkymo priemonių plano įgyvendinimas</t>
  </si>
  <si>
    <t>______________________________________</t>
  </si>
  <si>
    <t>2019-ųjų metų asignavi-mų planas</t>
  </si>
  <si>
    <t>Atlikta fontano „Laivelis“ skvere prie „Meridiano“ atnaujinimo darbų. Užbaigtumas, proc.</t>
  </si>
  <si>
    <t>Įsigyta kalėdinių papuošimo elementų ir eglė:</t>
  </si>
  <si>
    <t>Atlikta vandens maudyklų tyrimų, skaičius</t>
  </si>
  <si>
    <t>Įrengtas konteinerinis tualetas prie moterų paplūdimio Melnragėje, Kopų g. 40, vnt.</t>
  </si>
  <si>
    <t>Smiltynės g. 14B (prie bendrojo paplūdimio)</t>
  </si>
  <si>
    <t>Pasirasirašyta sutartis dėl dalyvavimo Mėlynosios vėliavos programoje I Smiltynės ir II Melnragės paplūdimiuose, vnt.</t>
  </si>
  <si>
    <t>II Melnragės gelbėjimo stotyje esančios kavinės nuoma</t>
  </si>
  <si>
    <t>Įsigyta ir prižiūrėta paplūdimių inventoriaus (mobilių gelbėjimo stočių, gelbėjimosi lentų,  paplūdimių stendų, naro kostiumų, keturratis motociklas, radijo bangomis valdomų gelbėjimo plaustų), vnt.</t>
  </si>
  <si>
    <t>Sporto aikštelės (krepšinio ir lauko teniso) įrengimas Smiltynės paplūdimyje. Užbaigtumas proc.</t>
  </si>
  <si>
    <r>
      <t>Autonominių belaidžio (</t>
    </r>
    <r>
      <rPr>
        <i/>
        <sz val="10"/>
        <rFont val="Times New Roman"/>
        <family val="1"/>
        <charset val="186"/>
      </rPr>
      <t>Wi-Fi</t>
    </r>
    <r>
      <rPr>
        <sz val="10"/>
        <rFont val="Times New Roman"/>
        <family val="1"/>
        <charset val="186"/>
      </rPr>
      <t>) ryšio stotelių priežiūra, vnt.</t>
    </r>
  </si>
  <si>
    <t>Praėjimo take nuo dviračių tako iki Debreceno g. 52 namo;</t>
  </si>
  <si>
    <t>Otų g.;</t>
  </si>
  <si>
    <r>
      <t>Suteikta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</si>
  <si>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belaidžio ryšio (</t>
    </r>
    <r>
      <rPr>
        <i/>
        <sz val="10"/>
        <rFont val="Times New Roman"/>
        <family val="1"/>
        <charset val="186"/>
      </rPr>
      <t>Wi-Fi</t>
    </r>
    <r>
      <rPr>
        <sz val="10"/>
        <rFont val="Times New Roman"/>
        <family val="1"/>
        <charset val="186"/>
      </rPr>
      <t>) paslaugos teikimas</t>
    </r>
  </si>
  <si>
    <t>Praėjimo take nuo Taikos pr. 8 iki Sausio     15-osios g. 2A;</t>
  </si>
  <si>
    <t>S. Daukanto g. 13A ir Pievų Tako g. 8–3</t>
  </si>
  <si>
    <t>Retransliuojamo vaizdo stebėjimo kamerų viešosiose vietose eksploatacija</t>
  </si>
  <si>
    <r>
      <t xml:space="preserve">Pėsčiųjų tako sutvarkymas palei Taikos pr. nuo Sausio 15-osios g. iki Kauno g., paverčiant viešąja erdve, pritaikyta gyventojams bei smulkiajam ir vidutiniam verslui </t>
    </r>
    <r>
      <rPr>
        <sz val="10"/>
        <color rgb="FFFF0000"/>
        <rFont val="Times New Roman"/>
        <family val="1"/>
        <charset val="186"/>
      </rPr>
      <t xml:space="preserve"> </t>
    </r>
  </si>
  <si>
    <t xml:space="preserve">Parengta žemėlapio programa,  skirta 2014–2020 m. integruotų investicijų programos projektams viešinti, vnt. </t>
  </si>
  <si>
    <t>Želdinių tvarkymas</t>
  </si>
  <si>
    <t>Daugiabučio namo Vingio g. 35 modernizavimo techninio darbo projekto parengimas</t>
  </si>
  <si>
    <t>Įrengta vaikų žaidimų aikštelių viešosiose erdvėse, vnt.</t>
  </si>
  <si>
    <t>Prižiūrima vaikų žaidimų aikštelių viešosiose erdvėse, vnt.</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</si>
  <si>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</si>
  <si>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</si>
  <si>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Privažiuojamojo kelio ties Baltijos pr. 109 lietaus nuotekų tinklų tiesimas
</t>
  </si>
  <si>
    <t>Atlikta fontano „Laivelis“ skvere prie „Meridiano“ atnaujinimo darbų.  Užbaigtumas, proc.</t>
  </si>
  <si>
    <t>Siūlomas keisti 2019-ųjų metų asignavimų planas</t>
  </si>
  <si>
    <t>Siūlomas keisti 2021-ųjų metų  lėšų projektas</t>
  </si>
  <si>
    <t>Siūlomas keisti 2019 metų  asignavimų planas</t>
  </si>
  <si>
    <t>planas</t>
  </si>
  <si>
    <t>Parengtas naujų gertuvių įrengimo projektas, vnt.</t>
  </si>
  <si>
    <r>
      <rPr>
        <strike/>
        <sz val="10"/>
        <color rgb="FFFF0000"/>
        <rFont val="Times New Roman"/>
        <family val="1"/>
        <charset val="186"/>
      </rPr>
      <t>147</t>
    </r>
    <r>
      <rPr>
        <sz val="10"/>
        <color rgb="FFFF0000"/>
        <rFont val="Times New Roman"/>
        <family val="1"/>
        <charset val="186"/>
      </rPr>
      <t xml:space="preserve"> 151 </t>
    </r>
  </si>
  <si>
    <t>Siūloma padidinti papriemonės finansavimo apimtį iš SB lėšų. Parengtame skvero sutvarkymo techniniame projekte nebuvo įtraukti elektros įrenginių iškėlimo darbai, pradėjus rangos darbus toks poreikis atsirado, AB „ESO“ pateikė elektros įrenginių iškėlimo darbų sąmatą, kuri sudaro 8.369,80 Eur.</t>
  </si>
  <si>
    <t>Siūloma patikslinti priemonės finansavimo apimtį ir lėšų pasiskirstymą pagal finansavimo šaltinius pagal 2019 m. vasario 21 d. savivaldybės tarybos sprendimu Nr. T2-37 patvirtintą Klaipėdos miesto 2019 m. savivaldybės biudžetą.</t>
  </si>
  <si>
    <t>Siūloma patikslinti priemonės finansavimo apimtį pagal 2019 m. vasario 21 d. savivaldybės tarybos sprendimu Nr. T2-37 patvirtintą Klaipėdos miesto 2019 m. savivaldybės biudžetą.</t>
  </si>
  <si>
    <t>Siūloma patikslinti priemonės lėšų pasiskirstymą pagal finansavimo šaltinius pagal 2019 m. vasario 21 d. savivaldybės tarybos sprendimu Nr. T2-37 patvirtintą Klaipėdos miesto 2019 m. savivaldybės biudžetą.</t>
  </si>
  <si>
    <t xml:space="preserve">Siūloma sumažinti papriemonės finansavimo apimtį iš SB lėšų, kadangi  įvykus viešųjų pirkimų konkursui paaiškėjo, kad apšvietimo įrengimo darbų kaina yra mažesnė nei planuota. </t>
  </si>
  <si>
    <t>Siūloma patikslinti produkto vertinimo kriterijaus reikšmes ir įsigyti bei eksploatuoti daugiau kamerų. Klaipėdos apskrities vyriausiasis policijos komisariatas raštu (2019-02-06 Nr. R1-813) kreipėsi į Savivaldybės administraciją su prašymu įsigyti miesto reikmėms papildomas 4 vaizdo stebėjimo kameras, kurios užtikrintų greitą reagavimą į kylančius incidentus, viešosios tvarkos pažeidimus piketų ar mitingų metu. Konkrečių vietų policijos komisariatas prašo neatskleisti. Kameros būtų įsigytos nedidinant priemonės finansavimo apimties.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</si>
</sst>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38"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9"/>
      <name val="Arial"/>
      <family val="2"/>
      <charset val="186"/>
    </font>
    <font>
      <u/>
      <sz val="10"/>
      <name val="Times New Roman"/>
      <family val="1"/>
      <charset val="186"/>
    </font>
    <font>
      <sz val="10"/>
      <color theme="1"/>
      <name val="Times New Roman"/>
      <family val="1"/>
      <charset val="186"/>
    </font>
    <font>
      <b/>
      <sz val="10"/>
      <name val="Cambria"/>
      <family val="1"/>
      <charset val="186"/>
    </font>
    <font>
      <sz val="10"/>
      <name val="Cambria"/>
      <family val="1"/>
      <charset val="186"/>
    </font>
    <font>
      <b/>
      <i/>
      <sz val="10"/>
      <name val="Times New Roman"/>
      <family val="1"/>
      <charset val="186"/>
    </font>
    <font>
      <sz val="10"/>
      <color rgb="FF00B050"/>
      <name val="Times New Roman"/>
      <family val="1"/>
      <charset val="186"/>
    </font>
    <font>
      <b/>
      <sz val="10"/>
      <color rgb="FF00B050"/>
      <name val="Times New Roman"/>
      <family val="1"/>
      <charset val="186"/>
    </font>
    <font>
      <sz val="10"/>
      <color theme="3"/>
      <name val="Times New Roman"/>
      <family val="1"/>
      <charset val="186"/>
    </font>
    <font>
      <sz val="12"/>
      <name val="Arial"/>
      <family val="2"/>
      <charset val="186"/>
    </font>
    <font>
      <sz val="11"/>
      <color rgb="FF000000"/>
      <name val="Calibri"/>
      <family val="2"/>
      <charset val="186"/>
    </font>
    <font>
      <b/>
      <sz val="10"/>
      <color theme="1"/>
      <name val="Times New Roman"/>
      <family val="1"/>
      <charset val="186"/>
    </font>
    <font>
      <b/>
      <sz val="10"/>
      <color rgb="FFFF0000"/>
      <name val="Times New Roman"/>
      <family val="1"/>
      <charset val="186"/>
    </font>
    <font>
      <strike/>
      <sz val="10"/>
      <color rgb="FFFF0000"/>
      <name val="Times New Roman"/>
      <family val="1"/>
      <charset val="186"/>
    </font>
  </fonts>
  <fills count="14">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bgColor rgb="FFD9D9D9"/>
      </patternFill>
    </fill>
  </fills>
  <borders count="116">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hair">
        <color indexed="64"/>
      </top>
      <bottom style="thin">
        <color indexed="64"/>
      </bottom>
      <diagonal/>
    </border>
  </borders>
  <cellStyleXfs count="4">
    <xf numFmtId="0" fontId="0" fillId="0" borderId="0"/>
    <xf numFmtId="0" fontId="7" fillId="0" borderId="0"/>
    <xf numFmtId="0" fontId="3" fillId="2" borderId="1" applyBorder="0">
      <alignment horizontal="left" vertical="top" wrapText="1"/>
    </xf>
    <xf numFmtId="166" fontId="34" fillId="0" borderId="0" applyBorder="0" applyProtection="0"/>
  </cellStyleXfs>
  <cellXfs count="1564">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Border="1" applyAlignment="1">
      <alignment horizontal="center" vertical="center" textRotation="90"/>
    </xf>
    <xf numFmtId="0" fontId="3" fillId="0" borderId="0" xfId="0" applyFont="1" applyAlignment="1">
      <alignment vertical="top"/>
    </xf>
    <xf numFmtId="49" fontId="5" fillId="3" borderId="4" xfId="0" applyNumberFormat="1" applyFont="1" applyFill="1" applyBorder="1" applyAlignment="1">
      <alignment horizontal="center" vertical="top"/>
    </xf>
    <xf numFmtId="0" fontId="3" fillId="0" borderId="5" xfId="0" applyFont="1" applyFill="1" applyBorder="1" applyAlignment="1">
      <alignment horizontal="center" vertical="top" wrapText="1"/>
    </xf>
    <xf numFmtId="0" fontId="3" fillId="0" borderId="0" xfId="0" applyFont="1" applyFill="1" applyBorder="1" applyAlignment="1">
      <alignment vertical="top"/>
    </xf>
    <xf numFmtId="0" fontId="3" fillId="0" borderId="8"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8"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3" xfId="0" applyNumberFormat="1" applyFont="1" applyFill="1" applyBorder="1" applyAlignment="1">
      <alignment horizontal="center" vertical="top"/>
    </xf>
    <xf numFmtId="0" fontId="3" fillId="0" borderId="21" xfId="0" applyFont="1" applyFill="1" applyBorder="1" applyAlignment="1">
      <alignment horizontal="center" vertical="top" wrapText="1"/>
    </xf>
    <xf numFmtId="0" fontId="5" fillId="8" borderId="59" xfId="0" applyFont="1" applyFill="1" applyBorder="1" applyAlignment="1">
      <alignment horizontal="center" vertical="top"/>
    </xf>
    <xf numFmtId="0" fontId="3" fillId="6" borderId="8" xfId="0" applyFont="1" applyFill="1" applyBorder="1" applyAlignment="1">
      <alignment horizontal="center" vertical="top"/>
    </xf>
    <xf numFmtId="49" fontId="5" fillId="10" borderId="14" xfId="0" applyNumberFormat="1" applyFont="1" applyFill="1" applyBorder="1" applyAlignment="1">
      <alignment horizontal="center" vertical="top" wrapText="1"/>
    </xf>
    <xf numFmtId="49" fontId="5" fillId="10" borderId="37" xfId="0" applyNumberFormat="1" applyFont="1" applyFill="1" applyBorder="1" applyAlignment="1">
      <alignment horizontal="center" vertical="top"/>
    </xf>
    <xf numFmtId="49" fontId="5" fillId="10" borderId="32" xfId="0" applyNumberFormat="1" applyFont="1" applyFill="1" applyBorder="1" applyAlignment="1">
      <alignment horizontal="center" vertical="top"/>
    </xf>
    <xf numFmtId="49" fontId="5" fillId="10" borderId="53" xfId="0" applyNumberFormat="1" applyFont="1" applyFill="1" applyBorder="1" applyAlignment="1">
      <alignment horizontal="center" vertical="top"/>
    </xf>
    <xf numFmtId="49" fontId="5" fillId="10" borderId="57" xfId="0" applyNumberFormat="1" applyFont="1" applyFill="1" applyBorder="1" applyAlignment="1">
      <alignment horizontal="center" vertical="top"/>
    </xf>
    <xf numFmtId="49" fontId="5" fillId="10" borderId="7" xfId="0" applyNumberFormat="1" applyFont="1" applyFill="1" applyBorder="1" applyAlignment="1">
      <alignment horizontal="center" vertical="top" wrapText="1"/>
    </xf>
    <xf numFmtId="0" fontId="3" fillId="6" borderId="74" xfId="0" applyFont="1" applyFill="1" applyBorder="1" applyAlignment="1">
      <alignment horizontal="left" vertical="top" wrapText="1"/>
    </xf>
    <xf numFmtId="49" fontId="3" fillId="6" borderId="15" xfId="0" applyNumberFormat="1" applyFont="1" applyFill="1" applyBorder="1" applyAlignment="1">
      <alignment horizontal="center" vertical="top" wrapText="1"/>
    </xf>
    <xf numFmtId="49" fontId="5" fillId="6" borderId="56" xfId="0" applyNumberFormat="1" applyFont="1" applyFill="1" applyBorder="1" applyAlignment="1">
      <alignment horizontal="center" vertical="top"/>
    </xf>
    <xf numFmtId="3" fontId="3" fillId="6" borderId="19" xfId="0" applyNumberFormat="1" applyFont="1" applyFill="1" applyBorder="1" applyAlignment="1">
      <alignment horizontal="center" vertical="top" wrapText="1"/>
    </xf>
    <xf numFmtId="0" fontId="5" fillId="8" borderId="32" xfId="0" applyFont="1" applyFill="1" applyBorder="1" applyAlignment="1">
      <alignment horizontal="center" vertical="top"/>
    </xf>
    <xf numFmtId="0" fontId="3" fillId="0" borderId="8" xfId="0" applyFont="1" applyBorder="1" applyAlignment="1">
      <alignment horizontal="center" vertical="top"/>
    </xf>
    <xf numFmtId="0" fontId="3" fillId="0" borderId="21" xfId="0" applyFont="1" applyBorder="1" applyAlignment="1">
      <alignment horizontal="center" vertical="top"/>
    </xf>
    <xf numFmtId="3" fontId="3" fillId="0" borderId="93" xfId="0" applyNumberFormat="1" applyFont="1" applyFill="1" applyBorder="1" applyAlignment="1">
      <alignment horizontal="center" vertical="top" wrapText="1"/>
    </xf>
    <xf numFmtId="49" fontId="5" fillId="10" borderId="14"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23"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6" borderId="74" xfId="0" applyFont="1" applyFill="1" applyBorder="1" applyAlignment="1">
      <alignment vertical="top" wrapText="1"/>
    </xf>
    <xf numFmtId="0" fontId="3" fillId="0" borderId="89" xfId="0" applyFont="1" applyFill="1" applyBorder="1" applyAlignment="1">
      <alignment vertical="top" wrapText="1"/>
    </xf>
    <xf numFmtId="3" fontId="3" fillId="0" borderId="0" xfId="0" applyNumberFormat="1" applyFont="1" applyAlignment="1">
      <alignment vertical="top"/>
    </xf>
    <xf numFmtId="0" fontId="3" fillId="2" borderId="79" xfId="0" applyFont="1" applyFill="1" applyBorder="1" applyAlignment="1">
      <alignment horizontal="left" vertical="top" wrapText="1"/>
    </xf>
    <xf numFmtId="0" fontId="3" fillId="0" borderId="6" xfId="0" applyFont="1" applyBorder="1" applyAlignment="1">
      <alignment horizontal="center" vertical="center"/>
    </xf>
    <xf numFmtId="49" fontId="5" fillId="2" borderId="47" xfId="0" applyNumberFormat="1" applyFont="1" applyFill="1" applyBorder="1" applyAlignment="1">
      <alignment horizontal="center" vertical="top" wrapText="1"/>
    </xf>
    <xf numFmtId="3" fontId="3" fillId="0" borderId="0" xfId="0" applyNumberFormat="1" applyFont="1" applyBorder="1" applyAlignment="1">
      <alignment vertical="top"/>
    </xf>
    <xf numFmtId="3" fontId="15" fillId="8" borderId="32" xfId="0" applyNumberFormat="1" applyFont="1" applyFill="1" applyBorder="1" applyAlignment="1">
      <alignment horizontal="right" vertical="top"/>
    </xf>
    <xf numFmtId="0" fontId="5" fillId="0" borderId="26" xfId="0" applyFont="1" applyBorder="1" applyAlignment="1">
      <alignment horizontal="center" vertical="center"/>
    </xf>
    <xf numFmtId="0" fontId="5" fillId="6" borderId="17"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21" xfId="0" applyFont="1" applyFill="1" applyBorder="1" applyAlignment="1">
      <alignment horizontal="center" vertical="center"/>
    </xf>
    <xf numFmtId="49" fontId="5" fillId="6" borderId="47" xfId="0" applyNumberFormat="1" applyFont="1" applyFill="1" applyBorder="1" applyAlignment="1">
      <alignment horizontal="center" vertical="center"/>
    </xf>
    <xf numFmtId="0" fontId="3" fillId="6" borderId="5" xfId="0" applyFont="1" applyFill="1" applyBorder="1" applyAlignment="1">
      <alignment horizontal="center" vertical="top"/>
    </xf>
    <xf numFmtId="0" fontId="3" fillId="6" borderId="21" xfId="0" applyFont="1" applyFill="1" applyBorder="1" applyAlignment="1">
      <alignment horizontal="center" vertical="top"/>
    </xf>
    <xf numFmtId="0" fontId="3" fillId="6" borderId="6" xfId="0" applyFont="1" applyFill="1" applyBorder="1" applyAlignment="1">
      <alignment horizontal="center" vertical="top" wrapText="1"/>
    </xf>
    <xf numFmtId="49" fontId="5" fillId="9" borderId="23" xfId="0" applyNumberFormat="1" applyFont="1" applyFill="1" applyBorder="1" applyAlignment="1">
      <alignment horizontal="center" vertical="top"/>
    </xf>
    <xf numFmtId="3" fontId="7" fillId="0" borderId="0" xfId="0" applyNumberFormat="1" applyFont="1" applyFill="1" applyAlignment="1">
      <alignment horizontal="left" vertical="top"/>
    </xf>
    <xf numFmtId="0" fontId="3" fillId="6" borderId="96" xfId="0" applyFont="1" applyFill="1" applyBorder="1" applyAlignment="1">
      <alignment horizontal="center" vertical="top"/>
    </xf>
    <xf numFmtId="0" fontId="3" fillId="6" borderId="21" xfId="0" applyFont="1" applyFill="1" applyBorder="1" applyAlignment="1">
      <alignment horizontal="center" vertical="center" wrapText="1"/>
    </xf>
    <xf numFmtId="3" fontId="3" fillId="0" borderId="30" xfId="0" applyNumberFormat="1" applyFont="1" applyFill="1" applyBorder="1" applyAlignment="1">
      <alignment horizontal="center" vertical="top"/>
    </xf>
    <xf numFmtId="49" fontId="3" fillId="6" borderId="43" xfId="0" applyNumberFormat="1" applyFont="1" applyFill="1" applyBorder="1" applyAlignment="1">
      <alignment horizontal="center" vertical="top"/>
    </xf>
    <xf numFmtId="49" fontId="3" fillId="6" borderId="8" xfId="0" applyNumberFormat="1" applyFont="1" applyFill="1" applyBorder="1" applyAlignment="1">
      <alignment horizontal="center" vertical="top"/>
    </xf>
    <xf numFmtId="49" fontId="5" fillId="6" borderId="38"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5" xfId="0" applyNumberFormat="1" applyFont="1" applyFill="1" applyBorder="1" applyAlignment="1">
      <alignment horizontal="center" vertical="top"/>
    </xf>
    <xf numFmtId="0" fontId="7" fillId="6" borderId="37" xfId="0" applyFont="1" applyFill="1" applyBorder="1" applyAlignment="1">
      <alignment horizontal="center" vertical="top"/>
    </xf>
    <xf numFmtId="49" fontId="5" fillId="3" borderId="70" xfId="0" applyNumberFormat="1" applyFont="1" applyFill="1" applyBorder="1" applyAlignment="1">
      <alignment horizontal="center" vertical="top"/>
    </xf>
    <xf numFmtId="49" fontId="5" fillId="0" borderId="12" xfId="0" applyNumberFormat="1" applyFont="1" applyFill="1" applyBorder="1" applyAlignment="1">
      <alignment horizontal="center" vertical="top"/>
    </xf>
    <xf numFmtId="49" fontId="3" fillId="6" borderId="12" xfId="0" applyNumberFormat="1" applyFont="1" applyFill="1" applyBorder="1" applyAlignment="1">
      <alignment horizontal="center" vertical="top"/>
    </xf>
    <xf numFmtId="49" fontId="3" fillId="6" borderId="6" xfId="0" applyNumberFormat="1" applyFont="1" applyFill="1" applyBorder="1" applyAlignment="1">
      <alignment horizontal="center" vertical="top" wrapText="1"/>
    </xf>
    <xf numFmtId="0" fontId="3" fillId="0" borderId="11" xfId="0" applyFont="1" applyFill="1" applyBorder="1" applyAlignment="1">
      <alignment vertical="top" wrapText="1"/>
    </xf>
    <xf numFmtId="3" fontId="3" fillId="6" borderId="31" xfId="0" applyNumberFormat="1" applyFont="1" applyFill="1" applyBorder="1" applyAlignment="1">
      <alignment horizontal="center" vertical="top" wrapText="1"/>
    </xf>
    <xf numFmtId="0" fontId="3" fillId="6" borderId="9" xfId="0" applyFont="1" applyFill="1" applyBorder="1" applyAlignment="1">
      <alignment horizontal="left" wrapText="1"/>
    </xf>
    <xf numFmtId="0" fontId="7" fillId="6" borderId="17" xfId="0" applyFont="1" applyFill="1" applyBorder="1" applyAlignment="1">
      <alignment horizontal="center" vertical="center" wrapText="1"/>
    </xf>
    <xf numFmtId="3" fontId="3" fillId="0" borderId="19"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49" fontId="5" fillId="11" borderId="68" xfId="0" applyNumberFormat="1" applyFont="1" applyFill="1" applyBorder="1" applyAlignment="1">
      <alignment horizontal="center" vertical="top"/>
    </xf>
    <xf numFmtId="49" fontId="5" fillId="11" borderId="37" xfId="0" applyNumberFormat="1" applyFont="1" applyFill="1" applyBorder="1" applyAlignment="1">
      <alignment horizontal="center" vertical="top"/>
    </xf>
    <xf numFmtId="0" fontId="3" fillId="6" borderId="63" xfId="0" applyFont="1" applyFill="1" applyBorder="1" applyAlignment="1">
      <alignment horizontal="center" vertical="center" textRotation="90" wrapText="1"/>
    </xf>
    <xf numFmtId="0" fontId="5" fillId="0" borderId="12" xfId="0" applyFont="1" applyFill="1" applyBorder="1" applyAlignment="1">
      <alignment horizontal="left" vertical="top" wrapText="1"/>
    </xf>
    <xf numFmtId="0" fontId="3" fillId="6" borderId="17" xfId="0" applyFont="1" applyFill="1" applyBorder="1" applyAlignment="1">
      <alignment horizontal="center" vertical="center"/>
    </xf>
    <xf numFmtId="0" fontId="7" fillId="6" borderId="36" xfId="0" applyFont="1" applyFill="1" applyBorder="1" applyAlignment="1">
      <alignment horizontal="center" vertical="center" textRotation="90" wrapText="1"/>
    </xf>
    <xf numFmtId="0" fontId="7" fillId="6" borderId="18" xfId="0" applyFont="1" applyFill="1" applyBorder="1" applyAlignment="1">
      <alignment horizontal="center" vertical="center" textRotation="90" wrapText="1"/>
    </xf>
    <xf numFmtId="0" fontId="13" fillId="0" borderId="12" xfId="0" applyFont="1" applyFill="1" applyBorder="1" applyAlignment="1">
      <alignment horizontal="left" vertical="top" wrapText="1"/>
    </xf>
    <xf numFmtId="0" fontId="3" fillId="0" borderId="26" xfId="0" applyFont="1" applyBorder="1" applyAlignment="1">
      <alignment horizontal="center" vertical="center"/>
    </xf>
    <xf numFmtId="0" fontId="3" fillId="6" borderId="82" xfId="0" applyFont="1" applyFill="1" applyBorder="1" applyAlignment="1">
      <alignment vertical="center" wrapText="1"/>
    </xf>
    <xf numFmtId="165" fontId="5" fillId="8" borderId="20" xfId="0" applyNumberFormat="1" applyFont="1" applyFill="1" applyBorder="1" applyAlignment="1">
      <alignment horizontal="center" vertical="top" wrapText="1"/>
    </xf>
    <xf numFmtId="165" fontId="3" fillId="0" borderId="20" xfId="0" applyNumberFormat="1" applyFont="1" applyBorder="1" applyAlignment="1">
      <alignment horizontal="center" vertical="top" wrapText="1"/>
    </xf>
    <xf numFmtId="165" fontId="3" fillId="8" borderId="20" xfId="0" applyNumberFormat="1" applyFont="1" applyFill="1" applyBorder="1" applyAlignment="1">
      <alignment horizontal="center" vertical="top" wrapText="1"/>
    </xf>
    <xf numFmtId="0" fontId="7" fillId="6" borderId="15" xfId="0" applyFont="1" applyFill="1" applyBorder="1" applyAlignment="1">
      <alignment horizontal="center" vertical="center" textRotation="90" wrapText="1"/>
    </xf>
    <xf numFmtId="165" fontId="3" fillId="6" borderId="18" xfId="0" applyNumberFormat="1" applyFont="1" applyFill="1" applyBorder="1" applyAlignment="1">
      <alignment horizontal="center" vertical="top"/>
    </xf>
    <xf numFmtId="165" fontId="3" fillId="6" borderId="48" xfId="0" applyNumberFormat="1" applyFont="1" applyFill="1" applyBorder="1" applyAlignment="1">
      <alignment horizontal="center" vertical="top"/>
    </xf>
    <xf numFmtId="165" fontId="3" fillId="6" borderId="36" xfId="0" applyNumberFormat="1" applyFont="1" applyFill="1" applyBorder="1" applyAlignment="1">
      <alignment horizontal="center" vertical="top"/>
    </xf>
    <xf numFmtId="165" fontId="3" fillId="6" borderId="69" xfId="0" applyNumberFormat="1" applyFont="1" applyFill="1" applyBorder="1" applyAlignment="1">
      <alignment horizontal="center" vertical="top"/>
    </xf>
    <xf numFmtId="165" fontId="3" fillId="6" borderId="28" xfId="0" applyNumberFormat="1" applyFont="1" applyFill="1" applyBorder="1" applyAlignment="1">
      <alignment horizontal="center" vertical="top"/>
    </xf>
    <xf numFmtId="165" fontId="3" fillId="6" borderId="46"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5" xfId="0" applyNumberFormat="1" applyFont="1" applyFill="1" applyBorder="1" applyAlignment="1">
      <alignment horizontal="center" vertical="top"/>
    </xf>
    <xf numFmtId="165" fontId="3" fillId="6" borderId="21" xfId="0" applyNumberFormat="1" applyFont="1" applyFill="1" applyBorder="1" applyAlignment="1">
      <alignment horizontal="center" vertical="top"/>
    </xf>
    <xf numFmtId="165" fontId="3" fillId="6" borderId="96" xfId="0" applyNumberFormat="1" applyFont="1" applyFill="1" applyBorder="1" applyAlignment="1">
      <alignment horizontal="center" vertical="top"/>
    </xf>
    <xf numFmtId="165" fontId="3" fillId="6" borderId="20" xfId="0" applyNumberFormat="1" applyFont="1" applyFill="1" applyBorder="1" applyAlignment="1">
      <alignment horizontal="center" vertical="top"/>
    </xf>
    <xf numFmtId="165" fontId="5" fillId="3" borderId="60" xfId="0" applyNumberFormat="1" applyFont="1" applyFill="1" applyBorder="1" applyAlignment="1">
      <alignment horizontal="center" vertical="top"/>
    </xf>
    <xf numFmtId="165" fontId="3" fillId="6" borderId="0" xfId="0" applyNumberFormat="1" applyFont="1" applyFill="1" applyBorder="1" applyAlignment="1">
      <alignment horizontal="center" vertical="center"/>
    </xf>
    <xf numFmtId="165" fontId="5" fillId="3" borderId="22" xfId="0" applyNumberFormat="1" applyFont="1" applyFill="1" applyBorder="1" applyAlignment="1">
      <alignment horizontal="center" vertical="top"/>
    </xf>
    <xf numFmtId="165" fontId="3" fillId="6" borderId="54" xfId="0" applyNumberFormat="1" applyFont="1" applyFill="1" applyBorder="1" applyAlignment="1">
      <alignment horizontal="center" vertical="top"/>
    </xf>
    <xf numFmtId="165" fontId="3" fillId="6" borderId="82" xfId="0" applyNumberFormat="1" applyFont="1" applyFill="1" applyBorder="1" applyAlignment="1">
      <alignment horizontal="center" vertical="top"/>
    </xf>
    <xf numFmtId="165" fontId="5" fillId="10" borderId="57" xfId="0" applyNumberFormat="1" applyFont="1" applyFill="1" applyBorder="1" applyAlignment="1">
      <alignment horizontal="center" vertical="top"/>
    </xf>
    <xf numFmtId="165" fontId="5" fillId="4" borderId="57" xfId="0" applyNumberFormat="1" applyFont="1" applyFill="1" applyBorder="1" applyAlignment="1">
      <alignment horizontal="center" vertical="top"/>
    </xf>
    <xf numFmtId="49" fontId="5" fillId="9" borderId="44" xfId="0" applyNumberFormat="1" applyFont="1" applyFill="1" applyBorder="1" applyAlignment="1">
      <alignment horizontal="center" vertical="top"/>
    </xf>
    <xf numFmtId="0" fontId="3" fillId="0" borderId="55" xfId="0" applyFont="1" applyBorder="1" applyAlignment="1">
      <alignment horizontal="center" vertical="center" textRotation="90" wrapText="1"/>
    </xf>
    <xf numFmtId="0" fontId="5" fillId="6" borderId="64" xfId="0" applyFont="1" applyFill="1" applyBorder="1" applyAlignment="1">
      <alignment horizontal="center" vertical="top" wrapText="1"/>
    </xf>
    <xf numFmtId="0" fontId="5" fillId="6" borderId="66" xfId="0" applyFont="1" applyFill="1" applyBorder="1" applyAlignment="1">
      <alignment horizontal="center" vertical="top" wrapText="1"/>
    </xf>
    <xf numFmtId="0" fontId="5" fillId="6" borderId="36" xfId="0" applyFont="1" applyFill="1" applyBorder="1" applyAlignment="1">
      <alignment horizontal="center" vertical="top" wrapText="1"/>
    </xf>
    <xf numFmtId="0" fontId="2" fillId="6" borderId="12" xfId="0" applyFont="1" applyFill="1" applyBorder="1" applyAlignment="1">
      <alignment horizontal="center" vertical="center" textRotation="90"/>
    </xf>
    <xf numFmtId="49" fontId="5" fillId="6" borderId="45" xfId="0" applyNumberFormat="1" applyFont="1" applyFill="1" applyBorder="1" applyAlignment="1">
      <alignment horizontal="center" vertical="top"/>
    </xf>
    <xf numFmtId="49" fontId="5" fillId="6" borderId="29" xfId="0" applyNumberFormat="1" applyFont="1" applyFill="1" applyBorder="1" applyAlignment="1">
      <alignment horizontal="center" vertical="center"/>
    </xf>
    <xf numFmtId="3" fontId="5" fillId="6" borderId="25" xfId="0" applyNumberFormat="1" applyFont="1" applyFill="1" applyBorder="1" applyAlignment="1">
      <alignment horizontal="center" vertical="top" wrapText="1"/>
    </xf>
    <xf numFmtId="3" fontId="5" fillId="6" borderId="15" xfId="0" applyNumberFormat="1" applyFont="1" applyFill="1" applyBorder="1" applyAlignment="1">
      <alignment horizontal="center" vertical="top" wrapText="1"/>
    </xf>
    <xf numFmtId="165" fontId="3" fillId="6" borderId="43"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165" fontId="3" fillId="6" borderId="42"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8" xfId="0" applyNumberFormat="1" applyFont="1" applyFill="1" applyBorder="1" applyAlignment="1">
      <alignment horizontal="center" vertical="top"/>
    </xf>
    <xf numFmtId="0" fontId="3" fillId="6" borderId="0" xfId="0" applyFont="1" applyFill="1" applyBorder="1" applyAlignment="1">
      <alignment vertical="top" wrapText="1"/>
    </xf>
    <xf numFmtId="0" fontId="22" fillId="0" borderId="0" xfId="0" applyFont="1"/>
    <xf numFmtId="0" fontId="3" fillId="0" borderId="65" xfId="0" applyFont="1" applyBorder="1" applyAlignment="1">
      <alignment horizontal="center" vertical="center" textRotation="90"/>
    </xf>
    <xf numFmtId="165" fontId="3" fillId="0" borderId="21" xfId="0" applyNumberFormat="1" applyFont="1" applyBorder="1" applyAlignment="1">
      <alignment horizontal="center" vertical="top"/>
    </xf>
    <xf numFmtId="165" fontId="3" fillId="2" borderId="78" xfId="0" applyNumberFormat="1" applyFont="1" applyFill="1" applyBorder="1" applyAlignment="1">
      <alignment horizontal="center" vertical="top"/>
    </xf>
    <xf numFmtId="3" fontId="3" fillId="6" borderId="47"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165" fontId="3" fillId="6" borderId="50" xfId="0" applyNumberFormat="1" applyFont="1" applyFill="1" applyBorder="1" applyAlignment="1">
      <alignment horizontal="center" vertical="top" wrapText="1"/>
    </xf>
    <xf numFmtId="3" fontId="3" fillId="6" borderId="15"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165" fontId="3" fillId="0" borderId="12" xfId="0" applyNumberFormat="1" applyFont="1" applyFill="1" applyBorder="1" applyAlignment="1">
      <alignment horizontal="center" vertical="top" wrapText="1"/>
    </xf>
    <xf numFmtId="1" fontId="3" fillId="6" borderId="15" xfId="0" applyNumberFormat="1" applyFont="1" applyFill="1" applyBorder="1" applyAlignment="1">
      <alignment horizontal="center" vertical="top" wrapText="1"/>
    </xf>
    <xf numFmtId="3" fontId="3" fillId="6" borderId="15" xfId="0" applyNumberFormat="1" applyFont="1" applyFill="1" applyBorder="1" applyAlignment="1">
      <alignment horizontal="center" wrapText="1"/>
    </xf>
    <xf numFmtId="164" fontId="2" fillId="6" borderId="19" xfId="0" applyNumberFormat="1" applyFont="1" applyFill="1" applyBorder="1" applyAlignment="1">
      <alignment horizontal="center" vertical="center" wrapText="1"/>
    </xf>
    <xf numFmtId="165" fontId="3" fillId="6" borderId="19" xfId="0" applyNumberFormat="1" applyFont="1" applyFill="1" applyBorder="1" applyAlignment="1">
      <alignment horizontal="center" vertical="top"/>
    </xf>
    <xf numFmtId="0" fontId="3" fillId="6" borderId="62" xfId="1" applyFont="1" applyFill="1" applyBorder="1" applyAlignment="1">
      <alignment vertical="top" wrapText="1"/>
    </xf>
    <xf numFmtId="165" fontId="3" fillId="6" borderId="90" xfId="0" applyNumberFormat="1" applyFont="1" applyFill="1" applyBorder="1" applyAlignment="1">
      <alignment horizontal="center" vertical="top"/>
    </xf>
    <xf numFmtId="165" fontId="3" fillId="6" borderId="37" xfId="0" applyNumberFormat="1" applyFont="1" applyFill="1" applyBorder="1" applyAlignment="1">
      <alignment horizontal="center" vertical="top" wrapText="1"/>
    </xf>
    <xf numFmtId="0" fontId="3" fillId="0" borderId="9" xfId="0" applyFont="1" applyFill="1" applyBorder="1" applyAlignment="1">
      <alignment vertical="top" wrapText="1"/>
    </xf>
    <xf numFmtId="4" fontId="3" fillId="2" borderId="47"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58" xfId="0" applyNumberFormat="1" applyFont="1" applyFill="1" applyBorder="1" applyAlignment="1">
      <alignment horizontal="center" vertical="top"/>
    </xf>
    <xf numFmtId="165" fontId="3" fillId="6" borderId="52"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50" xfId="0" applyNumberFormat="1" applyFont="1" applyFill="1" applyBorder="1" applyAlignment="1">
      <alignment horizontal="center" vertical="center"/>
    </xf>
    <xf numFmtId="165" fontId="3" fillId="6" borderId="8" xfId="0" applyNumberFormat="1" applyFont="1" applyFill="1" applyBorder="1" applyAlignment="1">
      <alignment horizontal="center" vertical="center"/>
    </xf>
    <xf numFmtId="165" fontId="3" fillId="6" borderId="15" xfId="0" applyNumberFormat="1" applyFont="1" applyFill="1" applyBorder="1" applyAlignment="1">
      <alignment horizontal="center" vertical="center"/>
    </xf>
    <xf numFmtId="165" fontId="3" fillId="6" borderId="73" xfId="0" applyNumberFormat="1" applyFont="1" applyFill="1" applyBorder="1" applyAlignment="1">
      <alignment horizontal="center" vertical="top"/>
    </xf>
    <xf numFmtId="165" fontId="3" fillId="6" borderId="94" xfId="0" applyNumberFormat="1" applyFont="1" applyFill="1" applyBorder="1" applyAlignment="1">
      <alignment horizontal="center" vertical="top"/>
    </xf>
    <xf numFmtId="165" fontId="3" fillId="6" borderId="100"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25" xfId="0" applyNumberFormat="1" applyFont="1" applyFill="1" applyBorder="1" applyAlignment="1">
      <alignment horizontal="center" vertical="top"/>
    </xf>
    <xf numFmtId="165" fontId="5" fillId="8" borderId="59" xfId="0" applyNumberFormat="1" applyFont="1" applyFill="1" applyBorder="1" applyAlignment="1">
      <alignment horizontal="center" vertical="top"/>
    </xf>
    <xf numFmtId="165" fontId="3" fillId="6" borderId="67" xfId="0" applyNumberFormat="1" applyFont="1" applyFill="1" applyBorder="1" applyAlignment="1">
      <alignment horizontal="center" vertical="top"/>
    </xf>
    <xf numFmtId="165" fontId="3" fillId="6" borderId="8"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0" fontId="3" fillId="0" borderId="44" xfId="0" applyFont="1" applyBorder="1" applyAlignment="1">
      <alignment horizontal="center" vertical="center"/>
    </xf>
    <xf numFmtId="3" fontId="3" fillId="6" borderId="47" xfId="0" applyNumberFormat="1" applyFont="1" applyFill="1" applyBorder="1" applyAlignment="1">
      <alignment horizontal="center" vertical="top"/>
    </xf>
    <xf numFmtId="3" fontId="3" fillId="6" borderId="45" xfId="0" applyNumberFormat="1" applyFont="1" applyFill="1" applyBorder="1" applyAlignment="1">
      <alignment horizontal="center" vertical="top"/>
    </xf>
    <xf numFmtId="3" fontId="3" fillId="6" borderId="29" xfId="0" applyNumberFormat="1" applyFont="1" applyFill="1" applyBorder="1" applyAlignment="1">
      <alignment horizontal="center" vertical="top"/>
    </xf>
    <xf numFmtId="3" fontId="3" fillId="6" borderId="47" xfId="0" applyNumberFormat="1" applyFont="1" applyFill="1" applyBorder="1" applyAlignment="1">
      <alignment vertical="top" wrapText="1"/>
    </xf>
    <xf numFmtId="0" fontId="3" fillId="0" borderId="25" xfId="0" applyFont="1" applyBorder="1" applyAlignment="1">
      <alignment horizontal="center" vertical="center"/>
    </xf>
    <xf numFmtId="0" fontId="3" fillId="6" borderId="15" xfId="0" applyFont="1" applyFill="1" applyBorder="1" applyAlignment="1">
      <alignment horizontal="center" vertical="top"/>
    </xf>
    <xf numFmtId="0" fontId="3" fillId="6" borderId="75" xfId="0" applyFont="1" applyFill="1" applyBorder="1" applyAlignment="1">
      <alignment horizontal="center" vertical="center"/>
    </xf>
    <xf numFmtId="3" fontId="3" fillId="6" borderId="15"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3" fontId="3" fillId="6" borderId="31" xfId="0" applyNumberFormat="1" applyFont="1" applyFill="1" applyBorder="1" applyAlignment="1">
      <alignment horizontal="center" vertical="top"/>
    </xf>
    <xf numFmtId="165" fontId="5" fillId="8" borderId="32" xfId="0" applyNumberFormat="1" applyFont="1" applyFill="1" applyBorder="1" applyAlignment="1">
      <alignment horizontal="center" vertical="top"/>
    </xf>
    <xf numFmtId="165" fontId="5" fillId="3" borderId="57" xfId="0" applyNumberFormat="1" applyFont="1" applyFill="1" applyBorder="1" applyAlignment="1">
      <alignment horizontal="center" vertical="top"/>
    </xf>
    <xf numFmtId="3" fontId="3" fillId="6" borderId="43" xfId="0" applyNumberFormat="1" applyFont="1" applyFill="1" applyBorder="1" applyAlignment="1">
      <alignment horizontal="right" vertical="center"/>
    </xf>
    <xf numFmtId="0" fontId="5" fillId="9" borderId="60" xfId="0" applyFont="1" applyFill="1" applyBorder="1" applyAlignment="1">
      <alignment horizontal="left" vertical="top" wrapText="1"/>
    </xf>
    <xf numFmtId="165" fontId="3" fillId="2" borderId="37" xfId="0" applyNumberFormat="1" applyFont="1" applyFill="1" applyBorder="1" applyAlignment="1">
      <alignment horizontal="center" vertical="top"/>
    </xf>
    <xf numFmtId="165" fontId="20" fillId="8" borderId="59" xfId="0" applyNumberFormat="1" applyFont="1" applyFill="1" applyBorder="1" applyAlignment="1">
      <alignment horizontal="center" vertical="top"/>
    </xf>
    <xf numFmtId="0" fontId="3" fillId="6" borderId="43" xfId="0" applyFont="1" applyFill="1" applyBorder="1" applyAlignment="1">
      <alignment horizontal="center" vertical="top" wrapText="1"/>
    </xf>
    <xf numFmtId="3" fontId="3" fillId="6" borderId="75" xfId="0" applyNumberFormat="1" applyFont="1" applyFill="1" applyBorder="1" applyAlignment="1">
      <alignment horizontal="center" vertical="top"/>
    </xf>
    <xf numFmtId="3" fontId="3" fillId="6" borderId="24" xfId="0" applyNumberFormat="1" applyFont="1" applyFill="1" applyBorder="1" applyAlignment="1">
      <alignment horizontal="center" vertical="top"/>
    </xf>
    <xf numFmtId="165" fontId="20" fillId="8" borderId="32" xfId="0" applyNumberFormat="1" applyFont="1" applyFill="1" applyBorder="1" applyAlignment="1">
      <alignment horizontal="center" vertical="top"/>
    </xf>
    <xf numFmtId="165" fontId="20" fillId="8" borderId="23"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14" xfId="0" applyNumberFormat="1" applyFont="1" applyFill="1" applyBorder="1" applyAlignment="1">
      <alignment horizontal="center" vertical="top"/>
    </xf>
    <xf numFmtId="49" fontId="3" fillId="6" borderId="101"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3" fillId="6" borderId="15" xfId="0" applyFont="1" applyFill="1" applyBorder="1" applyAlignment="1">
      <alignment horizontal="center" vertical="top" wrapText="1"/>
    </xf>
    <xf numFmtId="0" fontId="3" fillId="6" borderId="31" xfId="0" applyFont="1" applyFill="1" applyBorder="1" applyAlignment="1">
      <alignment horizontal="center" vertical="top" wrapText="1"/>
    </xf>
    <xf numFmtId="0" fontId="3" fillId="6" borderId="29" xfId="0" applyFont="1" applyFill="1" applyBorder="1" applyAlignment="1">
      <alignment horizontal="center" vertical="top" wrapText="1"/>
    </xf>
    <xf numFmtId="3" fontId="5" fillId="6" borderId="26" xfId="0" applyNumberFormat="1" applyFont="1" applyFill="1" applyBorder="1" applyAlignment="1">
      <alignment horizontal="center" vertical="top" wrapText="1"/>
    </xf>
    <xf numFmtId="3" fontId="5" fillId="6" borderId="17" xfId="0" applyNumberFormat="1" applyFont="1" applyFill="1" applyBorder="1" applyAlignment="1">
      <alignment horizontal="center" vertical="top" wrapText="1"/>
    </xf>
    <xf numFmtId="3" fontId="3" fillId="6" borderId="30"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1" fontId="3" fillId="6" borderId="75" xfId="0" applyNumberFormat="1" applyFont="1" applyFill="1" applyBorder="1" applyAlignment="1">
      <alignment horizontal="center" vertical="top" wrapText="1"/>
    </xf>
    <xf numFmtId="1" fontId="3" fillId="6" borderId="9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xf>
    <xf numFmtId="0" fontId="3" fillId="6" borderId="86" xfId="0" applyFont="1" applyFill="1" applyBorder="1" applyAlignment="1">
      <alignment horizontal="left" vertical="top" wrapText="1"/>
    </xf>
    <xf numFmtId="3" fontId="3" fillId="6" borderId="19" xfId="1" applyNumberFormat="1" applyFont="1" applyFill="1" applyBorder="1" applyAlignment="1">
      <alignment horizontal="center" vertical="top"/>
    </xf>
    <xf numFmtId="0" fontId="3" fillId="6" borderId="89" xfId="1" applyFont="1" applyFill="1" applyBorder="1" applyAlignment="1">
      <alignment vertical="top" wrapText="1"/>
    </xf>
    <xf numFmtId="3" fontId="3" fillId="6" borderId="91" xfId="1" applyNumberFormat="1" applyFont="1" applyFill="1" applyBorder="1" applyAlignment="1">
      <alignment horizontal="center" vertical="top"/>
    </xf>
    <xf numFmtId="0" fontId="3" fillId="6" borderId="73" xfId="0" applyFont="1" applyFill="1" applyBorder="1" applyAlignment="1">
      <alignment horizontal="center" vertical="top" wrapText="1"/>
    </xf>
    <xf numFmtId="0" fontId="3" fillId="6" borderId="83" xfId="0" applyFont="1" applyFill="1" applyBorder="1" applyAlignment="1">
      <alignment vertical="top" wrapText="1"/>
    </xf>
    <xf numFmtId="0" fontId="3" fillId="0" borderId="42" xfId="0" applyFont="1" applyBorder="1" applyAlignment="1">
      <alignment vertical="top"/>
    </xf>
    <xf numFmtId="0" fontId="3" fillId="0" borderId="1" xfId="0" applyFont="1" applyBorder="1" applyAlignment="1">
      <alignment vertical="top"/>
    </xf>
    <xf numFmtId="0" fontId="5" fillId="2" borderId="15" xfId="0" applyFont="1" applyFill="1" applyBorder="1" applyAlignment="1">
      <alignment horizontal="center" vertical="top" wrapText="1"/>
    </xf>
    <xf numFmtId="3" fontId="11" fillId="6" borderId="68" xfId="0" applyNumberFormat="1" applyFont="1" applyFill="1" applyBorder="1" applyAlignment="1">
      <alignment horizontal="center" vertical="top"/>
    </xf>
    <xf numFmtId="165" fontId="11" fillId="6" borderId="68" xfId="0" applyNumberFormat="1" applyFont="1" applyFill="1" applyBorder="1" applyAlignment="1">
      <alignment horizontal="center" vertical="top"/>
    </xf>
    <xf numFmtId="165" fontId="11" fillId="6" borderId="43" xfId="0" applyNumberFormat="1" applyFont="1" applyFill="1" applyBorder="1" applyAlignment="1">
      <alignment horizontal="center" vertical="top"/>
    </xf>
    <xf numFmtId="3" fontId="3" fillId="6" borderId="56" xfId="0" applyNumberFormat="1" applyFont="1" applyFill="1" applyBorder="1" applyAlignment="1">
      <alignment vertical="top" wrapText="1"/>
    </xf>
    <xf numFmtId="3" fontId="3" fillId="6" borderId="24" xfId="0" applyNumberFormat="1" applyFont="1" applyFill="1" applyBorder="1" applyAlignment="1">
      <alignment vertical="top" wrapText="1"/>
    </xf>
    <xf numFmtId="165" fontId="3" fillId="0" borderId="0" xfId="0" applyNumberFormat="1" applyFont="1" applyFill="1" applyAlignment="1">
      <alignment vertical="top"/>
    </xf>
    <xf numFmtId="3" fontId="3" fillId="6" borderId="30" xfId="0" applyNumberFormat="1" applyFont="1" applyFill="1" applyBorder="1" applyAlignment="1">
      <alignment horizontal="center" vertical="top"/>
    </xf>
    <xf numFmtId="49" fontId="5" fillId="6" borderId="44" xfId="0" applyNumberFormat="1" applyFont="1" applyFill="1" applyBorder="1" applyAlignment="1">
      <alignment horizontal="center" vertical="center"/>
    </xf>
    <xf numFmtId="0" fontId="5" fillId="6" borderId="12" xfId="0" applyFont="1" applyFill="1" applyBorder="1" applyAlignment="1">
      <alignment vertical="top" wrapText="1"/>
    </xf>
    <xf numFmtId="49" fontId="5" fillId="6" borderId="48" xfId="0" applyNumberFormat="1" applyFont="1" applyFill="1" applyBorder="1" applyAlignment="1">
      <alignment horizontal="center" vertical="top" wrapText="1"/>
    </xf>
    <xf numFmtId="0" fontId="7" fillId="6" borderId="15" xfId="0" applyFont="1" applyFill="1" applyBorder="1" applyAlignment="1">
      <alignment horizontal="center" vertical="top" wrapText="1"/>
    </xf>
    <xf numFmtId="49" fontId="5" fillId="6" borderId="31" xfId="0" applyNumberFormat="1" applyFont="1" applyFill="1" applyBorder="1" applyAlignment="1">
      <alignment vertical="top"/>
    </xf>
    <xf numFmtId="0" fontId="5" fillId="6" borderId="31"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28" xfId="0" applyFont="1" applyFill="1" applyBorder="1" applyAlignment="1">
      <alignment vertical="top" wrapText="1"/>
    </xf>
    <xf numFmtId="0" fontId="3" fillId="6" borderId="10" xfId="0" applyFont="1" applyFill="1" applyBorder="1" applyAlignment="1">
      <alignment vertical="top" wrapText="1"/>
    </xf>
    <xf numFmtId="0" fontId="5" fillId="6" borderId="64" xfId="0" applyFont="1" applyFill="1" applyBorder="1" applyAlignment="1">
      <alignment horizontal="center" vertical="center" wrapText="1"/>
    </xf>
    <xf numFmtId="49" fontId="3" fillId="0" borderId="33" xfId="0" applyNumberFormat="1" applyFont="1" applyBorder="1" applyAlignment="1">
      <alignment horizontal="center" vertical="center" wrapText="1"/>
    </xf>
    <xf numFmtId="0" fontId="3" fillId="3" borderId="61" xfId="0" applyFont="1" applyFill="1" applyBorder="1" applyAlignment="1">
      <alignment horizontal="center" vertical="top" wrapText="1"/>
    </xf>
    <xf numFmtId="49" fontId="5" fillId="0" borderId="17" xfId="0" applyNumberFormat="1" applyFont="1" applyBorder="1" applyAlignment="1">
      <alignment horizontal="center" vertical="top"/>
    </xf>
    <xf numFmtId="0" fontId="5" fillId="3" borderId="61" xfId="0" applyFont="1" applyFill="1" applyBorder="1" applyAlignment="1">
      <alignment horizontal="left" vertical="top" wrapText="1"/>
    </xf>
    <xf numFmtId="49" fontId="5" fillId="3" borderId="25" xfId="0" applyNumberFormat="1" applyFont="1" applyFill="1" applyBorder="1" applyAlignment="1">
      <alignment horizontal="center" vertical="top" wrapText="1"/>
    </xf>
    <xf numFmtId="49" fontId="5" fillId="6" borderId="25" xfId="0" applyNumberFormat="1" applyFont="1" applyFill="1" applyBorder="1" applyAlignment="1">
      <alignment horizontal="center" vertical="top" wrapText="1"/>
    </xf>
    <xf numFmtId="3" fontId="3" fillId="0" borderId="25"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49" fontId="5" fillId="9" borderId="47" xfId="0" applyNumberFormat="1" applyFont="1" applyFill="1" applyBorder="1" applyAlignment="1">
      <alignment horizontal="center" vertical="top"/>
    </xf>
    <xf numFmtId="49" fontId="5" fillId="6" borderId="44" xfId="0" applyNumberFormat="1" applyFont="1" applyFill="1" applyBorder="1" applyAlignment="1">
      <alignment horizontal="center" vertical="top"/>
    </xf>
    <xf numFmtId="0" fontId="21" fillId="6" borderId="32" xfId="0" applyFont="1" applyFill="1" applyBorder="1" applyAlignment="1">
      <alignment vertical="top" wrapText="1"/>
    </xf>
    <xf numFmtId="0" fontId="5" fillId="0" borderId="22" xfId="0" applyFont="1" applyBorder="1" applyAlignment="1">
      <alignment horizontal="center" vertical="center" wrapText="1"/>
    </xf>
    <xf numFmtId="49" fontId="3" fillId="6" borderId="92" xfId="0" applyNumberFormat="1" applyFont="1" applyFill="1" applyBorder="1" applyAlignment="1">
      <alignment horizontal="center" vertical="top" wrapText="1"/>
    </xf>
    <xf numFmtId="1" fontId="3" fillId="6" borderId="84" xfId="0" applyNumberFormat="1" applyFont="1" applyFill="1" applyBorder="1" applyAlignment="1">
      <alignment horizontal="center" vertical="top" wrapText="1"/>
    </xf>
    <xf numFmtId="165" fontId="3" fillId="0" borderId="0" xfId="0" applyNumberFormat="1" applyFont="1" applyBorder="1" applyAlignment="1">
      <alignment vertical="top"/>
    </xf>
    <xf numFmtId="165" fontId="3" fillId="6" borderId="31" xfId="0" applyNumberFormat="1" applyFont="1" applyFill="1" applyBorder="1" applyAlignment="1">
      <alignment horizontal="center" vertical="top" wrapText="1"/>
    </xf>
    <xf numFmtId="49" fontId="3" fillId="6" borderId="77" xfId="0" applyNumberFormat="1" applyFont="1" applyFill="1" applyBorder="1" applyAlignment="1">
      <alignment horizontal="center" vertical="top" wrapText="1"/>
    </xf>
    <xf numFmtId="49" fontId="3" fillId="6" borderId="78" xfId="0" applyNumberFormat="1" applyFont="1" applyFill="1" applyBorder="1" applyAlignment="1">
      <alignment horizontal="center" vertical="top" wrapText="1"/>
    </xf>
    <xf numFmtId="49" fontId="3" fillId="6" borderId="71" xfId="0" applyNumberFormat="1" applyFont="1" applyFill="1" applyBorder="1" applyAlignment="1">
      <alignment horizontal="center" vertical="top" wrapText="1"/>
    </xf>
    <xf numFmtId="0" fontId="2" fillId="6" borderId="15" xfId="0" applyFont="1" applyFill="1" applyBorder="1" applyAlignment="1">
      <alignment horizontal="center" vertical="center" textRotation="90"/>
    </xf>
    <xf numFmtId="0" fontId="2" fillId="6" borderId="25" xfId="0" applyFont="1" applyFill="1" applyBorder="1" applyAlignment="1">
      <alignment horizontal="center" vertical="center" textRotation="90"/>
    </xf>
    <xf numFmtId="3" fontId="3" fillId="6" borderId="92" xfId="1" applyNumberFormat="1" applyFont="1" applyFill="1" applyBorder="1" applyAlignment="1">
      <alignment horizontal="center" vertical="top"/>
    </xf>
    <xf numFmtId="0" fontId="3" fillId="6" borderId="44"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92" xfId="0" applyFont="1" applyFill="1" applyBorder="1" applyAlignment="1">
      <alignment horizontal="center" vertical="center"/>
    </xf>
    <xf numFmtId="165" fontId="5" fillId="3" borderId="4" xfId="0" applyNumberFormat="1" applyFont="1" applyFill="1" applyBorder="1" applyAlignment="1">
      <alignment horizontal="center" vertical="top"/>
    </xf>
    <xf numFmtId="0" fontId="3" fillId="6" borderId="68" xfId="0" applyFont="1" applyFill="1" applyBorder="1" applyAlignment="1">
      <alignment vertical="top" wrapText="1"/>
    </xf>
    <xf numFmtId="49" fontId="3" fillId="6" borderId="4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xf>
    <xf numFmtId="49" fontId="3" fillId="6" borderId="47"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xf>
    <xf numFmtId="3" fontId="11" fillId="6" borderId="56" xfId="0" applyNumberFormat="1" applyFont="1" applyFill="1" applyBorder="1" applyAlignment="1">
      <alignment horizontal="center" vertical="top"/>
    </xf>
    <xf numFmtId="165" fontId="11" fillId="6" borderId="25" xfId="0" applyNumberFormat="1" applyFont="1" applyFill="1" applyBorder="1" applyAlignment="1">
      <alignment horizontal="center" vertical="top"/>
    </xf>
    <xf numFmtId="3" fontId="3" fillId="0" borderId="47" xfId="0" applyNumberFormat="1" applyFont="1" applyFill="1" applyBorder="1" applyAlignment="1">
      <alignment horizontal="center" vertical="top" wrapText="1"/>
    </xf>
    <xf numFmtId="165" fontId="3" fillId="6" borderId="8" xfId="0" applyNumberFormat="1" applyFont="1" applyFill="1" applyBorder="1" applyAlignment="1">
      <alignment horizontal="center" vertical="top"/>
    </xf>
    <xf numFmtId="0" fontId="5" fillId="6" borderId="36"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0" fontId="3" fillId="3" borderId="60" xfId="0" applyFont="1" applyFill="1" applyBorder="1" applyAlignment="1">
      <alignment horizontal="center" vertical="top" wrapText="1"/>
    </xf>
    <xf numFmtId="49" fontId="5" fillId="3" borderId="15" xfId="0" applyNumberFormat="1" applyFont="1" applyFill="1" applyBorder="1" applyAlignment="1">
      <alignment horizontal="center" vertical="top" wrapText="1"/>
    </xf>
    <xf numFmtId="49" fontId="5" fillId="3" borderId="23" xfId="0" applyNumberFormat="1" applyFont="1" applyFill="1" applyBorder="1" applyAlignment="1">
      <alignment horizontal="center" vertical="top"/>
    </xf>
    <xf numFmtId="0" fontId="5" fillId="3" borderId="60" xfId="0" applyFont="1" applyFill="1" applyBorder="1" applyAlignment="1">
      <alignment horizontal="left" vertical="top" wrapText="1"/>
    </xf>
    <xf numFmtId="0" fontId="3" fillId="2" borderId="9" xfId="0" applyFont="1" applyFill="1" applyBorder="1" applyAlignment="1">
      <alignment horizontal="left" vertical="top" wrapText="1"/>
    </xf>
    <xf numFmtId="3" fontId="3" fillId="0" borderId="15" xfId="0" applyNumberFormat="1" applyFont="1" applyFill="1" applyBorder="1" applyAlignment="1">
      <alignment horizontal="center" vertical="top" wrapText="1"/>
    </xf>
    <xf numFmtId="0" fontId="5" fillId="2" borderId="17" xfId="0" applyFont="1" applyFill="1" applyBorder="1" applyAlignment="1">
      <alignment horizontal="center" vertical="top" wrapText="1"/>
    </xf>
    <xf numFmtId="49" fontId="5" fillId="10" borderId="9"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1" xfId="0" applyNumberFormat="1" applyFont="1" applyFill="1" applyBorder="1" applyAlignment="1">
      <alignment horizontal="center" vertical="top"/>
    </xf>
    <xf numFmtId="165" fontId="3" fillId="6" borderId="25" xfId="0" applyNumberFormat="1" applyFont="1" applyFill="1" applyBorder="1" applyAlignment="1">
      <alignment vertical="top"/>
    </xf>
    <xf numFmtId="165" fontId="3" fillId="6" borderId="26" xfId="0" applyNumberFormat="1" applyFont="1" applyFill="1" applyBorder="1" applyAlignment="1">
      <alignment vertical="top"/>
    </xf>
    <xf numFmtId="165" fontId="3" fillId="6" borderId="17" xfId="0" applyNumberFormat="1" applyFont="1" applyFill="1" applyBorder="1" applyAlignment="1">
      <alignment vertical="top"/>
    </xf>
    <xf numFmtId="0" fontId="5" fillId="2" borderId="31" xfId="0" applyFont="1" applyFill="1" applyBorder="1" applyAlignment="1">
      <alignment horizontal="center" vertical="top" wrapText="1"/>
    </xf>
    <xf numFmtId="0" fontId="3" fillId="6" borderId="75" xfId="0" applyFont="1" applyFill="1" applyBorder="1" applyAlignment="1">
      <alignment vertical="top" wrapText="1"/>
    </xf>
    <xf numFmtId="0" fontId="3" fillId="6" borderId="2" xfId="0" applyFont="1" applyFill="1" applyBorder="1" applyAlignment="1">
      <alignment vertical="top" wrapText="1"/>
    </xf>
    <xf numFmtId="0" fontId="3" fillId="6" borderId="21" xfId="0" applyFont="1" applyFill="1" applyBorder="1" applyAlignment="1">
      <alignment horizontal="center" vertical="top" wrapText="1"/>
    </xf>
    <xf numFmtId="165" fontId="3" fillId="6" borderId="15"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3" fillId="6" borderId="28" xfId="1" applyFont="1" applyFill="1" applyBorder="1" applyAlignment="1">
      <alignment vertical="top" wrapText="1"/>
    </xf>
    <xf numFmtId="165" fontId="3" fillId="2" borderId="108" xfId="0" applyNumberFormat="1" applyFont="1" applyFill="1" applyBorder="1" applyAlignment="1">
      <alignment horizontal="center" vertical="top"/>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30" xfId="0" applyNumberFormat="1" applyFont="1" applyFill="1" applyBorder="1" applyAlignment="1">
      <alignment horizontal="center" vertical="top"/>
    </xf>
    <xf numFmtId="0" fontId="0" fillId="0" borderId="0" xfId="0" applyAlignment="1">
      <alignment horizontal="left" vertical="top" wrapText="1"/>
    </xf>
    <xf numFmtId="49" fontId="5" fillId="6" borderId="24" xfId="0" applyNumberFormat="1" applyFont="1" applyFill="1" applyBorder="1" applyAlignment="1">
      <alignment horizontal="center" vertical="top" wrapText="1"/>
    </xf>
    <xf numFmtId="0" fontId="21" fillId="2" borderId="9" xfId="0" applyFont="1" applyFill="1" applyBorder="1" applyAlignment="1">
      <alignment horizontal="left" vertical="top" wrapText="1"/>
    </xf>
    <xf numFmtId="49" fontId="3" fillId="6" borderId="95" xfId="0" applyNumberFormat="1" applyFont="1" applyFill="1" applyBorder="1" applyAlignment="1">
      <alignment horizontal="center" vertical="top" wrapText="1"/>
    </xf>
    <xf numFmtId="3" fontId="3" fillId="6" borderId="75" xfId="1" applyNumberFormat="1" applyFont="1" applyFill="1" applyBorder="1" applyAlignment="1">
      <alignment horizontal="center" vertical="top"/>
    </xf>
    <xf numFmtId="3" fontId="5" fillId="6" borderId="47" xfId="0" applyNumberFormat="1" applyFont="1" applyFill="1" applyBorder="1" applyAlignment="1">
      <alignment horizontal="center" vertical="top" wrapText="1"/>
    </xf>
    <xf numFmtId="0" fontId="3" fillId="6" borderId="81" xfId="0" applyFont="1" applyFill="1" applyBorder="1" applyAlignment="1">
      <alignment horizontal="center" vertical="center"/>
    </xf>
    <xf numFmtId="0" fontId="3" fillId="6" borderId="9" xfId="0" applyFont="1" applyFill="1" applyBorder="1" applyAlignment="1">
      <alignment vertical="top"/>
    </xf>
    <xf numFmtId="0" fontId="3" fillId="6" borderId="91" xfId="0" applyFont="1" applyFill="1" applyBorder="1" applyAlignment="1">
      <alignment vertical="top" wrapText="1"/>
    </xf>
    <xf numFmtId="0" fontId="3" fillId="6" borderId="17" xfId="0" applyFont="1" applyFill="1" applyBorder="1" applyAlignment="1">
      <alignment vertical="top"/>
    </xf>
    <xf numFmtId="165" fontId="5" fillId="0" borderId="0" xfId="0" applyNumberFormat="1" applyFont="1" applyAlignment="1">
      <alignment horizontal="left" vertical="top"/>
    </xf>
    <xf numFmtId="165" fontId="5" fillId="10" borderId="22"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49" fontId="5" fillId="8" borderId="56" xfId="0" applyNumberFormat="1" applyFont="1" applyFill="1" applyBorder="1" applyAlignment="1">
      <alignment horizontal="center" vertical="top" wrapText="1"/>
    </xf>
    <xf numFmtId="0" fontId="3" fillId="8" borderId="37" xfId="0" applyFont="1" applyFill="1" applyBorder="1" applyAlignment="1">
      <alignment horizontal="left" vertical="top" wrapText="1"/>
    </xf>
    <xf numFmtId="49" fontId="3" fillId="8" borderId="27" xfId="0" applyNumberFormat="1" applyFont="1" applyFill="1" applyBorder="1" applyAlignment="1">
      <alignment horizontal="center" vertical="top" wrapText="1"/>
    </xf>
    <xf numFmtId="49" fontId="5" fillId="8" borderId="109" xfId="0" applyNumberFormat="1" applyFont="1" applyFill="1" applyBorder="1" applyAlignment="1">
      <alignment horizontal="center" vertical="top" wrapText="1"/>
    </xf>
    <xf numFmtId="0" fontId="3" fillId="8" borderId="109" xfId="0" applyFont="1" applyFill="1" applyBorder="1" applyAlignment="1">
      <alignment vertical="top" wrapText="1"/>
    </xf>
    <xf numFmtId="0" fontId="5" fillId="8" borderId="109" xfId="0" applyFont="1" applyFill="1" applyBorder="1" applyAlignment="1">
      <alignment horizontal="center" vertical="top" wrapText="1"/>
    </xf>
    <xf numFmtId="49" fontId="5" fillId="8" borderId="109" xfId="0" applyNumberFormat="1" applyFont="1" applyFill="1" applyBorder="1" applyAlignment="1">
      <alignment horizontal="center" vertical="top"/>
    </xf>
    <xf numFmtId="49" fontId="5" fillId="8" borderId="47"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09" xfId="0" applyNumberFormat="1" applyFont="1" applyFill="1" applyBorder="1" applyAlignment="1">
      <alignment horizontal="center" vertical="top"/>
    </xf>
    <xf numFmtId="49" fontId="5" fillId="8" borderId="25" xfId="0" applyNumberFormat="1" applyFont="1" applyFill="1" applyBorder="1" applyAlignment="1">
      <alignment horizontal="center" vertical="top" wrapText="1"/>
    </xf>
    <xf numFmtId="0" fontId="5" fillId="8" borderId="27" xfId="0" applyFont="1" applyFill="1" applyBorder="1" applyAlignment="1">
      <alignment horizontal="center" vertical="top" wrapText="1"/>
    </xf>
    <xf numFmtId="49" fontId="5" fillId="8" borderId="27" xfId="0" applyNumberFormat="1" applyFont="1" applyFill="1" applyBorder="1" applyAlignment="1">
      <alignment horizontal="center" vertical="top"/>
    </xf>
    <xf numFmtId="0" fontId="3" fillId="8" borderId="27" xfId="0" applyFont="1" applyFill="1" applyBorder="1" applyAlignment="1">
      <alignment vertical="top" wrapText="1"/>
    </xf>
    <xf numFmtId="0" fontId="7" fillId="6" borderId="31" xfId="0" applyFont="1" applyFill="1" applyBorder="1" applyAlignment="1">
      <alignment vertical="top" wrapText="1"/>
    </xf>
    <xf numFmtId="49" fontId="5" fillId="8" borderId="44" xfId="0" applyNumberFormat="1" applyFont="1" applyFill="1" applyBorder="1" applyAlignment="1">
      <alignment horizontal="center" vertical="top"/>
    </xf>
    <xf numFmtId="3" fontId="3" fillId="8" borderId="27" xfId="0" applyNumberFormat="1" applyFont="1" applyFill="1" applyBorder="1" applyAlignment="1">
      <alignment horizontal="center" vertical="top"/>
    </xf>
    <xf numFmtId="0" fontId="3" fillId="0" borderId="67" xfId="0" applyFont="1" applyFill="1" applyBorder="1" applyAlignment="1">
      <alignment vertical="top" wrapText="1"/>
    </xf>
    <xf numFmtId="3" fontId="3" fillId="6" borderId="2" xfId="0" applyNumberFormat="1" applyFont="1" applyFill="1" applyBorder="1" applyAlignment="1">
      <alignment horizontal="center" vertical="top" wrapText="1"/>
    </xf>
    <xf numFmtId="3" fontId="3" fillId="6" borderId="34"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3" fontId="3" fillId="0" borderId="91" xfId="0" applyNumberFormat="1" applyFont="1" applyFill="1" applyBorder="1" applyAlignment="1">
      <alignment horizontal="center" vertical="top" wrapText="1"/>
    </xf>
    <xf numFmtId="3" fontId="3" fillId="0" borderId="72" xfId="0" applyNumberFormat="1" applyFont="1" applyFill="1" applyBorder="1" applyAlignment="1">
      <alignment horizontal="center" vertical="top" wrapText="1"/>
    </xf>
    <xf numFmtId="49" fontId="3" fillId="6" borderId="104" xfId="0" applyNumberFormat="1" applyFont="1" applyFill="1" applyBorder="1" applyAlignment="1">
      <alignment horizontal="center" vertical="top" wrapText="1"/>
    </xf>
    <xf numFmtId="49" fontId="3" fillId="6" borderId="93" xfId="0" applyNumberFormat="1" applyFont="1" applyFill="1" applyBorder="1" applyAlignment="1">
      <alignment horizontal="center" vertical="top" wrapText="1"/>
    </xf>
    <xf numFmtId="49" fontId="3" fillId="6" borderId="17" xfId="0" applyNumberFormat="1" applyFont="1" applyFill="1" applyBorder="1" applyAlignment="1">
      <alignment horizontal="center" vertical="top" wrapText="1"/>
    </xf>
    <xf numFmtId="0" fontId="25" fillId="6" borderId="88"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0" fontId="3" fillId="6" borderId="54" xfId="0" applyFont="1" applyFill="1" applyBorder="1" applyAlignment="1">
      <alignment vertical="top" wrapText="1"/>
    </xf>
    <xf numFmtId="0" fontId="3" fillId="6" borderId="37" xfId="0" applyFont="1" applyFill="1" applyBorder="1" applyAlignment="1">
      <alignment vertical="top" wrapText="1"/>
    </xf>
    <xf numFmtId="165" fontId="3" fillId="0" borderId="0" xfId="0"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3" fontId="3" fillId="6" borderId="77" xfId="1" applyNumberFormat="1" applyFont="1" applyFill="1" applyBorder="1" applyAlignment="1">
      <alignment horizontal="center" vertical="top"/>
    </xf>
    <xf numFmtId="49" fontId="15" fillId="10" borderId="32" xfId="0" applyNumberFormat="1" applyFont="1" applyFill="1" applyBorder="1" applyAlignment="1">
      <alignment horizontal="center" vertical="top"/>
    </xf>
    <xf numFmtId="49" fontId="15" fillId="9" borderId="23" xfId="0" applyNumberFormat="1" applyFont="1" applyFill="1" applyBorder="1" applyAlignment="1">
      <alignment horizontal="center" vertical="top"/>
    </xf>
    <xf numFmtId="3" fontId="11" fillId="6" borderId="56" xfId="0" applyNumberFormat="1" applyFont="1" applyFill="1" applyBorder="1" applyAlignment="1">
      <alignment horizontal="left" vertical="top" wrapText="1"/>
    </xf>
    <xf numFmtId="3" fontId="3" fillId="6" borderId="23" xfId="0" applyNumberFormat="1" applyFont="1" applyFill="1" applyBorder="1" applyAlignment="1">
      <alignment horizontal="left" vertical="top" wrapText="1"/>
    </xf>
    <xf numFmtId="3" fontId="5" fillId="6" borderId="27" xfId="0" applyNumberFormat="1" applyFont="1" applyFill="1" applyBorder="1" applyAlignment="1">
      <alignment horizontal="center" vertical="top" wrapText="1"/>
    </xf>
    <xf numFmtId="49" fontId="15" fillId="6" borderId="27" xfId="0" applyNumberFormat="1" applyFont="1" applyFill="1" applyBorder="1" applyAlignment="1">
      <alignment horizontal="center" vertical="top"/>
    </xf>
    <xf numFmtId="165" fontId="3" fillId="6" borderId="19" xfId="1" applyNumberFormat="1" applyFont="1" applyFill="1" applyBorder="1" applyAlignment="1">
      <alignment horizontal="center" vertical="top" wrapText="1"/>
    </xf>
    <xf numFmtId="1" fontId="3" fillId="6" borderId="15" xfId="1" applyNumberFormat="1" applyFont="1" applyFill="1" applyBorder="1" applyAlignment="1">
      <alignment horizontal="center" vertical="top" wrapText="1"/>
    </xf>
    <xf numFmtId="3" fontId="3" fillId="6" borderId="15" xfId="1" applyNumberFormat="1" applyFont="1" applyFill="1" applyBorder="1" applyAlignment="1">
      <alignment horizontal="center" vertical="top" wrapText="1"/>
    </xf>
    <xf numFmtId="0" fontId="3" fillId="6" borderId="42" xfId="1" applyFont="1" applyFill="1" applyBorder="1" applyAlignment="1">
      <alignment horizontal="left" vertical="top" wrapText="1"/>
    </xf>
    <xf numFmtId="0" fontId="3" fillId="6" borderId="9" xfId="1" applyFont="1" applyFill="1" applyBorder="1" applyAlignment="1">
      <alignment horizontal="left" vertical="top" wrapText="1"/>
    </xf>
    <xf numFmtId="3" fontId="3" fillId="6" borderId="91" xfId="1" applyNumberFormat="1" applyFont="1" applyFill="1" applyBorder="1" applyAlignment="1">
      <alignment horizontal="center" vertical="top" wrapText="1"/>
    </xf>
    <xf numFmtId="165" fontId="3" fillId="6" borderId="45"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5" xfId="0" applyNumberFormat="1" applyFont="1" applyFill="1" applyBorder="1" applyAlignment="1">
      <alignment horizontal="center" vertical="top" wrapText="1"/>
    </xf>
    <xf numFmtId="165" fontId="3" fillId="6" borderId="72" xfId="0" applyNumberFormat="1" applyFont="1" applyFill="1" applyBorder="1" applyAlignment="1">
      <alignment horizontal="center" vertical="top" wrapText="1"/>
    </xf>
    <xf numFmtId="0" fontId="21" fillId="6" borderId="28" xfId="0" applyFont="1" applyFill="1" applyBorder="1" applyAlignment="1">
      <alignment vertical="top" wrapText="1"/>
    </xf>
    <xf numFmtId="49" fontId="5" fillId="8" borderId="47"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0" borderId="95" xfId="0" applyFont="1" applyFill="1" applyBorder="1" applyAlignment="1">
      <alignment horizontal="center" vertical="center"/>
    </xf>
    <xf numFmtId="0" fontId="3" fillId="0" borderId="72" xfId="0" applyFont="1" applyFill="1" applyBorder="1" applyAlignment="1">
      <alignment horizontal="center" vertical="center"/>
    </xf>
    <xf numFmtId="0" fontId="3" fillId="6" borderId="86" xfId="0" applyFont="1" applyFill="1" applyBorder="1" applyAlignment="1">
      <alignment vertical="top" wrapText="1"/>
    </xf>
    <xf numFmtId="165" fontId="3" fillId="0" borderId="9" xfId="0" applyNumberFormat="1" applyFont="1" applyFill="1" applyBorder="1" applyAlignment="1">
      <alignment horizontal="center" vertical="top"/>
    </xf>
    <xf numFmtId="3" fontId="3" fillId="6" borderId="103"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0" fontId="3" fillId="6" borderId="94" xfId="0" applyFont="1" applyFill="1" applyBorder="1" applyAlignment="1">
      <alignment horizontal="center" vertical="top" wrapText="1"/>
    </xf>
    <xf numFmtId="0" fontId="3" fillId="12" borderId="19" xfId="0" applyFont="1" applyFill="1" applyBorder="1" applyAlignment="1">
      <alignment horizontal="center" vertical="top"/>
    </xf>
    <xf numFmtId="0" fontId="3" fillId="12" borderId="15" xfId="0" applyFont="1" applyFill="1" applyBorder="1" applyAlignment="1">
      <alignment horizontal="center" vertical="top"/>
    </xf>
    <xf numFmtId="0" fontId="3" fillId="12" borderId="31" xfId="0" applyFont="1" applyFill="1" applyBorder="1" applyAlignment="1">
      <alignment horizontal="center" vertical="top" wrapText="1"/>
    </xf>
    <xf numFmtId="0" fontId="3" fillId="6" borderId="74" xfId="1" applyFont="1" applyFill="1" applyBorder="1" applyAlignment="1">
      <alignment horizontal="left" vertical="top" wrapText="1"/>
    </xf>
    <xf numFmtId="1" fontId="3" fillId="6" borderId="75" xfId="1" applyNumberFormat="1" applyFont="1" applyFill="1" applyBorder="1" applyAlignment="1">
      <alignment horizontal="center" vertical="top" wrapText="1"/>
    </xf>
    <xf numFmtId="3" fontId="3" fillId="6" borderId="75" xfId="1" applyNumberFormat="1" applyFont="1" applyFill="1" applyBorder="1" applyAlignment="1">
      <alignment horizontal="center" vertical="top" wrapText="1"/>
    </xf>
    <xf numFmtId="3" fontId="5" fillId="10" borderId="9" xfId="0" applyNumberFormat="1" applyFont="1" applyFill="1" applyBorder="1" applyAlignment="1">
      <alignment vertical="top"/>
    </xf>
    <xf numFmtId="3" fontId="5" fillId="3" borderId="15" xfId="0" applyNumberFormat="1" applyFont="1" applyFill="1" applyBorder="1" applyAlignment="1">
      <alignment vertical="top"/>
    </xf>
    <xf numFmtId="3" fontId="5" fillId="8" borderId="15" xfId="0" applyNumberFormat="1" applyFont="1" applyFill="1" applyBorder="1" applyAlignment="1">
      <alignment vertical="top"/>
    </xf>
    <xf numFmtId="49" fontId="5" fillId="6" borderId="15" xfId="0" applyNumberFormat="1" applyFont="1" applyFill="1" applyBorder="1" applyAlignment="1">
      <alignment horizontal="center" vertical="center"/>
    </xf>
    <xf numFmtId="165" fontId="5" fillId="8" borderId="27" xfId="0" applyNumberFormat="1" applyFont="1" applyFill="1" applyBorder="1" applyAlignment="1">
      <alignment horizontal="center" vertical="top"/>
    </xf>
    <xf numFmtId="165" fontId="5" fillId="3" borderId="61" xfId="0" applyNumberFormat="1" applyFont="1" applyFill="1" applyBorder="1" applyAlignment="1">
      <alignment horizontal="center" vertical="top"/>
    </xf>
    <xf numFmtId="165" fontId="5" fillId="3" borderId="53" xfId="0" applyNumberFormat="1" applyFont="1" applyFill="1" applyBorder="1" applyAlignment="1">
      <alignment horizontal="center" vertical="top"/>
    </xf>
    <xf numFmtId="0" fontId="3" fillId="6" borderId="99" xfId="0" applyFont="1" applyFill="1" applyBorder="1" applyAlignment="1">
      <alignment horizontal="center" vertical="center"/>
    </xf>
    <xf numFmtId="0" fontId="3" fillId="6" borderId="93" xfId="0" applyFont="1" applyFill="1" applyBorder="1" applyAlignment="1">
      <alignment horizontal="center" vertical="center"/>
    </xf>
    <xf numFmtId="49" fontId="5" fillId="2" borderId="31" xfId="0" applyNumberFormat="1" applyFont="1" applyFill="1" applyBorder="1" applyAlignment="1">
      <alignment horizontal="center" vertical="top" wrapText="1"/>
    </xf>
    <xf numFmtId="0" fontId="5" fillId="2" borderId="31" xfId="0" applyFont="1" applyFill="1" applyBorder="1" applyAlignment="1">
      <alignment horizontal="left" vertical="top" wrapText="1"/>
    </xf>
    <xf numFmtId="0" fontId="3" fillId="0" borderId="21" xfId="0" applyFont="1" applyBorder="1" applyAlignment="1">
      <alignment horizontal="center" vertical="top" wrapText="1"/>
    </xf>
    <xf numFmtId="3" fontId="3" fillId="2" borderId="28" xfId="0" applyNumberFormat="1" applyFont="1" applyFill="1" applyBorder="1" applyAlignment="1">
      <alignment horizontal="right" vertical="top"/>
    </xf>
    <xf numFmtId="3" fontId="3" fillId="2" borderId="62" xfId="0" applyNumberFormat="1" applyFont="1" applyFill="1" applyBorder="1" applyAlignment="1">
      <alignment horizontal="right" vertical="top"/>
    </xf>
    <xf numFmtId="165" fontId="3" fillId="6" borderId="31" xfId="0" applyNumberFormat="1" applyFont="1" applyFill="1" applyBorder="1" applyAlignment="1">
      <alignment vertical="top"/>
    </xf>
    <xf numFmtId="3" fontId="3" fillId="6" borderId="31" xfId="1" applyNumberFormat="1" applyFont="1" applyFill="1" applyBorder="1" applyAlignment="1">
      <alignment horizontal="center" vertical="top" wrapText="1"/>
    </xf>
    <xf numFmtId="1" fontId="3" fillId="6" borderId="47" xfId="0" applyNumberFormat="1" applyFont="1" applyFill="1" applyBorder="1" applyAlignment="1">
      <alignment horizontal="center" vertical="top" wrapText="1"/>
    </xf>
    <xf numFmtId="3" fontId="3" fillId="6" borderId="104" xfId="0" applyNumberFormat="1" applyFont="1" applyFill="1" applyBorder="1" applyAlignment="1">
      <alignment horizontal="center" vertical="top"/>
    </xf>
    <xf numFmtId="3" fontId="3" fillId="6" borderId="93"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0" fontId="3" fillId="6" borderId="50" xfId="0" applyFont="1" applyFill="1" applyBorder="1" applyAlignment="1">
      <alignment horizontal="center" vertical="top"/>
    </xf>
    <xf numFmtId="49" fontId="5" fillId="6" borderId="47" xfId="0" applyNumberFormat="1" applyFont="1" applyFill="1" applyBorder="1" applyAlignment="1">
      <alignment horizontal="center" vertical="top" wrapText="1"/>
    </xf>
    <xf numFmtId="0" fontId="3" fillId="6" borderId="74" xfId="1" applyFont="1" applyFill="1" applyBorder="1" applyAlignment="1">
      <alignment vertical="top" wrapText="1"/>
    </xf>
    <xf numFmtId="0" fontId="5" fillId="6" borderId="19" xfId="0" applyFont="1" applyFill="1" applyBorder="1" applyAlignment="1">
      <alignment horizontal="center" vertical="center"/>
    </xf>
    <xf numFmtId="1" fontId="3" fillId="6" borderId="107" xfId="0" applyNumberFormat="1" applyFont="1" applyFill="1" applyBorder="1" applyAlignment="1">
      <alignment horizontal="center" vertical="top" wrapText="1"/>
    </xf>
    <xf numFmtId="1" fontId="3" fillId="6" borderId="85"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49" fontId="3" fillId="0" borderId="0" xfId="0" applyNumberFormat="1" applyFont="1" applyFill="1" applyAlignment="1">
      <alignment vertical="top"/>
    </xf>
    <xf numFmtId="0" fontId="0" fillId="0" borderId="0" xfId="0" applyFill="1" applyAlignment="1">
      <alignment horizontal="left" vertical="top" wrapText="1"/>
    </xf>
    <xf numFmtId="3" fontId="3" fillId="6" borderId="84" xfId="1" applyNumberFormat="1" applyFont="1" applyFill="1" applyBorder="1" applyAlignment="1">
      <alignment horizontal="center" vertical="top"/>
    </xf>
    <xf numFmtId="0" fontId="19" fillId="6" borderId="15" xfId="0" applyFont="1" applyFill="1" applyBorder="1" applyAlignment="1">
      <alignment horizontal="left" vertical="top" wrapText="1"/>
    </xf>
    <xf numFmtId="0" fontId="3" fillId="6" borderId="37" xfId="1" applyFont="1" applyFill="1" applyBorder="1" applyAlignment="1">
      <alignment vertical="top" wrapText="1"/>
    </xf>
    <xf numFmtId="0" fontId="3" fillId="12" borderId="15" xfId="0" applyFont="1" applyFill="1" applyBorder="1" applyAlignment="1">
      <alignment horizontal="center" vertical="top" wrapText="1"/>
    </xf>
    <xf numFmtId="0" fontId="3" fillId="0" borderId="15" xfId="0" applyFont="1" applyBorder="1" applyAlignment="1">
      <alignment vertical="top"/>
    </xf>
    <xf numFmtId="0" fontId="3" fillId="0" borderId="17" xfId="0" applyFont="1" applyBorder="1" applyAlignment="1">
      <alignment vertical="top"/>
    </xf>
    <xf numFmtId="165" fontId="3" fillId="6" borderId="46" xfId="0" applyNumberFormat="1" applyFont="1" applyFill="1" applyBorder="1" applyAlignment="1">
      <alignment vertical="top"/>
    </xf>
    <xf numFmtId="165" fontId="3" fillId="6" borderId="30" xfId="0" applyNumberFormat="1" applyFont="1" applyFill="1" applyBorder="1" applyAlignment="1">
      <alignment vertical="top"/>
    </xf>
    <xf numFmtId="3" fontId="5" fillId="6" borderId="15" xfId="0" applyNumberFormat="1" applyFont="1" applyFill="1" applyBorder="1" applyAlignment="1">
      <alignment vertical="top"/>
    </xf>
    <xf numFmtId="0" fontId="3" fillId="6" borderId="14" xfId="0" applyFont="1" applyFill="1" applyBorder="1" applyAlignment="1">
      <alignment horizontal="left" vertical="top" wrapText="1"/>
    </xf>
    <xf numFmtId="3" fontId="11" fillId="6" borderId="62" xfId="0" applyNumberFormat="1" applyFont="1" applyFill="1" applyBorder="1" applyAlignment="1">
      <alignment horizontal="center" vertical="top"/>
    </xf>
    <xf numFmtId="165" fontId="11" fillId="6" borderId="21" xfId="0" applyNumberFormat="1" applyFont="1" applyFill="1" applyBorder="1" applyAlignment="1">
      <alignment horizontal="center" vertical="top"/>
    </xf>
    <xf numFmtId="4" fontId="3" fillId="2" borderId="17" xfId="0" applyNumberFormat="1" applyFont="1" applyFill="1" applyBorder="1" applyAlignment="1">
      <alignment horizontal="center" vertical="top"/>
    </xf>
    <xf numFmtId="165" fontId="3" fillId="2" borderId="71" xfId="0" applyNumberFormat="1" applyFont="1" applyFill="1" applyBorder="1" applyAlignment="1">
      <alignment horizontal="center" vertical="top"/>
    </xf>
    <xf numFmtId="3" fontId="3" fillId="6" borderId="56"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165" fontId="5" fillId="4" borderId="6" xfId="0" applyNumberFormat="1" applyFont="1" applyFill="1" applyBorder="1" applyAlignment="1">
      <alignment horizontal="center" vertical="top"/>
    </xf>
    <xf numFmtId="0" fontId="3" fillId="8" borderId="32" xfId="0" applyFont="1" applyFill="1" applyBorder="1" applyAlignment="1">
      <alignment horizontal="left" vertical="top" wrapText="1"/>
    </xf>
    <xf numFmtId="165" fontId="5" fillId="5" borderId="59" xfId="0" applyNumberFormat="1" applyFont="1" applyFill="1" applyBorder="1" applyAlignment="1">
      <alignment horizontal="center" vertical="top"/>
    </xf>
    <xf numFmtId="165" fontId="3" fillId="0" borderId="62" xfId="0" applyNumberFormat="1" applyFont="1" applyBorder="1" applyAlignment="1">
      <alignment horizontal="center" vertical="top"/>
    </xf>
    <xf numFmtId="49" fontId="5" fillId="6" borderId="50" xfId="0" applyNumberFormat="1" applyFont="1" applyFill="1" applyBorder="1" applyAlignment="1">
      <alignment horizontal="center" vertical="top"/>
    </xf>
    <xf numFmtId="0" fontId="3" fillId="6" borderId="47" xfId="0" applyFont="1" applyFill="1" applyBorder="1" applyAlignment="1">
      <alignment horizontal="center" vertical="top"/>
    </xf>
    <xf numFmtId="0" fontId="3" fillId="6" borderId="29" xfId="0" applyFont="1" applyFill="1" applyBorder="1" applyAlignment="1">
      <alignment horizontal="center" vertical="top"/>
    </xf>
    <xf numFmtId="0" fontId="3" fillId="6" borderId="62" xfId="0" applyFont="1" applyFill="1" applyBorder="1" applyAlignment="1">
      <alignment horizontal="center" vertical="top" wrapText="1"/>
    </xf>
    <xf numFmtId="0" fontId="3" fillId="6" borderId="37" xfId="0" applyFont="1" applyFill="1" applyBorder="1" applyAlignment="1">
      <alignment horizontal="center" vertical="top" wrapText="1"/>
    </xf>
    <xf numFmtId="165" fontId="16" fillId="6" borderId="21" xfId="0" applyNumberFormat="1" applyFont="1" applyFill="1" applyBorder="1" applyAlignment="1">
      <alignment horizontal="center" vertical="top"/>
    </xf>
    <xf numFmtId="0" fontId="3" fillId="6" borderId="68" xfId="0" applyFont="1" applyFill="1" applyBorder="1" applyAlignment="1">
      <alignment horizontal="center" vertical="top" wrapText="1"/>
    </xf>
    <xf numFmtId="165" fontId="5" fillId="8" borderId="33" xfId="0" applyNumberFormat="1" applyFont="1" applyFill="1" applyBorder="1" applyAlignment="1">
      <alignment horizontal="center" vertical="top"/>
    </xf>
    <xf numFmtId="165" fontId="5" fillId="8" borderId="23"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3" fillId="6" borderId="8" xfId="0" applyNumberFormat="1" applyFont="1" applyFill="1" applyBorder="1" applyAlignment="1">
      <alignment horizontal="center" vertical="center"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49" fontId="5" fillId="8"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96" xfId="0" applyFont="1" applyFill="1" applyBorder="1" applyAlignment="1">
      <alignment horizontal="center" vertical="top" wrapText="1"/>
    </xf>
    <xf numFmtId="0" fontId="3" fillId="6" borderId="5" xfId="0" applyFont="1" applyFill="1" applyBorder="1" applyAlignment="1">
      <alignment horizontal="center" vertical="center" wrapText="1"/>
    </xf>
    <xf numFmtId="49" fontId="3" fillId="6" borderId="21" xfId="0" applyNumberFormat="1" applyFont="1" applyFill="1" applyBorder="1" applyAlignment="1">
      <alignment horizontal="center" vertical="top" wrapText="1"/>
    </xf>
    <xf numFmtId="49" fontId="5" fillId="10" borderId="10" xfId="0" applyNumberFormat="1" applyFont="1" applyFill="1" applyBorder="1" applyAlignment="1">
      <alignment horizontal="center" vertical="top"/>
    </xf>
    <xf numFmtId="0" fontId="3" fillId="6" borderId="0" xfId="0" applyFont="1" applyFill="1" applyBorder="1" applyAlignment="1">
      <alignment vertical="top"/>
    </xf>
    <xf numFmtId="165" fontId="16" fillId="6" borderId="62" xfId="0" applyNumberFormat="1" applyFont="1" applyFill="1" applyBorder="1" applyAlignment="1">
      <alignment horizontal="center" vertical="top"/>
    </xf>
    <xf numFmtId="0" fontId="3" fillId="6" borderId="88" xfId="0" applyFont="1" applyFill="1" applyBorder="1" applyAlignment="1">
      <alignment vertical="top"/>
    </xf>
    <xf numFmtId="0" fontId="3" fillId="0" borderId="36" xfId="0" applyFont="1" applyBorder="1" applyAlignment="1">
      <alignment horizontal="center" vertical="center" textRotation="90"/>
    </xf>
    <xf numFmtId="0" fontId="25" fillId="6" borderId="37" xfId="0" applyFont="1" applyFill="1" applyBorder="1" applyAlignment="1">
      <alignment horizontal="left" vertical="top" wrapText="1"/>
    </xf>
    <xf numFmtId="165" fontId="16" fillId="6" borderId="52" xfId="0" applyNumberFormat="1" applyFont="1" applyFill="1" applyBorder="1" applyAlignment="1">
      <alignment horizontal="center" vertical="top"/>
    </xf>
    <xf numFmtId="0" fontId="3" fillId="6" borderId="31" xfId="0" applyFont="1" applyFill="1" applyBorder="1" applyAlignment="1">
      <alignment horizontal="center" vertical="top"/>
    </xf>
    <xf numFmtId="0" fontId="3" fillId="6" borderId="30" xfId="0" applyFont="1" applyFill="1" applyBorder="1" applyAlignment="1">
      <alignment horizontal="center" vertical="top"/>
    </xf>
    <xf numFmtId="0" fontId="3" fillId="6" borderId="19" xfId="0" applyFont="1" applyFill="1" applyBorder="1" applyAlignment="1">
      <alignment horizontal="center" vertical="top"/>
    </xf>
    <xf numFmtId="0" fontId="3" fillId="6" borderId="1" xfId="0" applyFont="1" applyFill="1" applyBorder="1" applyAlignment="1">
      <alignment horizontal="center" vertical="top"/>
    </xf>
    <xf numFmtId="0" fontId="3" fillId="6" borderId="0" xfId="0" applyFont="1" applyFill="1" applyBorder="1" applyAlignment="1">
      <alignment horizontal="center" vertical="top"/>
    </xf>
    <xf numFmtId="0" fontId="3" fillId="6" borderId="17" xfId="0" applyFont="1" applyFill="1" applyBorder="1" applyAlignment="1">
      <alignment horizontal="center" vertical="top"/>
    </xf>
    <xf numFmtId="165" fontId="3" fillId="6" borderId="37" xfId="0" applyNumberFormat="1" applyFont="1" applyFill="1" applyBorder="1" applyAlignment="1">
      <alignment horizontal="center" vertical="center"/>
    </xf>
    <xf numFmtId="3" fontId="3" fillId="6" borderId="4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165" fontId="3" fillId="0" borderId="52" xfId="0" applyNumberFormat="1" applyFont="1" applyFill="1" applyBorder="1" applyAlignment="1">
      <alignment horizontal="center" vertical="top"/>
    </xf>
    <xf numFmtId="3" fontId="3" fillId="0" borderId="1" xfId="0" applyNumberFormat="1" applyFont="1" applyFill="1" applyBorder="1" applyAlignment="1">
      <alignment horizontal="center" vertical="top" wrapText="1"/>
    </xf>
    <xf numFmtId="165" fontId="3" fillId="6" borderId="29" xfId="0" applyNumberFormat="1" applyFont="1" applyFill="1" applyBorder="1" applyAlignment="1">
      <alignment horizontal="center" vertical="top" wrapText="1"/>
    </xf>
    <xf numFmtId="165" fontId="3" fillId="2" borderId="68" xfId="0" applyNumberFormat="1" applyFont="1" applyFill="1" applyBorder="1" applyAlignment="1">
      <alignment horizontal="center" vertical="top"/>
    </xf>
    <xf numFmtId="3" fontId="9" fillId="0" borderId="62" xfId="1" applyNumberFormat="1" applyFont="1" applyBorder="1" applyAlignment="1">
      <alignment horizontal="center" vertical="top"/>
    </xf>
    <xf numFmtId="0" fontId="2" fillId="6" borderId="23" xfId="0" applyFont="1" applyFill="1" applyBorder="1" applyAlignment="1">
      <alignment horizontal="center" vertical="center" textRotation="90" wrapText="1"/>
    </xf>
    <xf numFmtId="0" fontId="3" fillId="6" borderId="99" xfId="0" applyNumberFormat="1" applyFont="1" applyFill="1" applyBorder="1" applyAlignment="1">
      <alignment horizontal="center" vertical="top" wrapText="1"/>
    </xf>
    <xf numFmtId="0" fontId="3" fillId="6" borderId="93" xfId="0" applyNumberFormat="1" applyFont="1" applyFill="1" applyBorder="1" applyAlignment="1">
      <alignment horizontal="center" vertical="top" wrapText="1"/>
    </xf>
    <xf numFmtId="0" fontId="3" fillId="6" borderId="31" xfId="0" applyFont="1" applyFill="1" applyBorder="1" applyAlignment="1">
      <alignment vertical="top"/>
    </xf>
    <xf numFmtId="165" fontId="3" fillId="8" borderId="67" xfId="0" applyNumberFormat="1" applyFont="1" applyFill="1" applyBorder="1" applyAlignment="1">
      <alignment horizontal="center" vertical="top" wrapText="1"/>
    </xf>
    <xf numFmtId="3" fontId="26" fillId="0" borderId="26" xfId="0" applyNumberFormat="1" applyFont="1" applyBorder="1" applyAlignment="1">
      <alignment vertical="top"/>
    </xf>
    <xf numFmtId="0" fontId="3" fillId="0" borderId="65" xfId="0" applyFont="1" applyBorder="1" applyAlignment="1">
      <alignment horizontal="center" vertical="center" textRotation="90" wrapText="1"/>
    </xf>
    <xf numFmtId="3" fontId="26" fillId="0" borderId="24" xfId="0" applyNumberFormat="1" applyFont="1" applyBorder="1" applyAlignment="1">
      <alignment vertical="top"/>
    </xf>
    <xf numFmtId="3" fontId="3" fillId="6" borderId="0" xfId="1" applyNumberFormat="1" applyFont="1" applyFill="1" applyBorder="1" applyAlignment="1">
      <alignment horizontal="center" vertical="top"/>
    </xf>
    <xf numFmtId="1" fontId="3" fillId="6" borderId="0" xfId="1" applyNumberFormat="1" applyFont="1" applyFill="1" applyBorder="1" applyAlignment="1">
      <alignment horizontal="center" vertical="top" wrapText="1"/>
    </xf>
    <xf numFmtId="0" fontId="3" fillId="12" borderId="0" xfId="0"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xf>
    <xf numFmtId="3" fontId="3" fillId="6" borderId="27" xfId="0" applyNumberFormat="1" applyFont="1" applyFill="1" applyBorder="1" applyAlignment="1">
      <alignment horizontal="center" vertical="top" wrapText="1"/>
    </xf>
    <xf numFmtId="165" fontId="3" fillId="6" borderId="46" xfId="0" applyNumberFormat="1" applyFont="1" applyFill="1" applyBorder="1" applyAlignment="1">
      <alignment horizontal="center" vertical="top" wrapText="1"/>
    </xf>
    <xf numFmtId="3" fontId="3" fillId="6" borderId="108" xfId="1" applyNumberFormat="1" applyFont="1" applyFill="1" applyBorder="1" applyAlignment="1">
      <alignment horizontal="center" vertical="top"/>
    </xf>
    <xf numFmtId="3" fontId="3" fillId="6" borderId="101" xfId="1" applyNumberFormat="1" applyFont="1" applyFill="1" applyBorder="1" applyAlignment="1">
      <alignment horizontal="center" vertical="top"/>
    </xf>
    <xf numFmtId="3" fontId="3" fillId="6" borderId="104" xfId="1" applyNumberFormat="1" applyFont="1" applyFill="1" applyBorder="1" applyAlignment="1">
      <alignment horizontal="center" vertical="top"/>
    </xf>
    <xf numFmtId="3" fontId="3" fillId="6" borderId="103" xfId="1" applyNumberFormat="1" applyFont="1" applyFill="1" applyBorder="1" applyAlignment="1">
      <alignment horizontal="center" vertical="top"/>
    </xf>
    <xf numFmtId="3" fontId="3" fillId="6" borderId="107" xfId="1" applyNumberFormat="1" applyFont="1" applyFill="1" applyBorder="1" applyAlignment="1">
      <alignment horizontal="center" vertical="top"/>
    </xf>
    <xf numFmtId="3" fontId="3" fillId="6" borderId="101" xfId="1" applyNumberFormat="1" applyFont="1" applyFill="1" applyBorder="1" applyAlignment="1">
      <alignment horizontal="center" vertical="top" wrapText="1"/>
    </xf>
    <xf numFmtId="3" fontId="3" fillId="6" borderId="103" xfId="1" applyNumberFormat="1" applyFont="1" applyFill="1" applyBorder="1" applyAlignment="1">
      <alignment horizontal="center" vertical="top" wrapText="1"/>
    </xf>
    <xf numFmtId="1" fontId="3" fillId="6" borderId="103"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center" wrapText="1"/>
    </xf>
    <xf numFmtId="3" fontId="5" fillId="6" borderId="44" xfId="0" applyNumberFormat="1" applyFont="1" applyFill="1" applyBorder="1" applyAlignment="1">
      <alignment horizontal="center" vertical="top" wrapText="1"/>
    </xf>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4" fontId="3" fillId="2" borderId="45" xfId="0" applyNumberFormat="1" applyFont="1" applyFill="1" applyBorder="1" applyAlignment="1">
      <alignment horizontal="center" vertical="top"/>
    </xf>
    <xf numFmtId="3" fontId="3" fillId="0" borderId="99" xfId="0" applyNumberFormat="1" applyFont="1" applyFill="1" applyBorder="1" applyAlignment="1">
      <alignment horizontal="center" vertical="top" wrapText="1"/>
    </xf>
    <xf numFmtId="3" fontId="3" fillId="0" borderId="95" xfId="0" applyNumberFormat="1" applyFont="1" applyFill="1" applyBorder="1" applyAlignment="1">
      <alignment horizontal="center" vertical="top" wrapText="1"/>
    </xf>
    <xf numFmtId="49" fontId="3" fillId="6" borderId="99" xfId="0" applyNumberFormat="1" applyFont="1" applyFill="1" applyBorder="1" applyAlignment="1">
      <alignment horizontal="center" vertical="top" wrapText="1"/>
    </xf>
    <xf numFmtId="1" fontId="3" fillId="6" borderId="87" xfId="0" applyNumberFormat="1" applyFont="1" applyFill="1" applyBorder="1" applyAlignment="1">
      <alignment horizontal="center" vertical="top" wrapText="1"/>
    </xf>
    <xf numFmtId="3" fontId="3" fillId="0" borderId="46" xfId="0" applyNumberFormat="1" applyFont="1" applyFill="1" applyBorder="1" applyAlignment="1">
      <alignment horizontal="center" vertical="top"/>
    </xf>
    <xf numFmtId="165" fontId="3" fillId="6" borderId="17" xfId="0" applyNumberFormat="1" applyFont="1" applyFill="1" applyBorder="1" applyAlignment="1">
      <alignment horizontal="center" vertical="top" wrapText="1"/>
    </xf>
    <xf numFmtId="3" fontId="3" fillId="6" borderId="17" xfId="1" applyNumberFormat="1" applyFont="1" applyFill="1" applyBorder="1" applyAlignment="1">
      <alignment horizontal="center" vertical="top"/>
    </xf>
    <xf numFmtId="1" fontId="3" fillId="6" borderId="17" xfId="1" applyNumberFormat="1" applyFont="1" applyFill="1" applyBorder="1" applyAlignment="1">
      <alignment horizontal="center" vertical="top" wrapText="1"/>
    </xf>
    <xf numFmtId="0" fontId="3" fillId="12" borderId="17" xfId="0" applyFont="1" applyFill="1" applyBorder="1" applyAlignment="1">
      <alignment horizontal="center" vertical="top" wrapText="1"/>
    </xf>
    <xf numFmtId="165" fontId="16" fillId="6" borderId="31" xfId="0" applyNumberFormat="1" applyFont="1" applyFill="1" applyBorder="1" applyAlignment="1">
      <alignment horizontal="center" vertical="top"/>
    </xf>
    <xf numFmtId="0" fontId="3" fillId="6" borderId="88" xfId="1" applyFont="1" applyFill="1" applyBorder="1" applyAlignment="1">
      <alignment vertical="top" wrapText="1"/>
    </xf>
    <xf numFmtId="0" fontId="3" fillId="6" borderId="17"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xf>
    <xf numFmtId="1" fontId="3" fillId="0" borderId="17" xfId="0" applyNumberFormat="1" applyFont="1" applyFill="1" applyBorder="1" applyAlignment="1">
      <alignment horizontal="center" vertical="top" wrapText="1"/>
    </xf>
    <xf numFmtId="3" fontId="3" fillId="6" borderId="1" xfId="1" applyNumberFormat="1" applyFont="1" applyFill="1" applyBorder="1" applyAlignment="1">
      <alignment horizontal="center" vertical="top"/>
    </xf>
    <xf numFmtId="3" fontId="3" fillId="6" borderId="17" xfId="1" applyNumberFormat="1" applyFont="1" applyFill="1" applyBorder="1" applyAlignment="1">
      <alignment horizontal="center" vertical="top" wrapText="1"/>
    </xf>
    <xf numFmtId="0" fontId="3" fillId="6" borderId="47" xfId="0" applyFont="1" applyFill="1" applyBorder="1" applyAlignment="1">
      <alignment horizontal="center" vertical="center"/>
    </xf>
    <xf numFmtId="0" fontId="3" fillId="0" borderId="45" xfId="0" applyFont="1" applyFill="1" applyBorder="1" applyAlignment="1">
      <alignment horizontal="center" vertical="top"/>
    </xf>
    <xf numFmtId="0" fontId="3" fillId="6" borderId="76" xfId="0" applyFont="1" applyFill="1" applyBorder="1" applyAlignment="1">
      <alignment horizontal="center" vertical="center"/>
    </xf>
    <xf numFmtId="165" fontId="3" fillId="0" borderId="46"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2" borderId="25" xfId="0" applyNumberFormat="1" applyFont="1" applyFill="1" applyBorder="1" applyAlignment="1">
      <alignment horizontal="center" vertical="top"/>
    </xf>
    <xf numFmtId="165" fontId="3" fillId="0" borderId="31" xfId="0" applyNumberFormat="1" applyFont="1" applyFill="1" applyBorder="1" applyAlignment="1">
      <alignment horizontal="center" vertical="top"/>
    </xf>
    <xf numFmtId="165" fontId="3" fillId="0" borderId="62" xfId="0" applyNumberFormat="1" applyFont="1" applyFill="1" applyBorder="1" applyAlignment="1">
      <alignment horizontal="center" vertical="top"/>
    </xf>
    <xf numFmtId="165" fontId="3" fillId="6" borderId="47" xfId="0" applyNumberFormat="1" applyFont="1" applyFill="1" applyBorder="1" applyAlignment="1">
      <alignment vertical="top"/>
    </xf>
    <xf numFmtId="165" fontId="3" fillId="6" borderId="29" xfId="0" applyNumberFormat="1" applyFont="1" applyFill="1" applyBorder="1" applyAlignment="1">
      <alignment vertical="top"/>
    </xf>
    <xf numFmtId="0" fontId="3" fillId="0" borderId="47" xfId="0" applyFont="1" applyBorder="1" applyAlignment="1">
      <alignment vertical="top"/>
    </xf>
    <xf numFmtId="0" fontId="3" fillId="6" borderId="47" xfId="0" applyFont="1" applyFill="1" applyBorder="1" applyAlignment="1">
      <alignment vertical="top"/>
    </xf>
    <xf numFmtId="3" fontId="3" fillId="6" borderId="76" xfId="0" applyNumberFormat="1" applyFont="1" applyFill="1" applyBorder="1" applyAlignment="1">
      <alignment horizontal="center" vertical="top"/>
    </xf>
    <xf numFmtId="3" fontId="3" fillId="6" borderId="99" xfId="0" applyNumberFormat="1" applyFont="1" applyFill="1" applyBorder="1" applyAlignment="1">
      <alignment horizontal="center" vertical="top"/>
    </xf>
    <xf numFmtId="3" fontId="3" fillId="0" borderId="38"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3" fontId="3" fillId="6" borderId="44" xfId="0" applyNumberFormat="1" applyFont="1" applyFill="1" applyBorder="1" applyAlignment="1">
      <alignment horizontal="center" vertical="top"/>
    </xf>
    <xf numFmtId="3" fontId="3" fillId="6" borderId="56" xfId="0" applyNumberFormat="1" applyFont="1" applyFill="1" applyBorder="1" applyAlignment="1">
      <alignment horizontal="center" vertical="top"/>
    </xf>
    <xf numFmtId="165" fontId="11" fillId="6" borderId="62" xfId="0" applyNumberFormat="1" applyFont="1" applyFill="1" applyBorder="1" applyAlignment="1">
      <alignment horizontal="center" vertical="top"/>
    </xf>
    <xf numFmtId="165" fontId="11" fillId="6" borderId="51" xfId="0" applyNumberFormat="1" applyFont="1" applyFill="1" applyBorder="1" applyAlignment="1">
      <alignment horizontal="center" vertical="top"/>
    </xf>
    <xf numFmtId="165" fontId="11" fillId="6" borderId="52" xfId="0" applyNumberFormat="1" applyFont="1" applyFill="1" applyBorder="1" applyAlignment="1">
      <alignment horizontal="center" vertical="top"/>
    </xf>
    <xf numFmtId="165" fontId="20" fillId="8" borderId="33" xfId="0" applyNumberFormat="1" applyFont="1" applyFill="1" applyBorder="1" applyAlignment="1">
      <alignment horizontal="center" vertical="top"/>
    </xf>
    <xf numFmtId="165" fontId="11" fillId="6" borderId="31" xfId="0" applyNumberFormat="1" applyFont="1" applyFill="1" applyBorder="1" applyAlignment="1">
      <alignment horizontal="center" vertical="top"/>
    </xf>
    <xf numFmtId="165" fontId="5" fillId="10" borderId="4" xfId="0" applyNumberFormat="1" applyFont="1" applyFill="1" applyBorder="1" applyAlignment="1">
      <alignment horizontal="center" vertical="top"/>
    </xf>
    <xf numFmtId="165" fontId="5" fillId="4" borderId="4" xfId="0" applyNumberFormat="1" applyFont="1" applyFill="1" applyBorder="1" applyAlignment="1">
      <alignment horizontal="center" vertical="top"/>
    </xf>
    <xf numFmtId="165" fontId="5" fillId="4" borderId="69" xfId="0" applyNumberFormat="1" applyFont="1" applyFill="1" applyBorder="1" applyAlignment="1">
      <alignment horizontal="center" vertical="top"/>
    </xf>
    <xf numFmtId="165" fontId="3" fillId="8" borderId="62" xfId="0" applyNumberFormat="1" applyFont="1" applyFill="1" applyBorder="1" applyAlignment="1">
      <alignment horizontal="center" vertical="top"/>
    </xf>
    <xf numFmtId="165" fontId="5" fillId="5" borderId="32"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165" fontId="5" fillId="8" borderId="41" xfId="0" applyNumberFormat="1" applyFont="1" applyFill="1" applyBorder="1" applyAlignment="1">
      <alignment horizontal="center" vertical="top" wrapText="1"/>
    </xf>
    <xf numFmtId="165" fontId="3" fillId="0" borderId="52" xfId="0" applyNumberFormat="1" applyFont="1" applyBorder="1" applyAlignment="1">
      <alignment horizontal="center" vertical="top"/>
    </xf>
    <xf numFmtId="165" fontId="3" fillId="8" borderId="52" xfId="0" applyNumberFormat="1" applyFont="1" applyFill="1" applyBorder="1" applyAlignment="1">
      <alignment horizontal="center" vertical="top"/>
    </xf>
    <xf numFmtId="165" fontId="5" fillId="5" borderId="33" xfId="0" applyNumberFormat="1" applyFont="1" applyFill="1" applyBorder="1" applyAlignment="1">
      <alignment horizontal="center" vertical="top"/>
    </xf>
    <xf numFmtId="165" fontId="5" fillId="8"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8"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4" borderId="12" xfId="0" applyNumberFormat="1" applyFont="1" applyFill="1" applyBorder="1" applyAlignment="1">
      <alignment horizontal="center" vertical="top"/>
    </xf>
    <xf numFmtId="165" fontId="3" fillId="0" borderId="31" xfId="0" applyNumberFormat="1" applyFont="1" applyBorder="1" applyAlignment="1">
      <alignment horizontal="center" vertical="top"/>
    </xf>
    <xf numFmtId="165" fontId="3" fillId="8" borderId="31" xfId="0" applyNumberFormat="1" applyFont="1" applyFill="1" applyBorder="1" applyAlignment="1">
      <alignment horizontal="center" vertical="top"/>
    </xf>
    <xf numFmtId="165" fontId="5" fillId="5" borderId="23" xfId="0" applyNumberFormat="1" applyFont="1" applyFill="1" applyBorder="1" applyAlignment="1">
      <alignment horizontal="center" vertical="top"/>
    </xf>
    <xf numFmtId="3" fontId="3" fillId="6" borderId="95"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3" fontId="3" fillId="6" borderId="75"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3" fillId="0" borderId="88" xfId="0" applyFont="1" applyFill="1" applyBorder="1" applyAlignment="1">
      <alignment horizontal="left" vertical="top" wrapText="1"/>
    </xf>
    <xf numFmtId="165" fontId="3" fillId="8" borderId="67" xfId="0" applyNumberFormat="1" applyFont="1" applyFill="1" applyBorder="1" applyAlignment="1">
      <alignment horizontal="center" vertical="top" wrapText="1"/>
    </xf>
    <xf numFmtId="165" fontId="3" fillId="0" borderId="67"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3" fontId="5" fillId="0" borderId="69" xfId="0" applyNumberFormat="1" applyFont="1" applyBorder="1" applyAlignment="1">
      <alignment horizontal="center" vertical="center" wrapText="1"/>
    </xf>
    <xf numFmtId="165" fontId="5" fillId="8" borderId="67" xfId="0" applyNumberFormat="1" applyFont="1" applyFill="1" applyBorder="1" applyAlignment="1">
      <alignment horizontal="center" vertical="top" wrapText="1"/>
    </xf>
    <xf numFmtId="165" fontId="5" fillId="4" borderId="67" xfId="0" applyNumberFormat="1" applyFont="1" applyFill="1" applyBorder="1" applyAlignment="1">
      <alignment horizontal="center" vertical="top" wrapText="1"/>
    </xf>
    <xf numFmtId="165" fontId="3" fillId="0" borderId="21" xfId="0" applyNumberFormat="1" applyFont="1" applyFill="1" applyBorder="1" applyAlignment="1">
      <alignment horizontal="center" vertical="top"/>
    </xf>
    <xf numFmtId="3" fontId="3" fillId="6" borderId="39" xfId="1" applyNumberFormat="1" applyFont="1" applyFill="1" applyBorder="1" applyAlignment="1">
      <alignment horizontal="center" vertical="top"/>
    </xf>
    <xf numFmtId="165" fontId="3" fillId="0" borderId="63" xfId="0" applyNumberFormat="1" applyFont="1" applyFill="1" applyBorder="1" applyAlignment="1">
      <alignment horizontal="center" vertical="top" wrapText="1"/>
    </xf>
    <xf numFmtId="3" fontId="3" fillId="6" borderId="40" xfId="1" applyNumberFormat="1" applyFont="1" applyFill="1" applyBorder="1" applyAlignment="1">
      <alignment horizontal="center" vertical="top"/>
    </xf>
    <xf numFmtId="3" fontId="3" fillId="6" borderId="46" xfId="1" applyNumberFormat="1" applyFont="1" applyFill="1" applyBorder="1" applyAlignment="1">
      <alignment horizontal="center" vertical="top"/>
    </xf>
    <xf numFmtId="3" fontId="3" fillId="6" borderId="0" xfId="1" applyNumberFormat="1" applyFont="1" applyFill="1" applyBorder="1" applyAlignment="1">
      <alignment horizontal="center" vertical="top" wrapText="1"/>
    </xf>
    <xf numFmtId="3" fontId="3" fillId="6" borderId="0" xfId="0" applyNumberFormat="1" applyFont="1" applyFill="1" applyBorder="1" applyAlignment="1">
      <alignment horizontal="center" wrapText="1"/>
    </xf>
    <xf numFmtId="0" fontId="3" fillId="12" borderId="46" xfId="0" applyFont="1" applyFill="1" applyBorder="1" applyAlignment="1">
      <alignment horizontal="center" vertical="top" wrapText="1"/>
    </xf>
    <xf numFmtId="0" fontId="3" fillId="6" borderId="29" xfId="0" applyNumberFormat="1" applyFont="1" applyFill="1" applyBorder="1" applyAlignment="1">
      <alignment horizontal="center" vertical="top"/>
    </xf>
    <xf numFmtId="0" fontId="3" fillId="6" borderId="30" xfId="0" applyFont="1" applyFill="1" applyBorder="1" applyAlignment="1">
      <alignment vertical="top"/>
    </xf>
    <xf numFmtId="165" fontId="3" fillId="0" borderId="110" xfId="0" applyNumberFormat="1" applyFont="1" applyFill="1" applyBorder="1" applyAlignment="1">
      <alignment horizontal="center" vertical="top" wrapText="1"/>
    </xf>
    <xf numFmtId="3" fontId="3" fillId="6" borderId="16" xfId="1" applyNumberFormat="1" applyFont="1" applyFill="1" applyBorder="1" applyAlignment="1">
      <alignment horizontal="center" vertical="top"/>
    </xf>
    <xf numFmtId="3" fontId="3" fillId="6" borderId="71" xfId="1" applyNumberFormat="1" applyFont="1" applyFill="1" applyBorder="1" applyAlignment="1">
      <alignment horizontal="center" vertical="top"/>
    </xf>
    <xf numFmtId="3" fontId="3" fillId="6" borderId="81" xfId="1" applyNumberFormat="1" applyFont="1" applyFill="1" applyBorder="1" applyAlignment="1">
      <alignment horizontal="center" vertical="top"/>
    </xf>
    <xf numFmtId="3" fontId="3" fillId="6" borderId="72" xfId="1" applyNumberFormat="1" applyFont="1" applyFill="1" applyBorder="1" applyAlignment="1">
      <alignment horizontal="center" vertical="top"/>
    </xf>
    <xf numFmtId="3" fontId="3" fillId="6" borderId="30" xfId="1" applyNumberFormat="1" applyFont="1" applyFill="1" applyBorder="1" applyAlignment="1">
      <alignment horizontal="center" vertical="top"/>
    </xf>
    <xf numFmtId="3" fontId="3" fillId="6" borderId="93" xfId="1" applyNumberFormat="1" applyFont="1" applyFill="1" applyBorder="1" applyAlignment="1">
      <alignment horizontal="center" vertical="top"/>
    </xf>
    <xf numFmtId="3" fontId="3" fillId="6" borderId="72" xfId="1" applyNumberFormat="1" applyFont="1" applyFill="1" applyBorder="1" applyAlignment="1">
      <alignment horizontal="center" vertical="top" wrapText="1"/>
    </xf>
    <xf numFmtId="1" fontId="3" fillId="6" borderId="81" xfId="0" applyNumberFormat="1" applyFont="1" applyFill="1" applyBorder="1" applyAlignment="1">
      <alignment horizontal="center" vertical="top" wrapText="1"/>
    </xf>
    <xf numFmtId="3" fontId="3" fillId="6" borderId="72" xfId="0" applyNumberFormat="1" applyFont="1" applyFill="1" applyBorder="1" applyAlignment="1">
      <alignment horizontal="center" vertical="top" wrapText="1"/>
    </xf>
    <xf numFmtId="3" fontId="3" fillId="6" borderId="17" xfId="0" applyNumberFormat="1" applyFont="1" applyFill="1" applyBorder="1" applyAlignment="1">
      <alignment horizontal="center" wrapText="1"/>
    </xf>
    <xf numFmtId="164" fontId="2" fillId="6" borderId="1" xfId="0" applyNumberFormat="1" applyFont="1" applyFill="1" applyBorder="1" applyAlignment="1">
      <alignment horizontal="center" vertical="center" wrapText="1"/>
    </xf>
    <xf numFmtId="3" fontId="3" fillId="6" borderId="26" xfId="0" applyNumberFormat="1" applyFont="1" applyFill="1" applyBorder="1" applyAlignment="1">
      <alignment horizontal="center" vertical="top" wrapText="1"/>
    </xf>
    <xf numFmtId="0" fontId="3" fillId="12" borderId="30" xfId="0" applyFont="1" applyFill="1" applyBorder="1" applyAlignment="1">
      <alignment horizontal="center" vertical="top" wrapText="1"/>
    </xf>
    <xf numFmtId="0" fontId="3" fillId="3" borderId="111" xfId="0" applyFont="1" applyFill="1" applyBorder="1" applyAlignment="1">
      <alignment horizontal="center" vertical="top" wrapText="1"/>
    </xf>
    <xf numFmtId="3" fontId="3" fillId="8" borderId="112" xfId="0" applyNumberFormat="1" applyFont="1" applyFill="1" applyBorder="1" applyAlignment="1">
      <alignment horizontal="center" vertical="top"/>
    </xf>
    <xf numFmtId="0" fontId="3" fillId="6" borderId="104" xfId="0" applyNumberFormat="1" applyFont="1" applyFill="1" applyBorder="1" applyAlignment="1">
      <alignment horizontal="center" vertical="top" wrapText="1"/>
    </xf>
    <xf numFmtId="3" fontId="3" fillId="6" borderId="81" xfId="0" applyNumberFormat="1" applyFont="1" applyFill="1" applyBorder="1" applyAlignment="1">
      <alignment horizontal="center" vertical="top" wrapText="1"/>
    </xf>
    <xf numFmtId="3" fontId="3" fillId="6" borderId="99" xfId="0" applyNumberFormat="1" applyFont="1" applyFill="1" applyBorder="1" applyAlignment="1">
      <alignment horizontal="center" vertical="top" wrapText="1"/>
    </xf>
    <xf numFmtId="3" fontId="3" fillId="6" borderId="93" xfId="0" applyNumberFormat="1" applyFont="1" applyFill="1" applyBorder="1" applyAlignment="1">
      <alignment horizontal="center" vertical="top" wrapText="1"/>
    </xf>
    <xf numFmtId="0" fontId="9" fillId="0" borderId="63" xfId="0" applyFont="1" applyFill="1" applyBorder="1" applyAlignment="1">
      <alignment vertical="top" wrapText="1"/>
    </xf>
    <xf numFmtId="0" fontId="3" fillId="6" borderId="39" xfId="0" applyFont="1" applyFill="1" applyBorder="1" applyAlignment="1">
      <alignment horizontal="left" vertical="top" wrapText="1"/>
    </xf>
    <xf numFmtId="0" fontId="3" fillId="6" borderId="113" xfId="0" applyFont="1" applyFill="1" applyBorder="1" applyAlignment="1">
      <alignment vertical="top" wrapText="1"/>
    </xf>
    <xf numFmtId="165" fontId="3" fillId="6" borderId="62" xfId="1" applyNumberFormat="1" applyFont="1" applyFill="1" applyBorder="1" applyAlignment="1">
      <alignment horizontal="center" vertical="top"/>
    </xf>
    <xf numFmtId="0" fontId="3" fillId="6" borderId="45" xfId="0" applyFont="1" applyFill="1" applyBorder="1" applyAlignment="1">
      <alignment horizontal="center" vertical="top"/>
    </xf>
    <xf numFmtId="0" fontId="3" fillId="0" borderId="45" xfId="0" applyFont="1" applyBorder="1" applyAlignment="1">
      <alignment vertical="top"/>
    </xf>
    <xf numFmtId="49" fontId="5" fillId="8" borderId="27" xfId="0" applyNumberFormat="1" applyFont="1" applyFill="1" applyBorder="1" applyAlignment="1">
      <alignment horizontal="center" vertical="top" wrapText="1"/>
    </xf>
    <xf numFmtId="0" fontId="7" fillId="6" borderId="30" xfId="0" applyFont="1" applyFill="1" applyBorder="1" applyAlignment="1">
      <alignment horizontal="center" vertical="center" wrapText="1"/>
    </xf>
    <xf numFmtId="3" fontId="3" fillId="2" borderId="6" xfId="0" applyNumberFormat="1" applyFont="1" applyFill="1" applyBorder="1" applyAlignment="1">
      <alignment horizontal="right" vertical="top"/>
    </xf>
    <xf numFmtId="3" fontId="3" fillId="6" borderId="29" xfId="0" applyNumberFormat="1" applyFont="1" applyFill="1" applyBorder="1" applyAlignment="1">
      <alignment vertical="top" wrapText="1"/>
    </xf>
    <xf numFmtId="49" fontId="5" fillId="6" borderId="31" xfId="0" applyNumberFormat="1" applyFont="1" applyFill="1" applyBorder="1" applyAlignment="1">
      <alignment horizontal="center" vertical="center"/>
    </xf>
    <xf numFmtId="3" fontId="15" fillId="0" borderId="29" xfId="0" applyNumberFormat="1" applyFont="1" applyBorder="1" applyAlignment="1">
      <alignment horizontal="center" vertical="top"/>
    </xf>
    <xf numFmtId="0" fontId="5" fillId="6" borderId="18" xfId="0" applyFont="1" applyFill="1" applyBorder="1" applyAlignment="1">
      <alignment horizontal="center" vertical="top" wrapText="1"/>
    </xf>
    <xf numFmtId="165" fontId="3" fillId="0" borderId="0" xfId="0" applyNumberFormat="1" applyFont="1" applyFill="1" applyBorder="1" applyAlignment="1">
      <alignment horizontal="center" vertical="top" wrapText="1"/>
    </xf>
    <xf numFmtId="0" fontId="27" fillId="6" borderId="2" xfId="0" applyFont="1" applyFill="1" applyBorder="1" applyAlignment="1">
      <alignment horizontal="left" vertical="top" wrapText="1"/>
    </xf>
    <xf numFmtId="0" fontId="28" fillId="6" borderId="15" xfId="0" applyFont="1" applyFill="1" applyBorder="1" applyAlignment="1">
      <alignment horizontal="center" vertical="center" textRotation="90" wrapText="1"/>
    </xf>
    <xf numFmtId="49" fontId="27" fillId="6" borderId="17" xfId="0" applyNumberFormat="1" applyFont="1" applyFill="1" applyBorder="1" applyAlignment="1">
      <alignment horizontal="center" vertical="top"/>
    </xf>
    <xf numFmtId="0" fontId="28" fillId="6" borderId="20" xfId="0" applyFont="1" applyFill="1" applyBorder="1" applyAlignment="1">
      <alignment horizontal="center" vertical="top"/>
    </xf>
    <xf numFmtId="165" fontId="28" fillId="6" borderId="41" xfId="0" applyNumberFormat="1" applyFont="1" applyFill="1" applyBorder="1" applyAlignment="1">
      <alignment horizontal="center" vertical="top"/>
    </xf>
    <xf numFmtId="0" fontId="28" fillId="6" borderId="2" xfId="0" applyFont="1" applyFill="1" applyBorder="1" applyAlignment="1">
      <alignment vertical="top" wrapText="1"/>
    </xf>
    <xf numFmtId="0" fontId="28" fillId="6" borderId="15" xfId="0" applyFont="1" applyFill="1" applyBorder="1" applyAlignment="1">
      <alignment horizontal="left" vertical="top" wrapText="1"/>
    </xf>
    <xf numFmtId="0" fontId="28" fillId="6" borderId="8" xfId="0" applyFont="1" applyFill="1" applyBorder="1" applyAlignment="1">
      <alignment horizontal="center" vertical="top"/>
    </xf>
    <xf numFmtId="165" fontId="28" fillId="6" borderId="37" xfId="0" applyNumberFormat="1" applyFont="1" applyFill="1" applyBorder="1" applyAlignment="1">
      <alignment horizontal="center" vertical="top"/>
    </xf>
    <xf numFmtId="165" fontId="28" fillId="6" borderId="8" xfId="0" applyNumberFormat="1" applyFont="1" applyFill="1" applyBorder="1" applyAlignment="1">
      <alignment horizontal="center" vertical="top"/>
    </xf>
    <xf numFmtId="165" fontId="28" fillId="6" borderId="50" xfId="0" applyNumberFormat="1" applyFont="1" applyFill="1" applyBorder="1" applyAlignment="1">
      <alignment horizontal="center" vertical="top"/>
    </xf>
    <xf numFmtId="0" fontId="3" fillId="6" borderId="26" xfId="0" applyNumberFormat="1" applyFont="1" applyFill="1" applyBorder="1" applyAlignment="1">
      <alignment horizontal="center" vertical="top" wrapText="1"/>
    </xf>
    <xf numFmtId="3" fontId="3" fillId="6" borderId="17" xfId="0" applyNumberFormat="1" applyFont="1" applyFill="1" applyBorder="1" applyAlignment="1">
      <alignment vertical="top" wrapText="1"/>
    </xf>
    <xf numFmtId="165" fontId="3" fillId="6" borderId="101" xfId="0" applyNumberFormat="1" applyFont="1" applyFill="1" applyBorder="1" applyAlignment="1">
      <alignment horizontal="center" vertical="top"/>
    </xf>
    <xf numFmtId="165" fontId="3" fillId="6" borderId="91" xfId="0" applyNumberFormat="1" applyFont="1" applyFill="1" applyBorder="1" applyAlignment="1">
      <alignment horizontal="center" vertical="top"/>
    </xf>
    <xf numFmtId="3" fontId="3" fillId="6" borderId="92" xfId="0" applyNumberFormat="1" applyFont="1" applyFill="1" applyBorder="1" applyAlignment="1">
      <alignment horizontal="center" vertical="top"/>
    </xf>
    <xf numFmtId="3" fontId="3" fillId="6" borderId="101"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3" fontId="3" fillId="6" borderId="72" xfId="0" applyNumberFormat="1" applyFont="1" applyFill="1" applyBorder="1" applyAlignment="1">
      <alignment horizontal="center" vertical="top"/>
    </xf>
    <xf numFmtId="0" fontId="23" fillId="0" borderId="0" xfId="0" applyFont="1" applyAlignment="1">
      <alignment horizontal="right" wrapText="1"/>
    </xf>
    <xf numFmtId="0" fontId="0" fillId="0" borderId="0" xfId="0" applyFont="1" applyAlignment="1">
      <alignment horizontal="right"/>
    </xf>
    <xf numFmtId="3" fontId="3" fillId="0" borderId="0" xfId="0" applyNumberFormat="1" applyFont="1" applyFill="1" applyBorder="1" applyAlignment="1">
      <alignment horizontal="left" vertical="top" wrapText="1"/>
    </xf>
    <xf numFmtId="0" fontId="3" fillId="6" borderId="20" xfId="0" applyFont="1" applyFill="1" applyBorder="1" applyAlignment="1">
      <alignment horizontal="center" vertical="top" wrapText="1"/>
    </xf>
    <xf numFmtId="165" fontId="3" fillId="6" borderId="103" xfId="0" applyNumberFormat="1" applyFont="1" applyFill="1" applyBorder="1" applyAlignment="1">
      <alignment horizontal="center" vertical="top"/>
    </xf>
    <xf numFmtId="165" fontId="3" fillId="6" borderId="75" xfId="0" applyNumberFormat="1" applyFont="1" applyFill="1" applyBorder="1" applyAlignment="1">
      <alignment horizontal="center" vertical="top"/>
    </xf>
    <xf numFmtId="165" fontId="3" fillId="6" borderId="104" xfId="0" applyNumberFormat="1" applyFont="1" applyFill="1" applyBorder="1" applyAlignment="1">
      <alignment horizontal="center" vertical="top"/>
    </xf>
    <xf numFmtId="165" fontId="3" fillId="6" borderId="105" xfId="0" applyNumberFormat="1" applyFont="1" applyFill="1" applyBorder="1" applyAlignment="1">
      <alignment horizontal="center" vertical="top"/>
    </xf>
    <xf numFmtId="165" fontId="3" fillId="6" borderId="62"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49" fontId="3" fillId="6" borderId="37" xfId="0" applyNumberFormat="1" applyFont="1" applyFill="1" applyBorder="1" applyAlignment="1">
      <alignment horizontal="center" vertical="top" wrapText="1"/>
    </xf>
    <xf numFmtId="0" fontId="3" fillId="6" borderId="36" xfId="0"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0" fontId="3" fillId="6" borderId="62" xfId="0" applyFont="1" applyFill="1" applyBorder="1" applyAlignment="1">
      <alignment vertical="top" wrapText="1"/>
    </xf>
    <xf numFmtId="0" fontId="3" fillId="6" borderId="29" xfId="0" applyNumberFormat="1" applyFont="1" applyFill="1" applyBorder="1" applyAlignment="1">
      <alignment horizontal="center" vertical="top" wrapText="1"/>
    </xf>
    <xf numFmtId="0" fontId="7" fillId="0" borderId="8" xfId="0" applyFont="1" applyBorder="1" applyAlignment="1">
      <alignment horizontal="center" vertical="top" wrapText="1"/>
    </xf>
    <xf numFmtId="0" fontId="5" fillId="2" borderId="47" xfId="0" applyFont="1" applyFill="1" applyBorder="1" applyAlignment="1">
      <alignment horizontal="center" vertical="top" wrapText="1"/>
    </xf>
    <xf numFmtId="0" fontId="5" fillId="2" borderId="29" xfId="0" applyFont="1" applyFill="1" applyBorder="1" applyAlignment="1">
      <alignment horizontal="center" vertical="top" wrapText="1"/>
    </xf>
    <xf numFmtId="0" fontId="3" fillId="2" borderId="43" xfId="0" applyFont="1" applyFill="1" applyBorder="1" applyAlignment="1">
      <alignment horizontal="center" vertical="top" wrapText="1"/>
    </xf>
    <xf numFmtId="3" fontId="3" fillId="0" borderId="21" xfId="0" applyNumberFormat="1" applyFont="1" applyBorder="1" applyAlignment="1">
      <alignment horizontal="center" vertical="top" wrapText="1"/>
    </xf>
    <xf numFmtId="49" fontId="29" fillId="6" borderId="0" xfId="0" applyNumberFormat="1" applyFont="1" applyFill="1" applyBorder="1" applyAlignment="1">
      <alignment horizontal="center" vertical="top"/>
    </xf>
    <xf numFmtId="0" fontId="3" fillId="6" borderId="88" xfId="0" applyFont="1" applyFill="1" applyBorder="1" applyAlignment="1">
      <alignment horizontal="left" vertical="top" wrapText="1"/>
    </xf>
    <xf numFmtId="0" fontId="7" fillId="6" borderId="31" xfId="0" applyFont="1" applyFill="1" applyBorder="1" applyAlignment="1">
      <alignment horizontal="center" vertical="top" wrapText="1"/>
    </xf>
    <xf numFmtId="3" fontId="3" fillId="6" borderId="92" xfId="0" applyNumberFormat="1" applyFont="1" applyFill="1" applyBorder="1" applyAlignment="1">
      <alignment horizontal="center" vertical="top" wrapText="1"/>
    </xf>
    <xf numFmtId="3" fontId="3" fillId="6" borderId="104"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wrapText="1"/>
    </xf>
    <xf numFmtId="165" fontId="3" fillId="6" borderId="39" xfId="0" applyNumberFormat="1" applyFont="1" applyFill="1" applyBorder="1" applyAlignment="1">
      <alignment horizontal="center" vertical="top" wrapText="1"/>
    </xf>
    <xf numFmtId="0" fontId="3" fillId="6" borderId="101" xfId="0" applyFont="1" applyFill="1" applyBorder="1" applyAlignment="1">
      <alignment vertical="top" wrapText="1"/>
    </xf>
    <xf numFmtId="3" fontId="3" fillId="6" borderId="85" xfId="1" applyNumberFormat="1" applyFont="1" applyFill="1" applyBorder="1" applyAlignment="1">
      <alignment horizontal="center" vertical="top"/>
    </xf>
    <xf numFmtId="3" fontId="3" fillId="0" borderId="31" xfId="1" applyNumberFormat="1" applyFont="1" applyFill="1" applyBorder="1" applyAlignment="1">
      <alignment horizontal="center" vertical="top"/>
    </xf>
    <xf numFmtId="3" fontId="3" fillId="0" borderId="30" xfId="1" applyNumberFormat="1" applyFont="1" applyFill="1" applyBorder="1" applyAlignment="1">
      <alignment horizontal="center" vertical="top"/>
    </xf>
    <xf numFmtId="0" fontId="3" fillId="6" borderId="74" xfId="0" applyFont="1" applyFill="1" applyBorder="1" applyAlignment="1">
      <alignment vertical="top"/>
    </xf>
    <xf numFmtId="0" fontId="3" fillId="6" borderId="73" xfId="0" applyFont="1" applyFill="1" applyBorder="1" applyAlignment="1">
      <alignment horizontal="center" vertical="top"/>
    </xf>
    <xf numFmtId="165" fontId="3" fillId="6" borderId="80" xfId="0" applyNumberFormat="1" applyFont="1" applyFill="1" applyBorder="1" applyAlignment="1">
      <alignment horizontal="center" vertical="top"/>
    </xf>
    <xf numFmtId="0" fontId="3" fillId="6" borderId="94" xfId="0" applyFont="1" applyFill="1" applyBorder="1" applyAlignment="1">
      <alignment horizontal="center" vertical="top"/>
    </xf>
    <xf numFmtId="49" fontId="31" fillId="6" borderId="17" xfId="0" applyNumberFormat="1" applyFont="1" applyFill="1" applyBorder="1" applyAlignment="1">
      <alignment horizontal="center" vertical="top"/>
    </xf>
    <xf numFmtId="0" fontId="30" fillId="6" borderId="36" xfId="0" applyFont="1" applyFill="1" applyBorder="1" applyAlignment="1">
      <alignment horizontal="center" vertical="center" textRotation="90" wrapText="1"/>
    </xf>
    <xf numFmtId="165" fontId="3" fillId="6" borderId="30" xfId="0" applyNumberFormat="1" applyFont="1" applyFill="1" applyBorder="1" applyAlignment="1">
      <alignment horizontal="center" vertical="top" wrapText="1"/>
    </xf>
    <xf numFmtId="3" fontId="3" fillId="6" borderId="98" xfId="0" applyNumberFormat="1" applyFont="1" applyFill="1" applyBorder="1" applyAlignment="1">
      <alignment horizontal="center" vertical="top" wrapText="1"/>
    </xf>
    <xf numFmtId="4" fontId="3" fillId="0" borderId="0" xfId="0" applyNumberFormat="1" applyFont="1" applyFill="1" applyAlignment="1">
      <alignment vertical="top"/>
    </xf>
    <xf numFmtId="0" fontId="3" fillId="6" borderId="73" xfId="0" applyFont="1" applyFill="1" applyBorder="1" applyAlignment="1">
      <alignment horizontal="center" vertical="center"/>
    </xf>
    <xf numFmtId="0" fontId="3" fillId="6" borderId="75" xfId="0" applyFont="1" applyFill="1" applyBorder="1" applyAlignment="1">
      <alignment horizontal="center" vertical="top"/>
    </xf>
    <xf numFmtId="0" fontId="3" fillId="6" borderId="76" xfId="0" applyFont="1" applyFill="1" applyBorder="1" applyAlignment="1">
      <alignment horizontal="center" vertical="top"/>
    </xf>
    <xf numFmtId="0" fontId="3" fillId="6" borderId="81" xfId="0" applyFont="1" applyFill="1" applyBorder="1" applyAlignment="1">
      <alignment horizontal="center" vertical="top"/>
    </xf>
    <xf numFmtId="3" fontId="3" fillId="8" borderId="33" xfId="0" applyNumberFormat="1" applyFont="1" applyFill="1" applyBorder="1" applyAlignment="1">
      <alignment horizontal="center" vertical="top"/>
    </xf>
    <xf numFmtId="3" fontId="3" fillId="6" borderId="68" xfId="0" applyNumberFormat="1" applyFont="1" applyFill="1" applyBorder="1" applyAlignment="1">
      <alignment horizontal="right" vertical="center"/>
    </xf>
    <xf numFmtId="0" fontId="3" fillId="0" borderId="68" xfId="0" applyFont="1" applyBorder="1" applyAlignment="1">
      <alignment vertical="center" wrapText="1"/>
    </xf>
    <xf numFmtId="0" fontId="3" fillId="6" borderId="94" xfId="0" applyFont="1" applyFill="1" applyBorder="1" applyAlignment="1">
      <alignment horizontal="center" vertical="center"/>
    </xf>
    <xf numFmtId="0" fontId="3" fillId="6" borderId="82" xfId="0" applyFont="1" applyFill="1" applyBorder="1" applyAlignment="1">
      <alignment vertical="top" wrapText="1"/>
    </xf>
    <xf numFmtId="165" fontId="3" fillId="0" borderId="39" xfId="0" applyNumberFormat="1" applyFont="1" applyFill="1" applyBorder="1" applyAlignment="1">
      <alignment horizontal="center" vertical="top"/>
    </xf>
    <xf numFmtId="165" fontId="3" fillId="0" borderId="54" xfId="0" applyNumberFormat="1" applyFont="1" applyFill="1" applyBorder="1" applyAlignment="1">
      <alignment horizontal="center" vertical="top"/>
    </xf>
    <xf numFmtId="1" fontId="3" fillId="6" borderId="77" xfId="0" applyNumberFormat="1" applyFont="1" applyFill="1" applyBorder="1" applyAlignment="1">
      <alignment horizontal="center" vertical="top" wrapText="1"/>
    </xf>
    <xf numFmtId="0" fontId="3" fillId="6" borderId="47" xfId="0" applyNumberFormat="1" applyFont="1" applyFill="1" applyBorder="1" applyAlignment="1">
      <alignment vertical="top" wrapText="1"/>
    </xf>
    <xf numFmtId="0" fontId="3" fillId="6" borderId="17" xfId="0" applyNumberFormat="1" applyFont="1" applyFill="1" applyBorder="1" applyAlignment="1">
      <alignment vertical="top" wrapText="1"/>
    </xf>
    <xf numFmtId="3" fontId="3" fillId="6" borderId="7" xfId="0" applyNumberFormat="1" applyFont="1" applyFill="1" applyBorder="1" applyAlignment="1">
      <alignment vertical="top" wrapText="1"/>
    </xf>
    <xf numFmtId="0" fontId="21" fillId="0" borderId="9" xfId="0" applyFont="1" applyBorder="1" applyAlignment="1">
      <alignment vertical="top" wrapText="1"/>
    </xf>
    <xf numFmtId="0" fontId="3" fillId="6" borderId="44" xfId="0" applyNumberFormat="1" applyFont="1" applyFill="1" applyBorder="1" applyAlignment="1">
      <alignment horizontal="center" vertical="top" wrapText="1"/>
    </xf>
    <xf numFmtId="3" fontId="3" fillId="0" borderId="31"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49" fontId="5" fillId="6" borderId="29" xfId="0" applyNumberFormat="1" applyFont="1" applyFill="1" applyBorder="1" applyAlignment="1">
      <alignment horizontal="center" vertical="top"/>
    </xf>
    <xf numFmtId="0" fontId="3" fillId="6" borderId="100" xfId="0" applyFont="1" applyFill="1" applyBorder="1" applyAlignment="1">
      <alignment vertical="top" wrapText="1"/>
    </xf>
    <xf numFmtId="165" fontId="3" fillId="6" borderId="82" xfId="0" applyNumberFormat="1" applyFont="1" applyFill="1" applyBorder="1" applyAlignment="1">
      <alignment vertical="top" wrapText="1"/>
    </xf>
    <xf numFmtId="0" fontId="3" fillId="6" borderId="75" xfId="0" applyFont="1" applyFill="1" applyBorder="1" applyAlignment="1">
      <alignment horizontal="left" vertical="top" wrapText="1"/>
    </xf>
    <xf numFmtId="165" fontId="32" fillId="6" borderId="9" xfId="0" applyNumberFormat="1" applyFont="1" applyFill="1" applyBorder="1" applyAlignment="1">
      <alignment vertical="top" wrapText="1"/>
    </xf>
    <xf numFmtId="3" fontId="3" fillId="6" borderId="45" xfId="1" applyNumberFormat="1" applyFont="1" applyFill="1" applyBorder="1" applyAlignment="1">
      <alignment horizontal="center" vertical="top"/>
    </xf>
    <xf numFmtId="0" fontId="3" fillId="6" borderId="29" xfId="0" applyFont="1" applyFill="1" applyBorder="1" applyAlignment="1">
      <alignment vertical="top"/>
    </xf>
    <xf numFmtId="0" fontId="16" fillId="0" borderId="0" xfId="0" applyFont="1" applyBorder="1" applyAlignment="1">
      <alignment vertical="top"/>
    </xf>
    <xf numFmtId="49" fontId="5" fillId="6" borderId="2" xfId="0" applyNumberFormat="1" applyFont="1" applyFill="1" applyBorder="1" applyAlignment="1">
      <alignment horizontal="center" vertical="top" wrapText="1"/>
    </xf>
    <xf numFmtId="0" fontId="5" fillId="6" borderId="35" xfId="0" applyFont="1" applyFill="1" applyBorder="1" applyAlignment="1">
      <alignment horizontal="center" vertical="top" wrapText="1"/>
    </xf>
    <xf numFmtId="3" fontId="3" fillId="0" borderId="2"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165" fontId="3" fillId="6" borderId="21" xfId="1"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3" fontId="21" fillId="6" borderId="81" xfId="1" applyNumberFormat="1" applyFont="1" applyFill="1" applyBorder="1" applyAlignment="1">
      <alignment horizontal="center" vertical="top" wrapText="1"/>
    </xf>
    <xf numFmtId="3" fontId="3" fillId="6" borderId="19" xfId="1" applyNumberFormat="1" applyFont="1" applyFill="1" applyBorder="1" applyAlignment="1">
      <alignment horizontal="center" vertical="top" wrapText="1"/>
    </xf>
    <xf numFmtId="3" fontId="3" fillId="6" borderId="39" xfId="1" applyNumberFormat="1" applyFont="1" applyFill="1" applyBorder="1" applyAlignment="1">
      <alignment horizontal="center" vertical="top" wrapText="1"/>
    </xf>
    <xf numFmtId="3" fontId="3" fillId="6" borderId="1" xfId="1" applyNumberFormat="1" applyFont="1" applyFill="1" applyBorder="1" applyAlignment="1">
      <alignment horizontal="center" vertical="top" wrapText="1"/>
    </xf>
    <xf numFmtId="0" fontId="3" fillId="6" borderId="91" xfId="0" applyFont="1" applyFill="1" applyBorder="1" applyAlignment="1">
      <alignment horizontal="left" vertical="top" wrapText="1"/>
    </xf>
    <xf numFmtId="165" fontId="3" fillId="6" borderId="50" xfId="0" applyNumberFormat="1" applyFont="1" applyFill="1" applyBorder="1" applyAlignment="1">
      <alignment horizontal="center" vertical="top"/>
    </xf>
    <xf numFmtId="0" fontId="3" fillId="6" borderId="77" xfId="0" applyFont="1" applyFill="1" applyBorder="1" applyAlignment="1">
      <alignment horizontal="left" vertical="top" wrapText="1"/>
    </xf>
    <xf numFmtId="3" fontId="11" fillId="6" borderId="37" xfId="0" applyNumberFormat="1" applyFont="1" applyFill="1" applyBorder="1" applyAlignment="1">
      <alignment horizontal="center" vertical="top"/>
    </xf>
    <xf numFmtId="165" fontId="11" fillId="6" borderId="8" xfId="0" applyNumberFormat="1" applyFont="1" applyFill="1" applyBorder="1" applyAlignment="1">
      <alignment horizontal="center" vertical="top"/>
    </xf>
    <xf numFmtId="3" fontId="3" fillId="6" borderId="9" xfId="0" applyNumberFormat="1" applyFont="1" applyFill="1" applyBorder="1" applyAlignment="1">
      <alignment vertical="top" wrapText="1"/>
    </xf>
    <xf numFmtId="0" fontId="3" fillId="6" borderId="47" xfId="0" applyNumberFormat="1" applyFont="1" applyFill="1" applyBorder="1" applyAlignment="1">
      <alignment horizontal="center" vertical="top" wrapText="1"/>
    </xf>
    <xf numFmtId="0" fontId="3" fillId="6" borderId="5" xfId="0" applyFont="1" applyFill="1" applyBorder="1" applyAlignment="1">
      <alignment horizontal="center" vertical="top" wrapText="1"/>
    </xf>
    <xf numFmtId="0" fontId="3" fillId="6" borderId="100" xfId="1" applyFont="1" applyFill="1" applyBorder="1" applyAlignment="1">
      <alignment horizontal="left" vertical="top" wrapText="1"/>
    </xf>
    <xf numFmtId="3" fontId="3" fillId="6" borderId="104" xfId="1" applyNumberFormat="1" applyFont="1" applyFill="1" applyBorder="1" applyAlignment="1">
      <alignment horizontal="center" vertical="top" wrapText="1"/>
    </xf>
    <xf numFmtId="3" fontId="3" fillId="6" borderId="93" xfId="1" applyNumberFormat="1" applyFont="1" applyFill="1" applyBorder="1" applyAlignment="1">
      <alignment horizontal="center" vertical="top" wrapText="1"/>
    </xf>
    <xf numFmtId="0" fontId="3" fillId="6" borderId="28" xfId="1" applyFont="1" applyFill="1" applyBorder="1" applyAlignment="1">
      <alignment horizontal="left" vertical="top" wrapText="1"/>
    </xf>
    <xf numFmtId="3" fontId="3" fillId="6" borderId="30" xfId="1" applyNumberFormat="1" applyFont="1" applyFill="1" applyBorder="1" applyAlignment="1">
      <alignment horizontal="center" vertical="top" wrapText="1"/>
    </xf>
    <xf numFmtId="0" fontId="3" fillId="0" borderId="14" xfId="0" applyFont="1" applyFill="1" applyBorder="1" applyAlignment="1">
      <alignment vertical="top" wrapText="1"/>
    </xf>
    <xf numFmtId="165" fontId="5" fillId="4" borderId="20" xfId="0" applyNumberFormat="1" applyFont="1" applyFill="1" applyBorder="1" applyAlignment="1">
      <alignment horizontal="center" vertical="top" wrapText="1"/>
    </xf>
    <xf numFmtId="0" fontId="5" fillId="6" borderId="15" xfId="0" applyFont="1" applyFill="1" applyBorder="1" applyAlignment="1">
      <alignment horizontal="center" vertical="center"/>
    </xf>
    <xf numFmtId="0" fontId="28" fillId="6" borderId="21" xfId="0" applyFont="1" applyFill="1" applyBorder="1" applyAlignment="1">
      <alignment horizontal="center" vertical="top"/>
    </xf>
    <xf numFmtId="165" fontId="3" fillId="6" borderId="52" xfId="0" applyNumberFormat="1" applyFont="1" applyFill="1" applyBorder="1" applyAlignment="1">
      <alignment horizontal="right" vertical="top"/>
    </xf>
    <xf numFmtId="165" fontId="3" fillId="6" borderId="49" xfId="0" applyNumberFormat="1" applyFont="1" applyFill="1" applyBorder="1" applyAlignment="1">
      <alignment horizontal="right" vertical="top"/>
    </xf>
    <xf numFmtId="0" fontId="3" fillId="6" borderId="73" xfId="0" applyFont="1" applyFill="1" applyBorder="1" applyAlignment="1">
      <alignment horizontal="center" vertical="center" wrapText="1"/>
    </xf>
    <xf numFmtId="0" fontId="3" fillId="0" borderId="74" xfId="0" applyFont="1" applyBorder="1" applyAlignment="1">
      <alignment vertical="top" wrapText="1"/>
    </xf>
    <xf numFmtId="3" fontId="3" fillId="6" borderId="91" xfId="0" applyNumberFormat="1" applyFont="1" applyFill="1" applyBorder="1" applyAlignment="1">
      <alignment horizontal="center" vertical="top" wrapText="1"/>
    </xf>
    <xf numFmtId="0" fontId="21" fillId="6" borderId="89" xfId="0" applyFont="1" applyFill="1" applyBorder="1" applyAlignment="1">
      <alignment vertical="top" wrapText="1"/>
    </xf>
    <xf numFmtId="0" fontId="3" fillId="6" borderId="39" xfId="0" applyFont="1" applyFill="1" applyBorder="1" applyAlignment="1">
      <alignment vertical="top" wrapText="1"/>
    </xf>
    <xf numFmtId="0" fontId="21" fillId="6" borderId="37" xfId="0" applyFont="1" applyFill="1" applyBorder="1" applyAlignment="1">
      <alignment vertical="top" wrapText="1"/>
    </xf>
    <xf numFmtId="1" fontId="3" fillId="6" borderId="108" xfId="0" applyNumberFormat="1" applyFont="1" applyFill="1" applyBorder="1" applyAlignment="1">
      <alignment horizontal="center" vertical="top" wrapText="1"/>
    </xf>
    <xf numFmtId="1" fontId="3" fillId="6" borderId="71" xfId="0" applyNumberFormat="1" applyFont="1" applyFill="1" applyBorder="1" applyAlignment="1">
      <alignment horizontal="center" vertical="top" wrapText="1"/>
    </xf>
    <xf numFmtId="0" fontId="3" fillId="0" borderId="31" xfId="0"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0" fontId="3" fillId="6" borderId="15" xfId="0" applyFont="1" applyFill="1" applyBorder="1" applyAlignment="1">
      <alignment vertical="top" wrapText="1"/>
    </xf>
    <xf numFmtId="0" fontId="3" fillId="6" borderId="42" xfId="0" applyFont="1" applyFill="1" applyBorder="1" applyAlignment="1">
      <alignment horizontal="left" vertical="top" wrapText="1"/>
    </xf>
    <xf numFmtId="0" fontId="3" fillId="6" borderId="9"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7" xfId="0" applyFont="1" applyFill="1" applyBorder="1" applyAlignment="1">
      <alignment horizontal="left" vertical="top" wrapText="1"/>
    </xf>
    <xf numFmtId="0" fontId="3" fillId="6" borderId="88" xfId="0" applyFont="1" applyFill="1" applyBorder="1" applyAlignment="1">
      <alignment vertical="top" wrapText="1"/>
    </xf>
    <xf numFmtId="0" fontId="3" fillId="6" borderId="9" xfId="1" applyFont="1" applyFill="1" applyBorder="1" applyAlignment="1">
      <alignment vertical="top" wrapText="1"/>
    </xf>
    <xf numFmtId="49" fontId="5" fillId="10" borderId="7"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165" fontId="3" fillId="0" borderId="5" xfId="0" applyNumberFormat="1" applyFont="1" applyFill="1" applyBorder="1" applyAlignment="1">
      <alignment horizontal="center" vertical="top"/>
    </xf>
    <xf numFmtId="165" fontId="3" fillId="0" borderId="8"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3" fillId="6" borderId="48" xfId="0" applyFont="1" applyFill="1" applyBorder="1" applyAlignment="1">
      <alignment horizontal="center" vertical="center" textRotation="90"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0" fontId="3" fillId="6" borderId="42" xfId="1" applyFont="1" applyFill="1" applyBorder="1" applyAlignment="1">
      <alignment vertical="top" wrapText="1"/>
    </xf>
    <xf numFmtId="0" fontId="3" fillId="6" borderId="15" xfId="0" applyFont="1" applyFill="1" applyBorder="1" applyAlignment="1">
      <alignment horizontal="center" vertical="center" textRotation="90" wrapText="1"/>
    </xf>
    <xf numFmtId="0" fontId="3" fillId="6" borderId="9" xfId="0" applyFont="1" applyFill="1" applyBorder="1" applyAlignment="1">
      <alignment horizontal="left" vertical="top" wrapText="1"/>
    </xf>
    <xf numFmtId="0" fontId="3" fillId="6" borderId="31" xfId="0" applyFont="1" applyFill="1" applyBorder="1" applyAlignment="1">
      <alignment horizontal="center" vertical="center" textRotation="90" wrapText="1"/>
    </xf>
    <xf numFmtId="165" fontId="3" fillId="0" borderId="37"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0" fontId="5" fillId="0" borderId="0" xfId="0" applyNumberFormat="1" applyFont="1" applyAlignment="1">
      <alignment horizontal="center" vertical="top"/>
    </xf>
    <xf numFmtId="3" fontId="3" fillId="6" borderId="0" xfId="0" applyNumberFormat="1" applyFont="1" applyFill="1" applyBorder="1" applyAlignment="1">
      <alignment horizontal="center" vertical="top" wrapText="1"/>
    </xf>
    <xf numFmtId="0" fontId="21" fillId="6" borderId="28" xfId="0" applyFont="1" applyFill="1" applyBorder="1" applyAlignment="1">
      <alignment horizontal="left" vertical="top" wrapText="1"/>
    </xf>
    <xf numFmtId="0" fontId="3" fillId="6" borderId="47" xfId="0" applyFont="1" applyFill="1" applyBorder="1" applyAlignment="1">
      <alignment horizontal="center" vertical="center" textRotation="90" wrapText="1"/>
    </xf>
    <xf numFmtId="0" fontId="3" fillId="6" borderId="89" xfId="0" applyFont="1" applyFill="1" applyBorder="1" applyAlignment="1">
      <alignment vertical="top" wrapText="1"/>
    </xf>
    <xf numFmtId="0" fontId="3" fillId="6" borderId="37" xfId="0" applyFont="1" applyFill="1" applyBorder="1" applyAlignment="1">
      <alignment horizontal="left" vertical="top" wrapText="1"/>
    </xf>
    <xf numFmtId="0" fontId="3" fillId="6" borderId="8" xfId="0"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15" xfId="0" applyFont="1" applyFill="1" applyBorder="1" applyAlignment="1">
      <alignment horizontal="left" vertical="top" wrapText="1"/>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88" xfId="0" applyFont="1" applyFill="1" applyBorder="1" applyAlignment="1">
      <alignment vertical="top" wrapText="1"/>
    </xf>
    <xf numFmtId="0" fontId="3" fillId="6" borderId="9" xfId="0" applyFont="1" applyFill="1" applyBorder="1" applyAlignment="1">
      <alignment horizontal="left" vertical="top" wrapText="1"/>
    </xf>
    <xf numFmtId="0" fontId="0" fillId="6" borderId="15" xfId="0" applyFill="1" applyBorder="1" applyAlignment="1">
      <alignment horizontal="left" vertical="top" wrapText="1"/>
    </xf>
    <xf numFmtId="0" fontId="3" fillId="6" borderId="42" xfId="1" applyFont="1" applyFill="1" applyBorder="1" applyAlignment="1">
      <alignment vertical="top" wrapText="1"/>
    </xf>
    <xf numFmtId="49" fontId="5" fillId="6" borderId="4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165" fontId="3" fillId="0" borderId="50" xfId="0" applyNumberFormat="1" applyFont="1" applyFill="1" applyBorder="1" applyAlignment="1">
      <alignment horizontal="center" vertical="top"/>
    </xf>
    <xf numFmtId="0" fontId="3" fillId="6" borderId="42" xfId="0" applyFont="1" applyFill="1" applyBorder="1" applyAlignment="1">
      <alignment horizontal="left" vertical="top" wrapText="1"/>
    </xf>
    <xf numFmtId="0" fontId="3" fillId="6" borderId="89" xfId="0" applyFont="1" applyFill="1" applyBorder="1" applyAlignment="1">
      <alignment horizontal="left" vertical="top" wrapText="1"/>
    </xf>
    <xf numFmtId="165" fontId="3" fillId="0" borderId="8" xfId="0" applyNumberFormat="1" applyFont="1" applyFill="1" applyBorder="1" applyAlignment="1">
      <alignment horizontal="center" vertical="top"/>
    </xf>
    <xf numFmtId="0" fontId="3" fillId="0" borderId="9" xfId="0" applyFont="1" applyFill="1" applyBorder="1" applyAlignment="1">
      <alignment horizontal="left" vertical="top" wrapText="1"/>
    </xf>
    <xf numFmtId="49" fontId="5" fillId="10" borderId="10" xfId="0" applyNumberFormat="1" applyFont="1" applyFill="1" applyBorder="1" applyAlignment="1">
      <alignment horizontal="center" vertical="top"/>
    </xf>
    <xf numFmtId="0" fontId="5" fillId="6" borderId="15" xfId="0" applyFont="1" applyFill="1" applyBorder="1" applyAlignment="1">
      <alignment horizontal="left" vertical="top" wrapText="1"/>
    </xf>
    <xf numFmtId="0" fontId="3" fillId="6" borderId="9" xfId="0" applyFont="1" applyFill="1" applyBorder="1" applyAlignment="1">
      <alignment vertical="top" wrapText="1"/>
    </xf>
    <xf numFmtId="0" fontId="3" fillId="6" borderId="28" xfId="0" applyFont="1" applyFill="1" applyBorder="1" applyAlignment="1">
      <alignment horizontal="left" vertical="top" wrapText="1"/>
    </xf>
    <xf numFmtId="3" fontId="3" fillId="6" borderId="0" xfId="0" applyNumberFormat="1" applyFont="1" applyFill="1" applyBorder="1" applyAlignment="1">
      <alignment horizontal="center" vertical="top" wrapText="1"/>
    </xf>
    <xf numFmtId="0" fontId="3" fillId="6" borderId="42" xfId="0" applyFont="1" applyFill="1" applyBorder="1" applyAlignment="1">
      <alignment vertical="top" wrapText="1"/>
    </xf>
    <xf numFmtId="0" fontId="3" fillId="6" borderId="8" xfId="0" applyFont="1" applyFill="1" applyBorder="1" applyAlignment="1">
      <alignment horizontal="center" vertical="top" wrapText="1"/>
    </xf>
    <xf numFmtId="0" fontId="3" fillId="6" borderId="37" xfId="0" applyFont="1" applyFill="1" applyBorder="1" applyAlignment="1">
      <alignment horizontal="left" vertical="top" wrapText="1"/>
    </xf>
    <xf numFmtId="0" fontId="7" fillId="6" borderId="28" xfId="0" applyFont="1" applyFill="1" applyBorder="1" applyAlignment="1">
      <alignment vertical="top" wrapText="1"/>
    </xf>
    <xf numFmtId="0" fontId="3" fillId="0" borderId="36" xfId="0" applyFont="1" applyFill="1" applyBorder="1" applyAlignment="1">
      <alignment horizontal="center" vertical="top" wrapText="1"/>
    </xf>
    <xf numFmtId="0" fontId="25" fillId="6" borderId="100" xfId="0" applyFont="1" applyFill="1" applyBorder="1" applyAlignment="1">
      <alignment vertical="top" wrapText="1"/>
    </xf>
    <xf numFmtId="1" fontId="21" fillId="6" borderId="87"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xf>
    <xf numFmtId="3" fontId="3" fillId="6" borderId="18"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0" fontId="9" fillId="0" borderId="0" xfId="0" applyFont="1" applyFill="1" applyBorder="1" applyAlignment="1">
      <alignment vertical="top" wrapText="1"/>
    </xf>
    <xf numFmtId="165" fontId="3" fillId="0" borderId="15" xfId="0" applyNumberFormat="1" applyFont="1" applyFill="1" applyBorder="1" applyAlignment="1">
      <alignment horizontal="center" vertical="top" wrapText="1"/>
    </xf>
    <xf numFmtId="165" fontId="3" fillId="0" borderId="17" xfId="0" applyNumberFormat="1" applyFont="1" applyFill="1" applyBorder="1" applyAlignment="1">
      <alignment horizontal="center" vertical="top" wrapText="1"/>
    </xf>
    <xf numFmtId="0" fontId="3" fillId="6" borderId="38" xfId="0" applyFont="1" applyFill="1" applyBorder="1" applyAlignment="1">
      <alignment horizontal="center" vertical="center" textRotation="90" wrapText="1"/>
    </xf>
    <xf numFmtId="0" fontId="9" fillId="0" borderId="38" xfId="0" applyFont="1" applyFill="1" applyBorder="1" applyAlignment="1">
      <alignment vertical="top" wrapText="1"/>
    </xf>
    <xf numFmtId="165" fontId="3" fillId="0" borderId="25" xfId="0" applyNumberFormat="1" applyFont="1" applyFill="1" applyBorder="1" applyAlignment="1">
      <alignment horizontal="center" vertical="top" wrapText="1"/>
    </xf>
    <xf numFmtId="165" fontId="3" fillId="0" borderId="38" xfId="0" applyNumberFormat="1" applyFont="1" applyFill="1" applyBorder="1" applyAlignment="1">
      <alignment horizontal="center" vertical="top" wrapText="1"/>
    </xf>
    <xf numFmtId="165" fontId="3" fillId="0" borderId="26" xfId="0" applyNumberFormat="1" applyFont="1" applyFill="1" applyBorder="1" applyAlignment="1">
      <alignment horizontal="center" vertical="top" wrapText="1"/>
    </xf>
    <xf numFmtId="0" fontId="9" fillId="6" borderId="0" xfId="0" applyFont="1" applyFill="1" applyBorder="1" applyAlignment="1">
      <alignment vertical="top" wrapText="1"/>
    </xf>
    <xf numFmtId="1" fontId="3" fillId="0" borderId="15" xfId="0" applyNumberFormat="1" applyFont="1" applyFill="1" applyBorder="1" applyAlignment="1">
      <alignment horizontal="center" vertical="top" wrapText="1"/>
    </xf>
    <xf numFmtId="1" fontId="3" fillId="0" borderId="0" xfId="0" applyNumberFormat="1" applyFont="1" applyFill="1" applyBorder="1" applyAlignment="1">
      <alignment horizontal="center" vertical="top" wrapText="1"/>
    </xf>
    <xf numFmtId="49" fontId="3" fillId="6" borderId="45" xfId="0" applyNumberFormat="1" applyFont="1" applyFill="1" applyBorder="1" applyAlignment="1">
      <alignment horizontal="center" vertical="top" wrapText="1"/>
    </xf>
    <xf numFmtId="49" fontId="3" fillId="6" borderId="1" xfId="0" applyNumberFormat="1" applyFont="1" applyFill="1" applyBorder="1" applyAlignment="1">
      <alignment horizontal="center" vertical="top" wrapText="1"/>
    </xf>
    <xf numFmtId="0" fontId="3" fillId="0" borderId="7" xfId="0" applyFont="1" applyFill="1" applyBorder="1" applyAlignment="1">
      <alignment vertical="top" wrapText="1"/>
    </xf>
    <xf numFmtId="0" fontId="21" fillId="6" borderId="23" xfId="0" applyFont="1" applyFill="1" applyBorder="1" applyAlignment="1">
      <alignment horizontal="left" vertical="top" wrapText="1"/>
    </xf>
    <xf numFmtId="0" fontId="1" fillId="0" borderId="23" xfId="0" applyFont="1" applyBorder="1" applyAlignment="1">
      <alignment horizontal="center" vertical="center" textRotation="90" wrapText="1"/>
    </xf>
    <xf numFmtId="0" fontId="3" fillId="0" borderId="42" xfId="0" applyFont="1" applyFill="1" applyBorder="1" applyAlignment="1">
      <alignment vertical="top" wrapText="1"/>
    </xf>
    <xf numFmtId="0" fontId="27" fillId="6" borderId="15" xfId="0" applyFont="1" applyFill="1" applyBorder="1" applyAlignment="1">
      <alignment horizontal="left" vertical="top" wrapText="1"/>
    </xf>
    <xf numFmtId="165" fontId="3" fillId="6" borderId="39" xfId="1" applyNumberFormat="1" applyFont="1" applyFill="1" applyBorder="1" applyAlignment="1">
      <alignment horizontal="center" vertical="top" wrapText="1"/>
    </xf>
    <xf numFmtId="165" fontId="3" fillId="6" borderId="1" xfId="1" applyNumberFormat="1" applyFont="1" applyFill="1" applyBorder="1" applyAlignment="1">
      <alignment horizontal="center" vertical="top" wrapText="1"/>
    </xf>
    <xf numFmtId="0" fontId="3" fillId="6" borderId="36" xfId="0" applyFont="1" applyFill="1" applyBorder="1" applyAlignment="1">
      <alignment horizontal="center" vertical="center" textRotation="90"/>
    </xf>
    <xf numFmtId="0" fontId="2" fillId="6" borderId="31" xfId="0" applyFont="1" applyFill="1" applyBorder="1" applyAlignment="1">
      <alignment horizontal="center" vertical="center" textRotation="90"/>
    </xf>
    <xf numFmtId="0" fontId="3" fillId="6" borderId="83" xfId="1" applyFont="1" applyFill="1" applyBorder="1" applyAlignment="1">
      <alignment vertical="top" wrapText="1"/>
    </xf>
    <xf numFmtId="0" fontId="25" fillId="6" borderId="88" xfId="0" applyFont="1" applyFill="1" applyBorder="1" applyAlignment="1">
      <alignment horizontal="left" vertical="top" wrapText="1"/>
    </xf>
    <xf numFmtId="3" fontId="3" fillId="6" borderId="101" xfId="0" applyNumberFormat="1" applyFont="1" applyFill="1" applyBorder="1" applyAlignment="1">
      <alignment horizontal="center" vertical="top" wrapText="1"/>
    </xf>
    <xf numFmtId="0" fontId="3" fillId="2" borderId="42" xfId="0" applyFont="1" applyFill="1" applyBorder="1" applyAlignment="1">
      <alignment horizontal="left" vertical="top" wrapText="1"/>
    </xf>
    <xf numFmtId="165" fontId="3" fillId="2" borderId="39" xfId="0" applyNumberFormat="1" applyFont="1" applyFill="1" applyBorder="1" applyAlignment="1">
      <alignment horizontal="center" vertical="top"/>
    </xf>
    <xf numFmtId="165" fontId="3" fillId="2" borderId="45" xfId="0" applyNumberFormat="1" applyFont="1" applyFill="1" applyBorder="1" applyAlignment="1">
      <alignment horizontal="center" vertical="top"/>
    </xf>
    <xf numFmtId="165" fontId="3" fillId="2" borderId="1" xfId="0" applyNumberFormat="1" applyFont="1" applyFill="1" applyBorder="1" applyAlignment="1">
      <alignment horizontal="center" vertical="top"/>
    </xf>
    <xf numFmtId="1" fontId="3" fillId="6" borderId="103" xfId="1" applyNumberFormat="1" applyFont="1" applyFill="1" applyBorder="1" applyAlignment="1">
      <alignment horizontal="center" vertical="top" wrapText="1"/>
    </xf>
    <xf numFmtId="1" fontId="3" fillId="6" borderId="81" xfId="1" applyNumberFormat="1" applyFont="1" applyFill="1" applyBorder="1" applyAlignment="1">
      <alignment horizontal="center" vertical="top" wrapText="1"/>
    </xf>
    <xf numFmtId="3" fontId="3" fillId="6" borderId="81" xfId="1" applyNumberFormat="1" applyFont="1" applyFill="1" applyBorder="1" applyAlignment="1">
      <alignment horizontal="center" vertical="top" wrapText="1"/>
    </xf>
    <xf numFmtId="165" fontId="3" fillId="6" borderId="91" xfId="0" applyNumberFormat="1" applyFont="1" applyFill="1" applyBorder="1" applyAlignment="1">
      <alignment horizontal="center" vertical="top" wrapText="1"/>
    </xf>
    <xf numFmtId="165" fontId="3" fillId="6" borderId="101" xfId="0" applyNumberFormat="1" applyFont="1" applyFill="1" applyBorder="1" applyAlignment="1">
      <alignment horizontal="center" vertical="top" wrapText="1"/>
    </xf>
    <xf numFmtId="0" fontId="30" fillId="6" borderId="31" xfId="0" applyFont="1" applyFill="1" applyBorder="1" applyAlignment="1">
      <alignment horizontal="center" vertical="center" textRotation="90" wrapText="1"/>
    </xf>
    <xf numFmtId="0" fontId="0" fillId="6" borderId="23" xfId="0" applyFill="1" applyBorder="1" applyAlignment="1"/>
    <xf numFmtId="49" fontId="5" fillId="6" borderId="1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49" fontId="5" fillId="3" borderId="4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3" fillId="6" borderId="42" xfId="0" applyFont="1" applyFill="1" applyBorder="1" applyAlignment="1">
      <alignment vertical="top" wrapText="1"/>
    </xf>
    <xf numFmtId="0" fontId="3" fillId="6" borderId="9" xfId="0" applyFont="1" applyFill="1" applyBorder="1" applyAlignment="1">
      <alignment vertical="top" wrapText="1"/>
    </xf>
    <xf numFmtId="0" fontId="7" fillId="6" borderId="15" xfId="0" applyFont="1" applyFill="1" applyBorder="1" applyAlignment="1">
      <alignment vertical="top" wrapText="1"/>
    </xf>
    <xf numFmtId="0" fontId="3" fillId="6" borderId="15" xfId="0" applyFont="1" applyFill="1" applyBorder="1" applyAlignment="1">
      <alignment vertical="top" wrapText="1"/>
    </xf>
    <xf numFmtId="49" fontId="5" fillId="6" borderId="15" xfId="0" applyNumberFormat="1" applyFont="1" applyFill="1" applyBorder="1" applyAlignment="1">
      <alignment horizontal="center" vertical="top" wrapText="1"/>
    </xf>
    <xf numFmtId="0" fontId="5" fillId="6" borderId="25" xfId="0" applyFont="1" applyFill="1" applyBorder="1" applyAlignment="1">
      <alignment vertical="top" wrapText="1"/>
    </xf>
    <xf numFmtId="0" fontId="5" fillId="6" borderId="25" xfId="0" applyFont="1" applyFill="1" applyBorder="1" applyAlignment="1">
      <alignment horizontal="left" vertical="top" wrapText="1"/>
    </xf>
    <xf numFmtId="0" fontId="3" fillId="6" borderId="88" xfId="0" applyFont="1" applyFill="1" applyBorder="1" applyAlignment="1">
      <alignment vertical="top" wrapText="1"/>
    </xf>
    <xf numFmtId="165" fontId="3" fillId="6" borderId="37" xfId="0" applyNumberFormat="1" applyFont="1" applyFill="1" applyBorder="1" applyAlignment="1">
      <alignment horizontal="center" vertical="top"/>
    </xf>
    <xf numFmtId="0" fontId="3" fillId="6" borderId="9" xfId="1" applyFont="1" applyFill="1" applyBorder="1" applyAlignment="1">
      <alignment vertical="top" wrapText="1"/>
    </xf>
    <xf numFmtId="0" fontId="3" fillId="6" borderId="9" xfId="0" applyFont="1" applyFill="1" applyBorder="1" applyAlignment="1">
      <alignment horizontal="left" vertical="top" wrapText="1"/>
    </xf>
    <xf numFmtId="0" fontId="3" fillId="6" borderId="28" xfId="0" applyFont="1" applyFill="1" applyBorder="1" applyAlignment="1">
      <alignment horizontal="left" vertical="top" wrapText="1"/>
    </xf>
    <xf numFmtId="49" fontId="5" fillId="6" borderId="47" xfId="0" applyNumberFormat="1" applyFont="1" applyFill="1" applyBorder="1" applyAlignment="1">
      <alignment horizontal="center" vertical="top"/>
    </xf>
    <xf numFmtId="0" fontId="3" fillId="6" borderId="42" xfId="1" applyFont="1" applyFill="1" applyBorder="1" applyAlignment="1">
      <alignment vertical="top" wrapText="1"/>
    </xf>
    <xf numFmtId="0" fontId="5" fillId="6" borderId="7" xfId="0" applyFont="1" applyFill="1" applyBorder="1" applyAlignment="1">
      <alignment vertical="top" wrapText="1"/>
    </xf>
    <xf numFmtId="0" fontId="3" fillId="6" borderId="8" xfId="0" applyFont="1" applyFill="1" applyBorder="1" applyAlignment="1">
      <alignment horizontal="center" vertical="top" wrapText="1"/>
    </xf>
    <xf numFmtId="0" fontId="3" fillId="0" borderId="15" xfId="0" applyFont="1" applyFill="1" applyBorder="1" applyAlignment="1">
      <alignment horizontal="center" vertical="top"/>
    </xf>
    <xf numFmtId="0" fontId="3" fillId="0" borderId="91" xfId="0" applyFont="1" applyFill="1" applyBorder="1" applyAlignment="1">
      <alignment horizontal="center" vertical="center"/>
    </xf>
    <xf numFmtId="0" fontId="3" fillId="0" borderId="99" xfId="0" applyFont="1" applyFill="1" applyBorder="1" applyAlignment="1">
      <alignment horizontal="center" vertical="center"/>
    </xf>
    <xf numFmtId="0" fontId="3" fillId="0" borderId="93" xfId="0" applyFont="1" applyFill="1" applyBorder="1" applyAlignment="1">
      <alignment horizontal="center" vertical="center"/>
    </xf>
    <xf numFmtId="0" fontId="3" fillId="0" borderId="9" xfId="0" applyFont="1" applyBorder="1" applyAlignment="1">
      <alignment vertical="top"/>
    </xf>
    <xf numFmtId="165" fontId="3" fillId="2" borderId="43" xfId="0" applyNumberFormat="1" applyFont="1" applyFill="1" applyBorder="1" applyAlignment="1">
      <alignment horizontal="center" vertical="top"/>
    </xf>
    <xf numFmtId="165" fontId="3" fillId="2" borderId="62" xfId="0" applyNumberFormat="1" applyFont="1" applyFill="1" applyBorder="1" applyAlignment="1">
      <alignment horizontal="center" vertical="top"/>
    </xf>
    <xf numFmtId="165" fontId="3" fillId="2" borderId="21" xfId="0" applyNumberFormat="1" applyFont="1" applyFill="1" applyBorder="1" applyAlignment="1">
      <alignment horizontal="center" vertical="top"/>
    </xf>
    <xf numFmtId="3" fontId="15" fillId="0" borderId="17" xfId="0" applyNumberFormat="1" applyFont="1" applyBorder="1" applyAlignment="1">
      <alignment horizontal="center" vertical="top"/>
    </xf>
    <xf numFmtId="0" fontId="5" fillId="6" borderId="15" xfId="0" applyFont="1" applyFill="1" applyBorder="1" applyAlignment="1">
      <alignment horizontal="center" vertical="top" wrapText="1"/>
    </xf>
    <xf numFmtId="0" fontId="3" fillId="6" borderId="88" xfId="0" applyFont="1" applyFill="1" applyBorder="1" applyAlignment="1">
      <alignment vertical="top" wrapText="1"/>
    </xf>
    <xf numFmtId="165" fontId="3" fillId="6" borderId="3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8" xfId="0" applyFont="1" applyFill="1" applyBorder="1" applyAlignment="1">
      <alignment horizontal="center" vertical="top" wrapText="1"/>
    </xf>
    <xf numFmtId="49" fontId="3" fillId="6" borderId="96" xfId="0" applyNumberFormat="1" applyFont="1" applyFill="1" applyBorder="1" applyAlignment="1">
      <alignment horizontal="center" vertical="center" wrapText="1"/>
    </xf>
    <xf numFmtId="0" fontId="3" fillId="6" borderId="106" xfId="0" applyFont="1" applyFill="1" applyBorder="1" applyAlignment="1">
      <alignment horizontal="left" vertical="top" wrapText="1"/>
    </xf>
    <xf numFmtId="0" fontId="3" fillId="6" borderId="91" xfId="0" applyFont="1" applyFill="1" applyBorder="1" applyAlignment="1">
      <alignment vertical="top"/>
    </xf>
    <xf numFmtId="0" fontId="3" fillId="6" borderId="9" xfId="0" applyFont="1" applyFill="1" applyBorder="1" applyAlignment="1">
      <alignment horizontal="left" vertical="top" wrapText="1"/>
    </xf>
    <xf numFmtId="0" fontId="3" fillId="6" borderId="8" xfId="0" applyFont="1" applyFill="1" applyBorder="1" applyAlignment="1">
      <alignment horizontal="center" vertical="top"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2" fillId="6" borderId="15"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49" fontId="5" fillId="6" borderId="15" xfId="0" applyNumberFormat="1" applyFont="1" applyFill="1" applyBorder="1" applyAlignment="1">
      <alignment horizontal="center" vertical="top"/>
    </xf>
    <xf numFmtId="0" fontId="3" fillId="6" borderId="19" xfId="0" applyFont="1" applyFill="1" applyBorder="1" applyAlignment="1">
      <alignment horizontal="center" vertical="center" textRotation="90" wrapText="1"/>
    </xf>
    <xf numFmtId="165" fontId="3" fillId="6" borderId="37" xfId="0" applyNumberFormat="1" applyFont="1" applyFill="1" applyBorder="1" applyAlignment="1">
      <alignment horizontal="center" vertical="top"/>
    </xf>
    <xf numFmtId="0" fontId="3" fillId="6" borderId="15" xfId="0" applyFont="1" applyFill="1" applyBorder="1" applyAlignment="1">
      <alignment vertical="top" wrapText="1"/>
    </xf>
    <xf numFmtId="0" fontId="3" fillId="6" borderId="42" xfId="0" applyFont="1" applyFill="1" applyBorder="1" applyAlignment="1">
      <alignment vertical="top" wrapText="1"/>
    </xf>
    <xf numFmtId="0" fontId="3" fillId="6" borderId="8" xfId="0" applyFont="1" applyFill="1" applyBorder="1" applyAlignment="1">
      <alignment horizontal="center" vertical="top" wrapText="1"/>
    </xf>
    <xf numFmtId="165" fontId="3" fillId="6" borderId="5" xfId="0" applyNumberFormat="1" applyFont="1" applyFill="1" applyBorder="1" applyAlignment="1">
      <alignment horizontal="center" vertical="top" wrapText="1"/>
    </xf>
    <xf numFmtId="0" fontId="3" fillId="6" borderId="42" xfId="0" applyFont="1" applyFill="1" applyBorder="1" applyAlignment="1">
      <alignment horizontal="left" vertical="top" wrapText="1"/>
    </xf>
    <xf numFmtId="165" fontId="5" fillId="6" borderId="21" xfId="0" applyNumberFormat="1" applyFont="1" applyFill="1" applyBorder="1" applyAlignment="1">
      <alignment horizontal="center" vertical="top"/>
    </xf>
    <xf numFmtId="0" fontId="3" fillId="12" borderId="39" xfId="0" applyFont="1" applyFill="1" applyBorder="1" applyAlignment="1">
      <alignment horizontal="center" vertical="top" wrapText="1"/>
    </xf>
    <xf numFmtId="0" fontId="3" fillId="12" borderId="1" xfId="0" applyFont="1" applyFill="1" applyBorder="1" applyAlignment="1">
      <alignment horizontal="center" vertical="top" wrapText="1"/>
    </xf>
    <xf numFmtId="49" fontId="5" fillId="6" borderId="91" xfId="0" applyNumberFormat="1" applyFont="1" applyFill="1" applyBorder="1" applyAlignment="1">
      <alignment horizontal="center" vertical="top"/>
    </xf>
    <xf numFmtId="0" fontId="3" fillId="6" borderId="91" xfId="0" applyFont="1" applyFill="1" applyBorder="1" applyAlignment="1">
      <alignment horizontal="center" vertical="center" textRotation="90" wrapText="1"/>
    </xf>
    <xf numFmtId="0" fontId="3" fillId="6" borderId="95" xfId="0" applyFont="1" applyFill="1" applyBorder="1" applyAlignment="1">
      <alignment horizontal="center" vertical="top"/>
    </xf>
    <xf numFmtId="49" fontId="5" fillId="6" borderId="95" xfId="0" applyNumberFormat="1" applyFont="1" applyFill="1" applyBorder="1" applyAlignment="1">
      <alignment horizontal="center" vertical="top"/>
    </xf>
    <xf numFmtId="0" fontId="16" fillId="6" borderId="28" xfId="0" applyFont="1" applyFill="1" applyBorder="1" applyAlignment="1">
      <alignment horizontal="left" vertical="top" wrapText="1"/>
    </xf>
    <xf numFmtId="3" fontId="15" fillId="8" borderId="32" xfId="0" applyNumberFormat="1" applyFont="1" applyFill="1" applyBorder="1" applyAlignment="1">
      <alignment horizontal="center" vertical="top"/>
    </xf>
    <xf numFmtId="0" fontId="3" fillId="6" borderId="18" xfId="0" applyFont="1" applyFill="1" applyBorder="1" applyAlignment="1">
      <alignment horizontal="center" vertical="center" textRotation="90" wrapText="1"/>
    </xf>
    <xf numFmtId="165" fontId="3" fillId="6" borderId="37" xfId="0" applyNumberFormat="1" applyFont="1" applyFill="1" applyBorder="1" applyAlignment="1">
      <alignment horizontal="center" vertical="top"/>
    </xf>
    <xf numFmtId="49" fontId="5" fillId="6" borderId="47" xfId="0" applyNumberFormat="1" applyFont="1" applyFill="1" applyBorder="1" applyAlignment="1">
      <alignment horizontal="center" vertical="top"/>
    </xf>
    <xf numFmtId="0" fontId="3" fillId="6" borderId="64" xfId="0" applyFont="1" applyFill="1" applyBorder="1" applyAlignment="1">
      <alignment horizontal="center" vertical="center" textRotation="90" wrapText="1"/>
    </xf>
    <xf numFmtId="0" fontId="5" fillId="6" borderId="26" xfId="0" applyFont="1" applyFill="1" applyBorder="1" applyAlignment="1">
      <alignment horizontal="center" vertical="top"/>
    </xf>
    <xf numFmtId="0" fontId="3" fillId="6" borderId="43" xfId="0" applyFont="1" applyFill="1" applyBorder="1" applyAlignment="1">
      <alignment horizontal="center" vertical="top"/>
    </xf>
    <xf numFmtId="0" fontId="3" fillId="6" borderId="68" xfId="0" applyFont="1" applyFill="1" applyBorder="1" applyAlignment="1">
      <alignment vertical="center" wrapText="1"/>
    </xf>
    <xf numFmtId="0" fontId="5" fillId="6" borderId="30" xfId="0" applyFont="1" applyFill="1" applyBorder="1" applyAlignment="1">
      <alignment horizontal="center" vertical="top"/>
    </xf>
    <xf numFmtId="0" fontId="3" fillId="6" borderId="37" xfId="0" applyFont="1" applyFill="1" applyBorder="1" applyAlignment="1">
      <alignment vertical="center"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0" fontId="3" fillId="6" borderId="15" xfId="0" applyFont="1" applyFill="1" applyBorder="1" applyAlignment="1">
      <alignment horizontal="left" vertical="top" wrapText="1"/>
    </xf>
    <xf numFmtId="49" fontId="5" fillId="3" borderId="47" xfId="0" applyNumberFormat="1" applyFont="1" applyFill="1" applyBorder="1" applyAlignment="1">
      <alignment horizontal="center" vertical="top"/>
    </xf>
    <xf numFmtId="0" fontId="3" fillId="6" borderId="9" xfId="0" applyFont="1" applyFill="1" applyBorder="1" applyAlignment="1">
      <alignment vertical="top" wrapText="1"/>
    </xf>
    <xf numFmtId="49" fontId="5" fillId="6" borderId="47" xfId="0" applyNumberFormat="1" applyFont="1" applyFill="1" applyBorder="1" applyAlignment="1">
      <alignment horizontal="center" vertical="top"/>
    </xf>
    <xf numFmtId="0" fontId="3" fillId="6" borderId="8" xfId="0" applyFont="1" applyFill="1" applyBorder="1" applyAlignment="1">
      <alignment horizontal="center" vertical="top" wrapText="1"/>
    </xf>
    <xf numFmtId="165" fontId="3" fillId="6" borderId="102" xfId="0" applyNumberFormat="1" applyFont="1" applyFill="1" applyBorder="1" applyAlignment="1">
      <alignment horizontal="right" vertical="top"/>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3" fillId="6" borderId="15" xfId="0" applyFont="1" applyFill="1" applyBorder="1" applyAlignment="1">
      <alignment horizontal="left" vertical="top" wrapText="1"/>
    </xf>
    <xf numFmtId="0" fontId="3" fillId="6" borderId="31" xfId="0" applyFont="1" applyFill="1" applyBorder="1" applyAlignment="1">
      <alignment horizontal="left" vertical="top" wrapText="1"/>
    </xf>
    <xf numFmtId="0" fontId="3" fillId="6" borderId="48" xfId="0" applyFont="1" applyFill="1" applyBorder="1" applyAlignment="1">
      <alignment horizontal="center" vertical="center" textRotation="90"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3" fontId="3" fillId="6" borderId="38"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xf>
    <xf numFmtId="0" fontId="3" fillId="6" borderId="42" xfId="0" applyFont="1" applyFill="1" applyBorder="1" applyAlignment="1">
      <alignment vertical="top" wrapText="1"/>
    </xf>
    <xf numFmtId="0" fontId="3" fillId="6" borderId="9" xfId="0" applyFont="1" applyFill="1" applyBorder="1" applyAlignment="1">
      <alignment vertical="top" wrapText="1"/>
    </xf>
    <xf numFmtId="3" fontId="3" fillId="6" borderId="92" xfId="1" applyNumberFormat="1" applyFont="1" applyFill="1" applyBorder="1" applyAlignment="1">
      <alignment horizontal="center" vertical="top" wrapText="1"/>
    </xf>
    <xf numFmtId="0" fontId="7" fillId="6" borderId="15" xfId="0" applyFont="1" applyFill="1" applyBorder="1" applyAlignment="1">
      <alignment vertical="top" wrapText="1"/>
    </xf>
    <xf numFmtId="0" fontId="3" fillId="6" borderId="15" xfId="0" applyFont="1" applyFill="1" applyBorder="1" applyAlignment="1">
      <alignment vertical="top" wrapText="1"/>
    </xf>
    <xf numFmtId="0" fontId="7" fillId="9" borderId="60" xfId="0" applyFont="1" applyFill="1" applyBorder="1" applyAlignment="1">
      <alignment horizontal="left" vertical="top" wrapText="1"/>
    </xf>
    <xf numFmtId="49" fontId="5" fillId="6" borderId="15" xfId="0" applyNumberFormat="1" applyFont="1" applyFill="1" applyBorder="1" applyAlignment="1">
      <alignment horizontal="center" vertical="top" wrapText="1"/>
    </xf>
    <xf numFmtId="0" fontId="3" fillId="6" borderId="31" xfId="0" applyFont="1" applyFill="1" applyBorder="1" applyAlignment="1">
      <alignment vertical="top" wrapText="1"/>
    </xf>
    <xf numFmtId="0" fontId="5" fillId="6" borderId="25" xfId="0" applyFont="1" applyFill="1" applyBorder="1" applyAlignment="1">
      <alignment vertical="top" wrapText="1"/>
    </xf>
    <xf numFmtId="0" fontId="3" fillId="6" borderId="88"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56" xfId="0" applyNumberFormat="1" applyFont="1" applyFill="1" applyBorder="1" applyAlignment="1">
      <alignment horizontal="center" vertical="top"/>
    </xf>
    <xf numFmtId="165" fontId="3" fillId="0" borderId="37"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31" xfId="0" applyFont="1" applyFill="1" applyBorder="1" applyAlignment="1">
      <alignment horizontal="center" vertical="center" textRotation="90" wrapText="1"/>
    </xf>
    <xf numFmtId="0" fontId="3" fillId="6" borderId="45" xfId="0" applyFont="1" applyFill="1" applyBorder="1" applyAlignment="1">
      <alignment horizontal="left" vertical="top" wrapText="1"/>
    </xf>
    <xf numFmtId="0" fontId="3" fillId="6" borderId="9" xfId="1" applyFont="1" applyFill="1" applyBorder="1" applyAlignment="1">
      <alignment vertical="top" wrapText="1"/>
    </xf>
    <xf numFmtId="0" fontId="2" fillId="6" borderId="19" xfId="0" applyFont="1" applyFill="1" applyBorder="1" applyAlignment="1">
      <alignment horizontal="center" vertical="center" textRotation="90" wrapText="1"/>
    </xf>
    <xf numFmtId="0" fontId="2" fillId="6" borderId="15" xfId="0" applyFont="1" applyFill="1" applyBorder="1" applyAlignment="1">
      <alignment horizontal="center" vertical="center" textRotation="90" wrapText="1"/>
    </xf>
    <xf numFmtId="0" fontId="2" fillId="6" borderId="31" xfId="0" applyFont="1" applyFill="1" applyBorder="1" applyAlignment="1">
      <alignment horizontal="center" vertical="center" textRotation="90" wrapText="1"/>
    </xf>
    <xf numFmtId="0" fontId="3" fillId="6" borderId="9" xfId="0" applyFont="1" applyFill="1" applyBorder="1" applyAlignment="1">
      <alignment horizontal="left" vertical="top" wrapText="1"/>
    </xf>
    <xf numFmtId="0" fontId="3" fillId="6" borderId="28" xfId="0" applyFont="1" applyFill="1" applyBorder="1" applyAlignment="1">
      <alignment horizontal="left" vertical="top" wrapText="1"/>
    </xf>
    <xf numFmtId="49" fontId="5" fillId="6" borderId="47" xfId="0" applyNumberFormat="1" applyFont="1" applyFill="1" applyBorder="1" applyAlignment="1">
      <alignment horizontal="center" vertical="top"/>
    </xf>
    <xf numFmtId="0" fontId="3" fillId="6" borderId="45" xfId="0" applyFont="1" applyFill="1" applyBorder="1" applyAlignment="1">
      <alignment horizontal="center" vertical="center" textRotation="90" wrapText="1"/>
    </xf>
    <xf numFmtId="0" fontId="3" fillId="6" borderId="47" xfId="0" applyFont="1" applyFill="1" applyBorder="1" applyAlignment="1">
      <alignment horizontal="center" vertical="center" textRotation="90" wrapText="1"/>
    </xf>
    <xf numFmtId="0" fontId="3" fillId="6" borderId="42" xfId="1" applyFont="1" applyFill="1" applyBorder="1" applyAlignment="1">
      <alignment vertical="top" wrapText="1"/>
    </xf>
    <xf numFmtId="0" fontId="7" fillId="6" borderId="28" xfId="0" applyFont="1" applyFill="1" applyBorder="1" applyAlignment="1">
      <alignment vertical="top" wrapText="1"/>
    </xf>
    <xf numFmtId="0" fontId="3" fillId="6" borderId="7"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0" fontId="3" fillId="6" borderId="37" xfId="0" applyFont="1" applyFill="1" applyBorder="1" applyAlignment="1">
      <alignment vertical="top" wrapText="1"/>
    </xf>
    <xf numFmtId="0" fontId="3" fillId="6" borderId="8" xfId="0" applyFont="1" applyFill="1" applyBorder="1" applyAlignment="1">
      <alignment horizontal="center" vertical="top" wrapText="1"/>
    </xf>
    <xf numFmtId="0" fontId="3" fillId="6" borderId="8"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15" xfId="0" applyFont="1" applyBorder="1" applyAlignment="1">
      <alignment horizontal="left" vertical="top" wrapText="1"/>
    </xf>
    <xf numFmtId="0" fontId="21" fillId="6" borderId="9" xfId="0" applyFont="1" applyFill="1" applyBorder="1" applyAlignment="1">
      <alignment vertical="top" wrapText="1"/>
    </xf>
    <xf numFmtId="49" fontId="3" fillId="6" borderId="21" xfId="0" applyNumberFormat="1" applyFont="1" applyFill="1" applyBorder="1" applyAlignment="1">
      <alignment horizontal="center" vertical="center" wrapText="1"/>
    </xf>
    <xf numFmtId="49" fontId="5" fillId="8" borderId="15"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21" fillId="6" borderId="9" xfId="1" applyFont="1" applyFill="1" applyBorder="1" applyAlignment="1">
      <alignment vertical="top" wrapText="1"/>
    </xf>
    <xf numFmtId="49" fontId="3" fillId="6" borderId="8" xfId="0" applyNumberFormat="1" applyFont="1" applyFill="1" applyBorder="1" applyAlignment="1">
      <alignment horizontal="center" vertical="top" wrapText="1"/>
    </xf>
    <xf numFmtId="0" fontId="7" fillId="6" borderId="8" xfId="0" applyFont="1" applyFill="1" applyBorder="1" applyAlignment="1">
      <alignment horizontal="center" vertical="top" wrapText="1"/>
    </xf>
    <xf numFmtId="49" fontId="5" fillId="6" borderId="19"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49" fontId="3" fillId="6" borderId="50" xfId="0" applyNumberFormat="1" applyFont="1" applyFill="1" applyBorder="1" applyAlignment="1">
      <alignment horizontal="center" vertical="center" wrapText="1"/>
    </xf>
    <xf numFmtId="49" fontId="3" fillId="6" borderId="8" xfId="0" applyNumberFormat="1" applyFont="1" applyFill="1" applyBorder="1" applyAlignment="1">
      <alignment horizontal="center" vertical="center" wrapText="1"/>
    </xf>
    <xf numFmtId="49" fontId="5" fillId="8" borderId="15" xfId="0" applyNumberFormat="1" applyFont="1" applyFill="1" applyBorder="1" applyAlignment="1">
      <alignment horizontal="center" vertical="top" wrapText="1"/>
    </xf>
    <xf numFmtId="0" fontId="7" fillId="6" borderId="8" xfId="0" applyFont="1" applyFill="1" applyBorder="1" applyAlignment="1">
      <alignment horizontal="center" vertical="center" wrapText="1"/>
    </xf>
    <xf numFmtId="0" fontId="3" fillId="6" borderId="89" xfId="0" applyFont="1" applyFill="1" applyBorder="1" applyAlignment="1">
      <alignment vertical="top" wrapText="1"/>
    </xf>
    <xf numFmtId="0" fontId="3" fillId="6" borderId="42" xfId="0" applyFont="1" applyFill="1" applyBorder="1" applyAlignment="1">
      <alignment horizontal="left" vertical="top" wrapText="1"/>
    </xf>
    <xf numFmtId="49" fontId="5" fillId="8" borderId="25" xfId="0" applyNumberFormat="1" applyFont="1" applyFill="1" applyBorder="1" applyAlignment="1">
      <alignment horizontal="center" vertical="top"/>
    </xf>
    <xf numFmtId="0" fontId="7" fillId="0" borderId="31" xfId="0" applyFont="1" applyBorder="1" applyAlignment="1">
      <alignment horizontal="center" vertical="center" textRotation="90" wrapText="1"/>
    </xf>
    <xf numFmtId="165" fontId="3" fillId="6" borderId="9" xfId="0" applyNumberFormat="1" applyFont="1" applyFill="1" applyBorder="1" applyAlignment="1">
      <alignment vertical="top"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9" xfId="0" applyFont="1" applyFill="1" applyBorder="1" applyAlignment="1">
      <alignment vertical="top" wrapText="1"/>
    </xf>
    <xf numFmtId="49" fontId="5" fillId="8" borderId="15" xfId="0" applyNumberFormat="1" applyFont="1" applyFill="1" applyBorder="1" applyAlignment="1">
      <alignment horizontal="center" vertical="top"/>
    </xf>
    <xf numFmtId="0" fontId="3" fillId="6" borderId="8" xfId="0"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165" fontId="3" fillId="6" borderId="103" xfId="0" applyNumberFormat="1" applyFont="1" applyFill="1" applyBorder="1" applyAlignment="1">
      <alignment horizontal="center" vertical="top" wrapText="1"/>
    </xf>
    <xf numFmtId="165" fontId="3" fillId="6" borderId="76" xfId="0" applyNumberFormat="1" applyFont="1" applyFill="1" applyBorder="1" applyAlignment="1">
      <alignment horizontal="center" vertical="top" wrapText="1"/>
    </xf>
    <xf numFmtId="165" fontId="3" fillId="6" borderId="81" xfId="0" applyNumberFormat="1" applyFont="1" applyFill="1" applyBorder="1" applyAlignment="1">
      <alignment horizontal="center" vertical="top"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8" borderId="15" xfId="0" applyNumberFormat="1" applyFont="1" applyFill="1" applyBorder="1" applyAlignment="1">
      <alignment horizontal="center" vertical="top"/>
    </xf>
    <xf numFmtId="49" fontId="3" fillId="6" borderId="50" xfId="0" applyNumberFormat="1" applyFont="1" applyFill="1" applyBorder="1" applyAlignment="1">
      <alignment horizontal="center" vertical="center" wrapText="1"/>
    </xf>
    <xf numFmtId="3" fontId="4" fillId="6" borderId="0" xfId="0" applyNumberFormat="1" applyFont="1" applyFill="1" applyAlignment="1">
      <alignment horizontal="left" vertical="top" wrapText="1"/>
    </xf>
    <xf numFmtId="0" fontId="33" fillId="6" borderId="0" xfId="0" applyFont="1" applyFill="1" applyAlignment="1">
      <alignment vertical="top"/>
    </xf>
    <xf numFmtId="165" fontId="3" fillId="13" borderId="8" xfId="3" applyNumberFormat="1" applyFont="1" applyFill="1" applyBorder="1" applyAlignment="1">
      <alignment horizontal="center" vertical="top"/>
    </xf>
    <xf numFmtId="0" fontId="7" fillId="9" borderId="60" xfId="0" applyFont="1" applyFill="1" applyBorder="1" applyAlignment="1">
      <alignment horizontal="left" vertical="top" wrapText="1"/>
    </xf>
    <xf numFmtId="0" fontId="3" fillId="6" borderId="42" xfId="1" applyFont="1" applyFill="1" applyBorder="1" applyAlignment="1">
      <alignment vertical="top" wrapText="1"/>
    </xf>
    <xf numFmtId="165" fontId="3" fillId="13" borderId="21" xfId="3"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9" xfId="1" applyFont="1" applyFill="1" applyBorder="1" applyAlignment="1">
      <alignment vertical="top" wrapText="1"/>
    </xf>
    <xf numFmtId="0" fontId="3" fillId="6" borderId="15" xfId="0" applyFont="1" applyFill="1" applyBorder="1" applyAlignment="1">
      <alignment horizontal="left" vertical="top" wrapText="1"/>
    </xf>
    <xf numFmtId="0" fontId="3" fillId="6" borderId="15" xfId="0" applyFont="1" applyFill="1" applyBorder="1" applyAlignment="1">
      <alignment horizontal="center" vertical="center" textRotation="90" wrapText="1"/>
    </xf>
    <xf numFmtId="0" fontId="2" fillId="6" borderId="15" xfId="0" applyFont="1" applyFill="1" applyBorder="1" applyAlignment="1">
      <alignment horizontal="center" vertical="center" textRotation="90"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19" xfId="0" applyFont="1" applyFill="1" applyBorder="1" applyAlignment="1">
      <alignment horizontal="center" vertical="center" textRotation="90" wrapText="1"/>
    </xf>
    <xf numFmtId="0" fontId="3" fillId="0" borderId="9" xfId="0" applyFont="1" applyFill="1" applyBorder="1" applyAlignment="1">
      <alignment horizontal="left" vertical="top" wrapText="1"/>
    </xf>
    <xf numFmtId="0" fontId="3" fillId="6" borderId="31" xfId="0" applyFont="1" applyFill="1" applyBorder="1" applyAlignment="1">
      <alignment horizontal="center" vertical="center" textRotation="90" wrapText="1"/>
    </xf>
    <xf numFmtId="49" fontId="5" fillId="3" borderId="47" xfId="0" applyNumberFormat="1" applyFont="1" applyFill="1" applyBorder="1" applyAlignment="1">
      <alignment horizontal="center" vertical="top"/>
    </xf>
    <xf numFmtId="0" fontId="3" fillId="6" borderId="48" xfId="0" applyFont="1" applyFill="1" applyBorder="1" applyAlignment="1">
      <alignment horizontal="center" vertical="center" textRotation="90"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0" fontId="0" fillId="6" borderId="15" xfId="0" applyFill="1" applyBorder="1" applyAlignment="1">
      <alignment horizontal="left" vertical="top" wrapText="1"/>
    </xf>
    <xf numFmtId="49" fontId="5" fillId="10" borderId="7"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165" fontId="3" fillId="0" borderId="37"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0" borderId="15" xfId="0" applyNumberFormat="1" applyFont="1" applyFill="1" applyBorder="1" applyAlignment="1">
      <alignment horizontal="center" vertical="top"/>
    </xf>
    <xf numFmtId="0" fontId="5" fillId="6" borderId="25" xfId="0" applyFont="1" applyFill="1" applyBorder="1" applyAlignment="1">
      <alignment horizontal="left" vertical="top" wrapText="1"/>
    </xf>
    <xf numFmtId="0" fontId="5" fillId="6" borderId="15" xfId="0" applyFont="1" applyFill="1" applyBorder="1" applyAlignment="1">
      <alignment horizontal="left" vertical="top" wrapText="1"/>
    </xf>
    <xf numFmtId="49" fontId="5" fillId="6" borderId="15" xfId="0" applyNumberFormat="1" applyFont="1" applyFill="1" applyBorder="1" applyAlignment="1">
      <alignment horizontal="center" vertical="top" wrapText="1"/>
    </xf>
    <xf numFmtId="0" fontId="5" fillId="6" borderId="15" xfId="0" applyFont="1" applyFill="1" applyBorder="1" applyAlignment="1">
      <alignment horizontal="center" vertical="top" wrapText="1"/>
    </xf>
    <xf numFmtId="0" fontId="5" fillId="6" borderId="25" xfId="0" applyFont="1" applyFill="1" applyBorder="1" applyAlignment="1">
      <alignment vertical="top" wrapText="1"/>
    </xf>
    <xf numFmtId="0" fontId="3" fillId="6" borderId="15" xfId="0" applyFont="1" applyFill="1" applyBorder="1" applyAlignment="1">
      <alignment vertical="top" wrapText="1"/>
    </xf>
    <xf numFmtId="0" fontId="7" fillId="9" borderId="60" xfId="0" applyFont="1" applyFill="1" applyBorder="1" applyAlignment="1">
      <alignment horizontal="left" vertical="top" wrapText="1"/>
    </xf>
    <xf numFmtId="0" fontId="3" fillId="6" borderId="88" xfId="0" applyFont="1" applyFill="1" applyBorder="1" applyAlignment="1">
      <alignment vertical="top" wrapText="1"/>
    </xf>
    <xf numFmtId="0" fontId="5" fillId="0" borderId="0" xfId="0" applyNumberFormat="1" applyFont="1" applyAlignment="1">
      <alignment horizontal="center" vertical="top"/>
    </xf>
    <xf numFmtId="49" fontId="5" fillId="0" borderId="0" xfId="0" applyNumberFormat="1" applyFont="1" applyFill="1" applyBorder="1" applyAlignment="1">
      <alignment horizontal="center" vertical="top" wrapText="1"/>
    </xf>
    <xf numFmtId="0" fontId="7" fillId="6" borderId="15" xfId="0" applyFont="1" applyFill="1" applyBorder="1" applyAlignment="1">
      <alignment vertical="top" wrapText="1"/>
    </xf>
    <xf numFmtId="0" fontId="3" fillId="6" borderId="42" xfId="0" applyFont="1" applyFill="1" applyBorder="1" applyAlignment="1">
      <alignment vertical="top" wrapText="1"/>
    </xf>
    <xf numFmtId="0" fontId="3" fillId="6" borderId="9" xfId="0" applyFont="1" applyFill="1" applyBorder="1" applyAlignment="1">
      <alignment vertical="top" wrapText="1"/>
    </xf>
    <xf numFmtId="165" fontId="3" fillId="6" borderId="15"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0" fontId="3" fillId="6" borderId="37" xfId="0" applyFont="1" applyFill="1" applyBorder="1" applyAlignment="1">
      <alignment vertical="top" wrapText="1"/>
    </xf>
    <xf numFmtId="0" fontId="3" fillId="6" borderId="7" xfId="0" applyFont="1" applyFill="1" applyBorder="1" applyAlignment="1">
      <alignment horizontal="left" vertical="top" wrapText="1"/>
    </xf>
    <xf numFmtId="0" fontId="5" fillId="6" borderId="7" xfId="0" applyFont="1" applyFill="1" applyBorder="1" applyAlignment="1">
      <alignment vertical="top" wrapText="1"/>
    </xf>
    <xf numFmtId="0" fontId="3" fillId="6" borderId="28" xfId="0" applyFont="1" applyFill="1" applyBorder="1" applyAlignment="1">
      <alignment horizontal="left" vertical="top" wrapText="1"/>
    </xf>
    <xf numFmtId="0" fontId="3" fillId="6" borderId="42" xfId="1" applyFont="1" applyFill="1" applyBorder="1" applyAlignment="1">
      <alignment vertical="top" wrapText="1"/>
    </xf>
    <xf numFmtId="0" fontId="7" fillId="6" borderId="28" xfId="0" applyFont="1" applyFill="1" applyBorder="1" applyAlignment="1">
      <alignment vertical="top" wrapText="1"/>
    </xf>
    <xf numFmtId="0" fontId="3" fillId="6" borderId="47"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0" fontId="3" fillId="6" borderId="9" xfId="1" applyFont="1" applyFill="1" applyBorder="1" applyAlignment="1">
      <alignment horizontal="left" vertical="top" wrapText="1"/>
    </xf>
    <xf numFmtId="0" fontId="5" fillId="9" borderId="60"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6" borderId="89" xfId="0" applyFont="1" applyFill="1" applyBorder="1" applyAlignment="1">
      <alignment vertical="top" wrapText="1"/>
    </xf>
    <xf numFmtId="0" fontId="3" fillId="6" borderId="37" xfId="0" applyFont="1" applyFill="1" applyBorder="1" applyAlignment="1">
      <alignment horizontal="left" vertical="top" wrapText="1"/>
    </xf>
    <xf numFmtId="0" fontId="3" fillId="6" borderId="8" xfId="0" applyFont="1" applyFill="1" applyBorder="1" applyAlignment="1">
      <alignment horizontal="center" vertical="top" wrapText="1"/>
    </xf>
    <xf numFmtId="3" fontId="3" fillId="0" borderId="29" xfId="1" applyNumberFormat="1" applyFont="1" applyFill="1" applyBorder="1" applyAlignment="1">
      <alignment horizontal="center" vertical="top"/>
    </xf>
    <xf numFmtId="3" fontId="3" fillId="6" borderId="76" xfId="1" applyNumberFormat="1" applyFont="1" applyFill="1" applyBorder="1" applyAlignment="1">
      <alignment horizontal="center" vertical="top" wrapText="1"/>
    </xf>
    <xf numFmtId="3" fontId="3" fillId="6" borderId="29" xfId="1" applyNumberFormat="1" applyFont="1" applyFill="1" applyBorder="1" applyAlignment="1">
      <alignment horizontal="center" vertical="top" wrapText="1"/>
    </xf>
    <xf numFmtId="3" fontId="35" fillId="6" borderId="17" xfId="0" applyNumberFormat="1" applyFont="1" applyFill="1" applyBorder="1" applyAlignment="1">
      <alignment horizontal="center" vertical="top"/>
    </xf>
    <xf numFmtId="165" fontId="3" fillId="6" borderId="52" xfId="1" applyNumberFormat="1" applyFont="1" applyFill="1" applyBorder="1" applyAlignment="1">
      <alignment horizontal="center" vertical="top"/>
    </xf>
    <xf numFmtId="165" fontId="5" fillId="3" borderId="114" xfId="0" applyNumberFormat="1" applyFont="1" applyFill="1" applyBorder="1" applyAlignment="1">
      <alignment horizontal="center" vertical="top"/>
    </xf>
    <xf numFmtId="165" fontId="28" fillId="6" borderId="15" xfId="0" applyNumberFormat="1" applyFont="1" applyFill="1" applyBorder="1" applyAlignment="1">
      <alignment horizontal="center" vertical="top"/>
    </xf>
    <xf numFmtId="165" fontId="3" fillId="0" borderId="36" xfId="0" applyNumberFormat="1" applyFont="1" applyFill="1" applyBorder="1" applyAlignment="1">
      <alignment horizontal="center" vertical="top"/>
    </xf>
    <xf numFmtId="165" fontId="3" fillId="6" borderId="39" xfId="0" applyNumberFormat="1" applyFont="1" applyFill="1" applyBorder="1" applyAlignment="1">
      <alignment horizontal="right" vertical="top"/>
    </xf>
    <xf numFmtId="165" fontId="28" fillId="6" borderId="0" xfId="0" applyNumberFormat="1" applyFont="1" applyFill="1" applyBorder="1" applyAlignment="1">
      <alignment horizontal="center" vertical="top"/>
    </xf>
    <xf numFmtId="165" fontId="3" fillId="6" borderId="19" xfId="0" applyNumberFormat="1" applyFont="1" applyFill="1" applyBorder="1" applyAlignment="1">
      <alignment horizontal="right" vertical="top"/>
    </xf>
    <xf numFmtId="0" fontId="3" fillId="6" borderId="52" xfId="0" applyFont="1" applyFill="1" applyBorder="1" applyAlignment="1">
      <alignment horizontal="center" vertical="top" wrapText="1"/>
    </xf>
    <xf numFmtId="165" fontId="3" fillId="0" borderId="44" xfId="0" applyNumberFormat="1" applyFont="1" applyFill="1" applyBorder="1" applyAlignment="1">
      <alignment horizontal="center" vertical="top" wrapText="1"/>
    </xf>
    <xf numFmtId="165" fontId="3" fillId="0" borderId="47"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6" borderId="76" xfId="1" applyNumberFormat="1" applyFont="1" applyFill="1" applyBorder="1" applyAlignment="1">
      <alignment horizontal="center" vertical="top"/>
    </xf>
    <xf numFmtId="3" fontId="3" fillId="6" borderId="47" xfId="1" applyNumberFormat="1" applyFont="1" applyFill="1" applyBorder="1" applyAlignment="1">
      <alignment horizontal="center" vertical="top"/>
    </xf>
    <xf numFmtId="3" fontId="3" fillId="6" borderId="34" xfId="1" applyNumberFormat="1" applyFont="1" applyFill="1" applyBorder="1" applyAlignment="1">
      <alignment horizontal="center" vertical="top"/>
    </xf>
    <xf numFmtId="3" fontId="3" fillId="6" borderId="99" xfId="1" applyNumberFormat="1" applyFont="1" applyFill="1" applyBorder="1" applyAlignment="1">
      <alignment horizontal="center" vertical="top"/>
    </xf>
    <xf numFmtId="3" fontId="3" fillId="6" borderId="95" xfId="1" applyNumberFormat="1" applyFont="1" applyFill="1" applyBorder="1" applyAlignment="1">
      <alignment horizontal="center" vertical="top"/>
    </xf>
    <xf numFmtId="3" fontId="3" fillId="6" borderId="87" xfId="1" applyNumberFormat="1" applyFont="1" applyFill="1" applyBorder="1" applyAlignment="1">
      <alignment horizontal="center" vertical="top"/>
    </xf>
    <xf numFmtId="165" fontId="3" fillId="6" borderId="45" xfId="1" applyNumberFormat="1" applyFont="1" applyFill="1" applyBorder="1" applyAlignment="1">
      <alignment horizontal="center" vertical="top" wrapText="1"/>
    </xf>
    <xf numFmtId="1" fontId="3" fillId="6" borderId="76" xfId="1" applyNumberFormat="1" applyFont="1" applyFill="1" applyBorder="1" applyAlignment="1">
      <alignment horizontal="center" vertical="top" wrapText="1"/>
    </xf>
    <xf numFmtId="3" fontId="21" fillId="6" borderId="76" xfId="1" applyNumberFormat="1" applyFont="1" applyFill="1" applyBorder="1" applyAlignment="1">
      <alignment horizontal="center" vertical="top" wrapText="1"/>
    </xf>
    <xf numFmtId="3" fontId="3" fillId="6" borderId="47" xfId="1" applyNumberFormat="1" applyFont="1" applyFill="1" applyBorder="1" applyAlignment="1">
      <alignment horizontal="center" vertical="top" wrapText="1"/>
    </xf>
    <xf numFmtId="164" fontId="2" fillId="6" borderId="45" xfId="0" applyNumberFormat="1" applyFont="1" applyFill="1" applyBorder="1" applyAlignment="1">
      <alignment horizontal="center" vertical="center" wrapText="1"/>
    </xf>
    <xf numFmtId="0" fontId="3" fillId="12" borderId="45" xfId="0" applyFont="1" applyFill="1" applyBorder="1" applyAlignment="1">
      <alignment horizontal="center" vertical="top" wrapText="1"/>
    </xf>
    <xf numFmtId="0" fontId="3" fillId="12" borderId="29" xfId="0" applyFont="1" applyFill="1" applyBorder="1" applyAlignment="1">
      <alignment horizontal="center" vertical="top" wrapText="1"/>
    </xf>
    <xf numFmtId="0" fontId="3" fillId="12" borderId="47" xfId="0" applyFont="1" applyFill="1" applyBorder="1" applyAlignment="1">
      <alignment horizontal="center" vertical="top" wrapText="1"/>
    </xf>
    <xf numFmtId="0" fontId="3" fillId="0" borderId="17" xfId="0" applyFont="1" applyFill="1" applyBorder="1" applyAlignment="1">
      <alignment horizontal="center" vertical="center"/>
    </xf>
    <xf numFmtId="3" fontId="3" fillId="0" borderId="17" xfId="1" applyNumberFormat="1" applyFont="1" applyFill="1" applyBorder="1" applyAlignment="1">
      <alignment horizontal="center" vertical="top"/>
    </xf>
    <xf numFmtId="165" fontId="3" fillId="6" borderId="17" xfId="1" applyNumberFormat="1" applyFont="1" applyFill="1" applyBorder="1" applyAlignment="1">
      <alignment horizontal="center" vertical="top" wrapText="1"/>
    </xf>
    <xf numFmtId="3" fontId="21" fillId="6" borderId="17" xfId="1" applyNumberFormat="1" applyFont="1" applyFill="1" applyBorder="1" applyAlignment="1">
      <alignment horizontal="center" vertical="top" wrapText="1"/>
    </xf>
    <xf numFmtId="1" fontId="3" fillId="6" borderId="78" xfId="0" applyNumberFormat="1" applyFont="1" applyFill="1" applyBorder="1" applyAlignment="1">
      <alignment horizontal="center" vertical="top" wrapText="1"/>
    </xf>
    <xf numFmtId="3" fontId="3" fillId="0" borderId="44" xfId="0" applyNumberFormat="1" applyFont="1" applyFill="1" applyBorder="1" applyAlignment="1">
      <alignment horizontal="center" vertical="top"/>
    </xf>
    <xf numFmtId="3" fontId="3" fillId="0" borderId="34"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165" fontId="3" fillId="0" borderId="49" xfId="0" applyNumberFormat="1" applyFont="1" applyFill="1" applyBorder="1" applyAlignment="1">
      <alignment horizontal="center" vertical="top"/>
    </xf>
    <xf numFmtId="165" fontId="3" fillId="0" borderId="19"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31" xfId="1" applyNumberFormat="1" applyFont="1" applyFill="1" applyBorder="1" applyAlignment="1">
      <alignment horizontal="center" vertical="top"/>
    </xf>
    <xf numFmtId="165" fontId="3" fillId="6" borderId="2" xfId="0" applyNumberFormat="1" applyFont="1" applyFill="1" applyBorder="1" applyAlignment="1">
      <alignment horizontal="center" vertical="top"/>
    </xf>
    <xf numFmtId="165" fontId="3" fillId="2" borderId="46"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2" borderId="31" xfId="0" applyNumberFormat="1" applyFont="1" applyFill="1" applyBorder="1" applyAlignment="1">
      <alignment horizontal="center" vertical="top"/>
    </xf>
    <xf numFmtId="165" fontId="3" fillId="2" borderId="51" xfId="0" applyNumberFormat="1" applyFont="1" applyFill="1" applyBorder="1" applyAlignment="1">
      <alignment horizontal="center" vertical="top"/>
    </xf>
    <xf numFmtId="165" fontId="3" fillId="2" borderId="52" xfId="0" applyNumberFormat="1" applyFont="1" applyFill="1" applyBorder="1" applyAlignment="1">
      <alignment horizontal="center" vertical="top"/>
    </xf>
    <xf numFmtId="165" fontId="5" fillId="10" borderId="61" xfId="0" applyNumberFormat="1" applyFont="1" applyFill="1" applyBorder="1" applyAlignment="1">
      <alignment horizontal="center" vertical="top"/>
    </xf>
    <xf numFmtId="165" fontId="5" fillId="4" borderId="60" xfId="0" applyNumberFormat="1" applyFont="1" applyFill="1" applyBorder="1" applyAlignment="1">
      <alignment horizontal="center" vertical="top"/>
    </xf>
    <xf numFmtId="165" fontId="5" fillId="4" borderId="61" xfId="0" applyNumberFormat="1" applyFont="1" applyFill="1" applyBorder="1" applyAlignment="1">
      <alignment horizontal="center" vertical="top"/>
    </xf>
    <xf numFmtId="0" fontId="26" fillId="0" borderId="5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69" xfId="0" applyFont="1" applyBorder="1" applyAlignment="1">
      <alignment horizontal="center" vertical="center" wrapText="1"/>
    </xf>
    <xf numFmtId="165" fontId="3" fillId="8" borderId="30" xfId="0" applyNumberFormat="1" applyFont="1" applyFill="1" applyBorder="1" applyAlignment="1">
      <alignment horizontal="center" vertical="top"/>
    </xf>
    <xf numFmtId="165" fontId="3" fillId="8" borderId="16" xfId="0" applyNumberFormat="1" applyFont="1" applyFill="1" applyBorder="1" applyAlignment="1">
      <alignment horizontal="center" vertical="top" wrapText="1"/>
    </xf>
    <xf numFmtId="165" fontId="3" fillId="8" borderId="40" xfId="0" applyNumberFormat="1" applyFont="1" applyFill="1" applyBorder="1" applyAlignment="1">
      <alignment horizontal="center" vertical="top" wrapText="1"/>
    </xf>
    <xf numFmtId="165" fontId="5" fillId="4" borderId="40" xfId="0" applyNumberFormat="1" applyFont="1" applyFill="1" applyBorder="1" applyAlignment="1">
      <alignment horizontal="center" vertical="top" wrapText="1"/>
    </xf>
    <xf numFmtId="165" fontId="3" fillId="0" borderId="41" xfId="0" applyNumberFormat="1" applyFont="1" applyBorder="1" applyAlignment="1">
      <alignment horizontal="center" vertical="top" wrapText="1"/>
    </xf>
    <xf numFmtId="165" fontId="3" fillId="8" borderId="41" xfId="0" applyNumberFormat="1" applyFont="1" applyFill="1" applyBorder="1" applyAlignment="1">
      <alignment horizontal="center" vertical="top" wrapText="1"/>
    </xf>
    <xf numFmtId="165" fontId="5" fillId="4" borderId="41" xfId="0" applyNumberFormat="1" applyFont="1" applyFill="1" applyBorder="1" applyAlignment="1">
      <alignment horizontal="center" vertical="top" wrapText="1"/>
    </xf>
    <xf numFmtId="0" fontId="35" fillId="0" borderId="0" xfId="0" applyFont="1" applyAlignment="1">
      <alignment horizontal="right" vertical="top"/>
    </xf>
    <xf numFmtId="165" fontId="3" fillId="0" borderId="16" xfId="0" applyNumberFormat="1" applyFont="1" applyBorder="1" applyAlignment="1">
      <alignment horizontal="center" vertical="top"/>
    </xf>
    <xf numFmtId="165" fontId="3" fillId="0" borderId="2" xfId="0" applyNumberFormat="1" applyFont="1" applyBorder="1" applyAlignment="1">
      <alignment horizontal="center" vertical="top"/>
    </xf>
    <xf numFmtId="0" fontId="3" fillId="6" borderId="37"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31" xfId="0" applyFont="1" applyFill="1" applyBorder="1" applyAlignment="1">
      <alignment horizontal="left" vertical="top" wrapText="1"/>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28" xfId="0" applyFont="1" applyFill="1" applyBorder="1" applyAlignment="1">
      <alignment horizontal="left" vertical="top" wrapText="1"/>
    </xf>
    <xf numFmtId="49" fontId="5" fillId="6" borderId="26"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0" fontId="3" fillId="6" borderId="15" xfId="0" applyFont="1" applyFill="1" applyBorder="1" applyAlignment="1">
      <alignment horizontal="center" vertical="center" textRotation="90" wrapText="1"/>
    </xf>
    <xf numFmtId="0" fontId="3" fillId="6" borderId="100" xfId="0" applyFont="1" applyFill="1" applyBorder="1" applyAlignment="1">
      <alignment horizontal="left" vertical="top" wrapText="1"/>
    </xf>
    <xf numFmtId="0" fontId="3" fillId="6" borderId="90"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47"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wrapText="1"/>
    </xf>
    <xf numFmtId="49" fontId="5" fillId="6" borderId="47" xfId="0" applyNumberFormat="1" applyFont="1" applyFill="1" applyBorder="1" applyAlignment="1">
      <alignment horizontal="center" vertical="top"/>
    </xf>
    <xf numFmtId="0" fontId="3" fillId="6" borderId="31" xfId="0" applyFont="1" applyFill="1" applyBorder="1" applyAlignment="1">
      <alignment horizontal="center" vertical="center" textRotation="90" wrapText="1"/>
    </xf>
    <xf numFmtId="49" fontId="3" fillId="6" borderId="8" xfId="0" applyNumberFormat="1" applyFont="1" applyFill="1" applyBorder="1" applyAlignment="1">
      <alignment horizontal="center" vertical="top" wrapText="1"/>
    </xf>
    <xf numFmtId="49" fontId="5" fillId="8" borderId="15"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49" fontId="3" fillId="6" borderId="21" xfId="0" applyNumberFormat="1" applyFont="1" applyFill="1" applyBorder="1" applyAlignment="1">
      <alignment horizontal="center" vertical="center" wrapText="1"/>
    </xf>
    <xf numFmtId="0" fontId="3" fillId="6" borderId="42" xfId="0" applyFont="1" applyFill="1" applyBorder="1" applyAlignment="1">
      <alignment horizontal="left" vertical="top" wrapText="1"/>
    </xf>
    <xf numFmtId="0" fontId="3" fillId="6" borderId="37" xfId="0" applyFont="1" applyFill="1" applyBorder="1" applyAlignment="1">
      <alignment horizontal="left" vertical="top" wrapText="1"/>
    </xf>
    <xf numFmtId="0" fontId="3" fillId="6" borderId="8" xfId="0" applyFont="1" applyFill="1" applyBorder="1" applyAlignment="1">
      <alignment horizontal="center" vertical="top" wrapText="1"/>
    </xf>
    <xf numFmtId="0" fontId="3" fillId="6" borderId="9" xfId="0" applyFont="1" applyFill="1" applyBorder="1" applyAlignment="1">
      <alignment vertical="top" wrapText="1"/>
    </xf>
    <xf numFmtId="0" fontId="3" fillId="6" borderId="2" xfId="0" applyFont="1" applyFill="1" applyBorder="1" applyAlignment="1">
      <alignment horizontal="left" vertical="top" wrapText="1"/>
    </xf>
    <xf numFmtId="0" fontId="25" fillId="0" borderId="100" xfId="0" applyFont="1" applyFill="1" applyBorder="1" applyAlignment="1">
      <alignment horizontal="left" vertical="top" wrapText="1"/>
    </xf>
    <xf numFmtId="0" fontId="3" fillId="0" borderId="37" xfId="0" applyFont="1" applyFill="1" applyBorder="1" applyAlignment="1">
      <alignment horizontal="left" vertical="top" wrapText="1"/>
    </xf>
    <xf numFmtId="0" fontId="3" fillId="0" borderId="90" xfId="0" applyFont="1" applyFill="1" applyBorder="1" applyAlignment="1">
      <alignment horizontal="left" vertical="top" wrapText="1"/>
    </xf>
    <xf numFmtId="0" fontId="25" fillId="0" borderId="100" xfId="0" applyFont="1" applyFill="1" applyBorder="1" applyAlignment="1">
      <alignment vertical="top" wrapText="1"/>
    </xf>
    <xf numFmtId="165" fontId="16" fillId="6" borderId="42" xfId="0" applyNumberFormat="1" applyFont="1" applyFill="1" applyBorder="1" applyAlignment="1">
      <alignment horizontal="center" vertical="top"/>
    </xf>
    <xf numFmtId="165" fontId="16" fillId="6" borderId="89" xfId="0" applyNumberFormat="1" applyFont="1" applyFill="1" applyBorder="1" applyAlignment="1">
      <alignment horizontal="center" vertical="top"/>
    </xf>
    <xf numFmtId="165" fontId="16" fillId="6" borderId="28" xfId="0" applyNumberFormat="1" applyFont="1" applyFill="1" applyBorder="1" applyAlignment="1">
      <alignment horizontal="center" vertical="top"/>
    </xf>
    <xf numFmtId="1" fontId="3" fillId="0" borderId="95" xfId="0" applyNumberFormat="1" applyFont="1" applyFill="1" applyBorder="1" applyAlignment="1">
      <alignment horizontal="center" vertical="top" wrapText="1"/>
    </xf>
    <xf numFmtId="1" fontId="3" fillId="0" borderId="72" xfId="0" applyNumberFormat="1" applyFont="1" applyFill="1" applyBorder="1" applyAlignment="1">
      <alignment horizontal="center" vertical="top" wrapText="1"/>
    </xf>
    <xf numFmtId="1" fontId="3" fillId="0" borderId="91" xfId="0" applyNumberFormat="1" applyFont="1" applyFill="1" applyBorder="1" applyAlignment="1">
      <alignment horizontal="center" vertical="top" wrapText="1"/>
    </xf>
    <xf numFmtId="49" fontId="3" fillId="6" borderId="31" xfId="0" applyNumberFormat="1" applyFont="1" applyFill="1" applyBorder="1" applyAlignment="1">
      <alignment horizontal="center" vertical="top" wrapText="1"/>
    </xf>
    <xf numFmtId="1" fontId="3" fillId="6" borderId="99" xfId="0" applyNumberFormat="1" applyFont="1" applyFill="1" applyBorder="1" applyAlignment="1">
      <alignment horizontal="center" vertical="top" wrapText="1"/>
    </xf>
    <xf numFmtId="1" fontId="3" fillId="6" borderId="92" xfId="0" applyNumberFormat="1" applyFont="1" applyFill="1" applyBorder="1" applyAlignment="1">
      <alignment horizontal="center" vertical="top" wrapText="1"/>
    </xf>
    <xf numFmtId="1" fontId="3" fillId="6" borderId="93" xfId="0" applyNumberFormat="1" applyFont="1" applyFill="1" applyBorder="1" applyAlignment="1">
      <alignment horizontal="center" vertical="top" wrapText="1"/>
    </xf>
    <xf numFmtId="165" fontId="16" fillId="6" borderId="8" xfId="0" applyNumberFormat="1" applyFont="1" applyFill="1" applyBorder="1" applyAlignment="1">
      <alignment horizontal="center" vertical="top"/>
    </xf>
    <xf numFmtId="3" fontId="3" fillId="6" borderId="48" xfId="0" applyNumberFormat="1" applyFont="1" applyFill="1" applyBorder="1" applyAlignment="1">
      <alignment horizontal="center" vertical="top" wrapText="1"/>
    </xf>
    <xf numFmtId="0" fontId="16" fillId="0" borderId="21" xfId="0"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0" fontId="3" fillId="6" borderId="115" xfId="0" applyFont="1" applyFill="1" applyBorder="1" applyAlignment="1">
      <alignment horizontal="center" vertical="center"/>
    </xf>
    <xf numFmtId="165" fontId="3" fillId="6" borderId="115" xfId="0" applyNumberFormat="1" applyFont="1" applyFill="1" applyBorder="1" applyAlignment="1">
      <alignment horizontal="center" vertical="top"/>
    </xf>
    <xf numFmtId="165" fontId="3" fillId="0" borderId="97" xfId="0" applyNumberFormat="1" applyFont="1" applyFill="1" applyBorder="1" applyAlignment="1">
      <alignment horizontal="center" vertical="top"/>
    </xf>
    <xf numFmtId="0" fontId="3" fillId="6" borderId="97" xfId="0" applyFont="1" applyFill="1" applyBorder="1" applyAlignment="1">
      <alignment vertical="top" wrapText="1"/>
    </xf>
    <xf numFmtId="0" fontId="3" fillId="0" borderId="87" xfId="0" applyFont="1" applyFill="1" applyBorder="1" applyAlignment="1">
      <alignment horizontal="center" vertical="center"/>
    </xf>
    <xf numFmtId="0" fontId="3" fillId="0" borderId="85" xfId="0" applyFont="1" applyFill="1" applyBorder="1" applyAlignment="1">
      <alignment horizontal="center" vertical="center"/>
    </xf>
    <xf numFmtId="0" fontId="3" fillId="6" borderId="84" xfId="0" applyFont="1" applyFill="1" applyBorder="1" applyAlignment="1">
      <alignment horizontal="center" vertical="center"/>
    </xf>
    <xf numFmtId="165" fontId="15" fillId="8" borderId="59" xfId="0" applyNumberFormat="1" applyFont="1" applyFill="1" applyBorder="1" applyAlignment="1">
      <alignment horizontal="center" vertical="top"/>
    </xf>
    <xf numFmtId="0" fontId="16" fillId="6" borderId="8" xfId="0" applyFont="1" applyFill="1" applyBorder="1" applyAlignment="1">
      <alignment horizontal="center" vertical="top" wrapText="1"/>
    </xf>
    <xf numFmtId="165" fontId="16" fillId="6" borderId="15" xfId="0" applyNumberFormat="1" applyFont="1" applyFill="1" applyBorder="1" applyAlignment="1">
      <alignment horizontal="center" vertical="top"/>
    </xf>
    <xf numFmtId="165" fontId="16" fillId="6" borderId="0" xfId="0" applyNumberFormat="1" applyFont="1" applyFill="1" applyBorder="1" applyAlignment="1">
      <alignment horizontal="center" vertical="top"/>
    </xf>
    <xf numFmtId="165" fontId="16" fillId="6" borderId="25" xfId="0" applyNumberFormat="1" applyFont="1" applyFill="1" applyBorder="1" applyAlignment="1">
      <alignment horizontal="center" vertical="top"/>
    </xf>
    <xf numFmtId="165" fontId="16" fillId="6" borderId="38" xfId="0" applyNumberFormat="1" applyFont="1" applyFill="1" applyBorder="1" applyAlignment="1">
      <alignment horizontal="center" vertical="top"/>
    </xf>
    <xf numFmtId="0" fontId="9" fillId="6" borderId="38" xfId="0" applyFont="1" applyFill="1" applyBorder="1" applyAlignment="1">
      <alignment vertical="top" wrapText="1"/>
    </xf>
    <xf numFmtId="165" fontId="3" fillId="6" borderId="25"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wrapText="1"/>
    </xf>
    <xf numFmtId="165" fontId="36" fillId="8" borderId="33" xfId="0" applyNumberFormat="1" applyFont="1" applyFill="1" applyBorder="1" applyAlignment="1">
      <alignment horizontal="center" vertical="top"/>
    </xf>
    <xf numFmtId="165" fontId="16" fillId="6" borderId="50" xfId="0" applyNumberFormat="1" applyFont="1" applyFill="1" applyBorder="1" applyAlignment="1">
      <alignment horizontal="center" vertical="top"/>
    </xf>
    <xf numFmtId="165" fontId="16" fillId="6" borderId="51" xfId="0" applyNumberFormat="1" applyFont="1" applyFill="1" applyBorder="1" applyAlignment="1">
      <alignment horizontal="center" vertical="top"/>
    </xf>
    <xf numFmtId="165" fontId="16" fillId="6" borderId="54" xfId="0" applyNumberFormat="1" applyFont="1" applyFill="1" applyBorder="1" applyAlignment="1">
      <alignment horizontal="center" vertical="top"/>
    </xf>
    <xf numFmtId="165" fontId="16" fillId="6" borderId="5"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0" fontId="7" fillId="0" borderId="0" xfId="0" applyFont="1" applyFill="1" applyAlignment="1">
      <alignment horizontal="left" vertical="top" wrapText="1"/>
    </xf>
    <xf numFmtId="0" fontId="7" fillId="0" borderId="0" xfId="0" applyFont="1" applyAlignment="1">
      <alignment horizontal="left" vertical="top" wrapText="1"/>
    </xf>
    <xf numFmtId="0" fontId="3" fillId="6" borderId="88" xfId="0" applyFont="1" applyFill="1" applyBorder="1" applyAlignment="1">
      <alignment vertical="top" wrapText="1"/>
    </xf>
    <xf numFmtId="49" fontId="5" fillId="6" borderId="15"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8" xfId="0" applyFont="1" applyFill="1" applyBorder="1" applyAlignment="1">
      <alignment horizontal="center" vertical="top" wrapText="1"/>
    </xf>
    <xf numFmtId="0" fontId="3" fillId="6" borderId="9" xfId="0" applyFont="1" applyFill="1" applyBorder="1" applyAlignment="1">
      <alignment vertical="top" wrapText="1"/>
    </xf>
    <xf numFmtId="0" fontId="3" fillId="6" borderId="7" xfId="0" applyFont="1" applyFill="1" applyBorder="1" applyAlignment="1">
      <alignment horizontal="left" vertical="top" wrapText="1"/>
    </xf>
    <xf numFmtId="0" fontId="3" fillId="6" borderId="99" xfId="0" applyFont="1" applyFill="1" applyBorder="1" applyAlignment="1">
      <alignment horizontal="center" vertical="top"/>
    </xf>
    <xf numFmtId="0" fontId="3" fillId="6" borderId="92" xfId="0" applyFont="1" applyFill="1" applyBorder="1" applyAlignment="1">
      <alignment horizontal="center" vertical="center" textRotation="90" wrapText="1"/>
    </xf>
    <xf numFmtId="49" fontId="5" fillId="6" borderId="99" xfId="0" applyNumberFormat="1" applyFont="1" applyFill="1" applyBorder="1" applyAlignment="1">
      <alignment horizontal="center" vertical="top"/>
    </xf>
    <xf numFmtId="3" fontId="16" fillId="6" borderId="25" xfId="0" applyNumberFormat="1" applyFont="1" applyFill="1" applyBorder="1" applyAlignment="1">
      <alignment horizontal="center" vertical="top" wrapText="1"/>
    </xf>
    <xf numFmtId="3" fontId="16" fillId="6" borderId="15" xfId="0" applyNumberFormat="1" applyFont="1" applyFill="1" applyBorder="1" applyAlignment="1">
      <alignment horizontal="center" vertical="top" wrapText="1"/>
    </xf>
    <xf numFmtId="0" fontId="3" fillId="6" borderId="8" xfId="0" applyFont="1" applyFill="1" applyBorder="1" applyAlignment="1">
      <alignment horizontal="center" vertical="top" wrapText="1"/>
    </xf>
    <xf numFmtId="0" fontId="3" fillId="6" borderId="91" xfId="0" applyFont="1" applyFill="1" applyBorder="1" applyAlignment="1">
      <alignment horizontal="center" vertical="center"/>
    </xf>
    <xf numFmtId="0" fontId="3" fillId="6" borderId="95" xfId="0" applyFont="1" applyFill="1" applyBorder="1" applyAlignment="1">
      <alignment horizontal="center" vertical="center"/>
    </xf>
    <xf numFmtId="0" fontId="3" fillId="0" borderId="0" xfId="0" applyFont="1" applyAlignment="1">
      <alignment horizontal="center" vertical="center"/>
    </xf>
    <xf numFmtId="0" fontId="3" fillId="6" borderId="9" xfId="1" applyFont="1" applyFill="1" applyBorder="1" applyAlignment="1">
      <alignment horizontal="left" vertical="top" wrapText="1"/>
    </xf>
    <xf numFmtId="0" fontId="5" fillId="6" borderId="25" xfId="0" applyFont="1" applyFill="1" applyBorder="1" applyAlignment="1">
      <alignment horizontal="left" vertical="top" wrapText="1"/>
    </xf>
    <xf numFmtId="0" fontId="5" fillId="6" borderId="31" xfId="0" applyFont="1" applyFill="1" applyBorder="1" applyAlignment="1">
      <alignment horizontal="left" vertical="top" wrapText="1"/>
    </xf>
    <xf numFmtId="0" fontId="5" fillId="9" borderId="70" xfId="0" applyFont="1" applyFill="1" applyBorder="1" applyAlignment="1">
      <alignment horizontal="left" vertical="top" wrapText="1"/>
    </xf>
    <xf numFmtId="0" fontId="5" fillId="9" borderId="60"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28" xfId="0" applyFont="1" applyFill="1" applyBorder="1" applyAlignment="1">
      <alignment horizontal="left" vertical="top" wrapText="1"/>
    </xf>
    <xf numFmtId="0" fontId="3" fillId="6" borderId="19" xfId="0" applyFont="1" applyFill="1" applyBorder="1" applyAlignment="1">
      <alignment horizontal="left" vertical="top" wrapText="1"/>
    </xf>
    <xf numFmtId="0" fontId="0" fillId="6" borderId="15" xfId="0" applyFill="1" applyBorder="1" applyAlignment="1">
      <alignment vertical="top" wrapText="1"/>
    </xf>
    <xf numFmtId="0" fontId="3" fillId="6" borderId="19" xfId="0" applyFont="1" applyFill="1" applyBorder="1" applyAlignment="1">
      <alignment horizontal="center" vertical="center" textRotation="90" wrapText="1"/>
    </xf>
    <xf numFmtId="0" fontId="3" fillId="6" borderId="15" xfId="0" applyFont="1" applyFill="1" applyBorder="1" applyAlignment="1">
      <alignment horizontal="center" vertical="center" textRotation="90" wrapText="1"/>
    </xf>
    <xf numFmtId="0" fontId="3" fillId="6" borderId="31" xfId="0" applyFont="1" applyFill="1" applyBorder="1" applyAlignment="1">
      <alignment horizontal="center" vertical="center" textRotation="90" wrapText="1"/>
    </xf>
    <xf numFmtId="0" fontId="5" fillId="4" borderId="67" xfId="0" applyFont="1" applyFill="1" applyBorder="1" applyAlignment="1">
      <alignment horizontal="left" vertical="top" wrapText="1"/>
    </xf>
    <xf numFmtId="0" fontId="5" fillId="4" borderId="40" xfId="0" applyFont="1" applyFill="1" applyBorder="1" applyAlignment="1">
      <alignment horizontal="left" vertical="top" wrapText="1"/>
    </xf>
    <xf numFmtId="0" fontId="5" fillId="4" borderId="41" xfId="0" applyFont="1" applyFill="1" applyBorder="1" applyAlignment="1">
      <alignment horizontal="left" vertical="top" wrapText="1"/>
    </xf>
    <xf numFmtId="0" fontId="5" fillId="10" borderId="34" xfId="0" applyFont="1" applyFill="1" applyBorder="1" applyAlignment="1">
      <alignment horizontal="left" vertical="top"/>
    </xf>
    <xf numFmtId="0" fontId="5" fillId="10" borderId="40" xfId="0" applyFont="1" applyFill="1" applyBorder="1" applyAlignment="1">
      <alignment horizontal="left" vertical="top"/>
    </xf>
    <xf numFmtId="0" fontId="5" fillId="10" borderId="41" xfId="0" applyFont="1" applyFill="1" applyBorder="1" applyAlignment="1">
      <alignment horizontal="left" vertical="top"/>
    </xf>
    <xf numFmtId="0" fontId="5" fillId="3" borderId="34" xfId="0" applyFont="1" applyFill="1" applyBorder="1" applyAlignment="1">
      <alignment horizontal="left" vertical="top" wrapText="1"/>
    </xf>
    <xf numFmtId="0" fontId="5" fillId="3" borderId="40" xfId="0" applyFont="1" applyFill="1" applyBorder="1" applyAlignment="1">
      <alignment horizontal="left" vertical="top" wrapText="1"/>
    </xf>
    <xf numFmtId="0" fontId="5" fillId="3" borderId="41" xfId="0" applyFont="1" applyFill="1" applyBorder="1" applyAlignment="1">
      <alignment horizontal="left" vertical="top" wrapText="1"/>
    </xf>
    <xf numFmtId="0" fontId="3" fillId="6" borderId="15" xfId="0" applyFont="1" applyFill="1" applyBorder="1" applyAlignment="1">
      <alignment horizontal="left" vertical="top" wrapText="1"/>
    </xf>
    <xf numFmtId="49" fontId="5" fillId="10" borderId="9" xfId="0" applyNumberFormat="1" applyFont="1" applyFill="1" applyBorder="1" applyAlignment="1">
      <alignment horizontal="center" vertical="top"/>
    </xf>
    <xf numFmtId="0" fontId="5" fillId="6" borderId="19" xfId="0" applyFont="1" applyFill="1" applyBorder="1" applyAlignment="1">
      <alignment horizontal="left" vertical="top" wrapText="1"/>
    </xf>
    <xf numFmtId="0" fontId="0" fillId="6" borderId="15" xfId="0" applyFill="1" applyBorder="1" applyAlignment="1">
      <alignment horizontal="left" vertical="top" wrapText="1"/>
    </xf>
    <xf numFmtId="49" fontId="5" fillId="2" borderId="17"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29" xfId="0" applyFont="1" applyFill="1" applyBorder="1" applyAlignment="1">
      <alignment horizontal="left" vertical="top" wrapText="1"/>
    </xf>
    <xf numFmtId="0" fontId="8" fillId="6" borderId="19" xfId="0" applyFont="1" applyFill="1" applyBorder="1" applyAlignment="1">
      <alignment horizontal="center" vertical="center" textRotation="90" wrapText="1"/>
    </xf>
    <xf numFmtId="0" fontId="1" fillId="0" borderId="31" xfId="0" applyFont="1" applyBorder="1" applyAlignment="1">
      <alignment horizontal="center" vertical="center" textRotation="90" wrapText="1"/>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31" xfId="0" applyFont="1" applyFill="1" applyBorder="1" applyAlignment="1">
      <alignment horizontal="left" vertical="top" wrapText="1"/>
    </xf>
    <xf numFmtId="0" fontId="5" fillId="0" borderId="69" xfId="0" applyFont="1" applyBorder="1" applyAlignment="1">
      <alignment horizontal="center" vertical="center"/>
    </xf>
    <xf numFmtId="0" fontId="5" fillId="0" borderId="63" xfId="0" applyFont="1" applyBorder="1" applyAlignment="1">
      <alignment horizontal="center" vertical="center"/>
    </xf>
    <xf numFmtId="0" fontId="5" fillId="0" borderId="58" xfId="0" applyFont="1" applyBorder="1" applyAlignment="1">
      <alignment horizontal="center" vertical="center"/>
    </xf>
    <xf numFmtId="0" fontId="3" fillId="0" borderId="4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0" xfId="0" applyFont="1" applyBorder="1" applyAlignment="1">
      <alignment horizontal="center" vertical="center"/>
    </xf>
    <xf numFmtId="0" fontId="3" fillId="0" borderId="41" xfId="0" applyFont="1" applyBorder="1" applyAlignment="1">
      <alignment horizontal="center" vertical="center"/>
    </xf>
    <xf numFmtId="49" fontId="5" fillId="7" borderId="69" xfId="0" applyNumberFormat="1" applyFont="1" applyFill="1" applyBorder="1" applyAlignment="1">
      <alignment horizontal="left" vertical="top" wrapText="1"/>
    </xf>
    <xf numFmtId="49" fontId="5" fillId="7" borderId="63" xfId="0" applyNumberFormat="1" applyFont="1" applyFill="1" applyBorder="1" applyAlignment="1">
      <alignment horizontal="left" vertical="top" wrapText="1"/>
    </xf>
    <xf numFmtId="49" fontId="5" fillId="7" borderId="58" xfId="0" applyNumberFormat="1" applyFont="1" applyFill="1" applyBorder="1" applyAlignment="1">
      <alignment horizontal="left" vertical="top" wrapText="1"/>
    </xf>
    <xf numFmtId="3" fontId="3" fillId="0" borderId="44" xfId="0" applyNumberFormat="1" applyFont="1" applyBorder="1" applyAlignment="1">
      <alignment horizontal="center" vertical="center" textRotation="90" shrinkToFit="1"/>
    </xf>
    <xf numFmtId="3" fontId="3" fillId="0" borderId="47" xfId="0" applyNumberFormat="1" applyFont="1" applyBorder="1" applyAlignment="1">
      <alignment horizontal="center" vertical="center" textRotation="90" shrinkToFit="1"/>
    </xf>
    <xf numFmtId="3" fontId="3" fillId="0" borderId="56" xfId="0" applyNumberFormat="1" applyFont="1" applyBorder="1" applyAlignment="1">
      <alignment horizontal="center" vertical="center" textRotation="90" shrinkToFit="1"/>
    </xf>
    <xf numFmtId="3" fontId="3" fillId="0" borderId="44" xfId="0" applyNumberFormat="1" applyFont="1" applyBorder="1" applyAlignment="1">
      <alignment horizontal="center" vertical="center" textRotation="90" wrapText="1"/>
    </xf>
    <xf numFmtId="3" fontId="3" fillId="0" borderId="47" xfId="0" applyNumberFormat="1" applyFont="1" applyBorder="1" applyAlignment="1">
      <alignment horizontal="center" vertical="center" textRotation="90" wrapText="1"/>
    </xf>
    <xf numFmtId="3" fontId="3" fillId="0" borderId="56" xfId="0" applyNumberFormat="1" applyFont="1" applyBorder="1" applyAlignment="1">
      <alignment horizontal="center" vertical="center" textRotation="90" wrapText="1"/>
    </xf>
    <xf numFmtId="3" fontId="3" fillId="0" borderId="43"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textRotation="90" wrapText="1" shrinkToFit="1"/>
    </xf>
    <xf numFmtId="3" fontId="3" fillId="0" borderId="59" xfId="0" applyNumberFormat="1" applyFont="1" applyBorder="1" applyAlignment="1">
      <alignment horizontal="center" vertical="center" textRotation="90" wrapText="1" shrinkToFit="1"/>
    </xf>
    <xf numFmtId="0" fontId="3" fillId="0" borderId="43" xfId="0" applyFont="1" applyBorder="1" applyAlignment="1">
      <alignment horizontal="center" vertical="center" textRotation="90" wrapText="1"/>
    </xf>
    <xf numFmtId="0" fontId="3" fillId="0" borderId="8" xfId="0" applyFont="1" applyBorder="1" applyAlignment="1">
      <alignment horizontal="center" vertical="center" textRotation="90" wrapText="1"/>
    </xf>
    <xf numFmtId="0" fontId="3" fillId="0" borderId="59" xfId="0" applyFont="1" applyBorder="1" applyAlignment="1">
      <alignment horizontal="center" vertical="center" textRotation="90" wrapTex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5" xfId="0" applyNumberFormat="1" applyFont="1" applyBorder="1" applyAlignment="1">
      <alignment horizontal="center" vertical="center" textRotation="90" shrinkToFit="1"/>
    </xf>
    <xf numFmtId="3" fontId="3" fillId="0" borderId="23" xfId="0" applyNumberFormat="1" applyFont="1" applyBorder="1" applyAlignment="1">
      <alignment horizontal="center" vertical="center" textRotation="90" shrinkToFit="1"/>
    </xf>
    <xf numFmtId="3" fontId="3" fillId="0" borderId="44" xfId="0" applyNumberFormat="1" applyFont="1" applyBorder="1" applyAlignment="1">
      <alignment horizontal="center" vertical="center" shrinkToFit="1"/>
    </xf>
    <xf numFmtId="3" fontId="3" fillId="0" borderId="47" xfId="0" applyNumberFormat="1" applyFont="1" applyBorder="1" applyAlignment="1">
      <alignment horizontal="center" vertical="center" shrinkToFit="1"/>
    </xf>
    <xf numFmtId="3" fontId="3" fillId="0" borderId="56" xfId="0" applyNumberFormat="1" applyFont="1" applyBorder="1" applyAlignment="1">
      <alignment horizontal="center" vertical="center" shrinkToFit="1"/>
    </xf>
    <xf numFmtId="0" fontId="2" fillId="6" borderId="48" xfId="0" applyFont="1" applyFill="1" applyBorder="1" applyAlignment="1">
      <alignment horizontal="center" vertical="center" textRotation="90" wrapText="1"/>
    </xf>
    <xf numFmtId="0" fontId="2" fillId="6" borderId="36" xfId="0" applyFont="1" applyFill="1" applyBorder="1" applyAlignment="1">
      <alignment horizontal="center" vertical="center" textRotation="90" wrapText="1"/>
    </xf>
    <xf numFmtId="0" fontId="2" fillId="6" borderId="18"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0" fillId="0" borderId="31" xfId="0" applyBorder="1" applyAlignment="1">
      <alignment horizontal="center" vertical="center" textRotation="90" wrapText="1"/>
    </xf>
    <xf numFmtId="0" fontId="7" fillId="6" borderId="31" xfId="0" applyFont="1" applyFill="1" applyBorder="1" applyAlignment="1">
      <alignment horizontal="left" vertical="top" wrapText="1"/>
    </xf>
    <xf numFmtId="0" fontId="2" fillId="0" borderId="31" xfId="0" applyFont="1" applyBorder="1" applyAlignment="1">
      <alignment horizontal="center" vertical="center" textRotation="90" wrapText="1"/>
    </xf>
    <xf numFmtId="49" fontId="5" fillId="3" borderId="47" xfId="0" applyNumberFormat="1" applyFont="1" applyFill="1" applyBorder="1" applyAlignment="1">
      <alignment horizontal="center" vertical="top"/>
    </xf>
    <xf numFmtId="0" fontId="12" fillId="0" borderId="19" xfId="0" applyFont="1" applyBorder="1" applyAlignment="1">
      <alignment horizontal="center" vertical="center" textRotation="90" wrapText="1"/>
    </xf>
    <xf numFmtId="0" fontId="24" fillId="0" borderId="15" xfId="0" applyFont="1" applyBorder="1" applyAlignment="1">
      <alignment horizontal="center" wrapText="1"/>
    </xf>
    <xf numFmtId="0" fontId="3" fillId="6" borderId="45" xfId="0" applyFont="1" applyFill="1" applyBorder="1" applyAlignment="1">
      <alignment horizontal="center" vertical="center" textRotation="90" wrapText="1"/>
    </xf>
    <xf numFmtId="0" fontId="3" fillId="6" borderId="47"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wrapText="1"/>
    </xf>
    <xf numFmtId="0" fontId="3" fillId="6" borderId="42" xfId="1" applyFont="1" applyFill="1" applyBorder="1" applyAlignment="1">
      <alignment vertical="top" wrapText="1"/>
    </xf>
    <xf numFmtId="0" fontId="7" fillId="6" borderId="28" xfId="0" applyFont="1" applyFill="1" applyBorder="1" applyAlignment="1">
      <alignment vertical="top" wrapText="1"/>
    </xf>
    <xf numFmtId="0" fontId="0" fillId="0" borderId="28" xfId="0" applyBorder="1" applyAlignment="1">
      <alignment vertical="top" wrapText="1"/>
    </xf>
    <xf numFmtId="0" fontId="7" fillId="6" borderId="47" xfId="0" applyFont="1" applyFill="1" applyBorder="1" applyAlignment="1">
      <alignment vertical="top"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xf>
    <xf numFmtId="0" fontId="3" fillId="6" borderId="15" xfId="0" applyFont="1" applyFill="1" applyBorder="1" applyAlignment="1">
      <alignment horizontal="center" vertical="center" textRotation="90"/>
    </xf>
    <xf numFmtId="0" fontId="13" fillId="6" borderId="25" xfId="0" applyFont="1" applyFill="1" applyBorder="1" applyAlignment="1">
      <alignment horizontal="left" vertical="top" wrapText="1"/>
    </xf>
    <xf numFmtId="0" fontId="13" fillId="6" borderId="15" xfId="0" applyFont="1" applyFill="1" applyBorder="1" applyAlignment="1">
      <alignment horizontal="left" vertical="top" wrapText="1"/>
    </xf>
    <xf numFmtId="0" fontId="0" fillId="6" borderId="31" xfId="0" applyFill="1" applyBorder="1" applyAlignment="1">
      <alignment horizontal="left" vertical="top" wrapText="1"/>
    </xf>
    <xf numFmtId="0" fontId="0" fillId="0" borderId="15" xfId="0" applyBorder="1" applyAlignment="1">
      <alignment horizontal="center" vertical="center" textRotation="90" wrapText="1"/>
    </xf>
    <xf numFmtId="0" fontId="3" fillId="6" borderId="100" xfId="0" applyFont="1" applyFill="1" applyBorder="1" applyAlignment="1">
      <alignment horizontal="left" vertical="top" wrapText="1"/>
    </xf>
    <xf numFmtId="0" fontId="3" fillId="6" borderId="90" xfId="0" applyFont="1" applyFill="1" applyBorder="1" applyAlignment="1">
      <alignment horizontal="left" vertical="top" wrapText="1"/>
    </xf>
    <xf numFmtId="0" fontId="7" fillId="6" borderId="15" xfId="0" applyFont="1" applyFill="1" applyBorder="1" applyAlignment="1">
      <alignment horizontal="left" vertical="top" wrapText="1"/>
    </xf>
    <xf numFmtId="0" fontId="5" fillId="6" borderId="15"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7" xfId="0" applyFont="1" applyFill="1" applyBorder="1" applyAlignment="1">
      <alignment horizontal="left" vertical="top" wrapText="1"/>
    </xf>
    <xf numFmtId="3" fontId="3" fillId="0" borderId="38"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0" fontId="3" fillId="6" borderId="48" xfId="0" applyFont="1" applyFill="1" applyBorder="1" applyAlignment="1">
      <alignment horizontal="center" vertical="center" wrapText="1"/>
    </xf>
    <xf numFmtId="0" fontId="3" fillId="6" borderId="18" xfId="0" applyFont="1" applyFill="1" applyBorder="1" applyAlignment="1">
      <alignment horizontal="center" vertical="center" wrapText="1"/>
    </xf>
    <xf numFmtId="49" fontId="5" fillId="10" borderId="7"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13" fillId="6" borderId="31" xfId="0" applyFont="1" applyFill="1" applyBorder="1" applyAlignment="1">
      <alignment horizontal="left" vertical="top" wrapText="1"/>
    </xf>
    <xf numFmtId="0" fontId="17" fillId="6" borderId="64" xfId="0" applyFont="1" applyFill="1" applyBorder="1" applyAlignment="1">
      <alignment horizontal="center" vertical="center" textRotation="90" wrapText="1"/>
    </xf>
    <xf numFmtId="0" fontId="17" fillId="6" borderId="36" xfId="0" applyFont="1" applyFill="1" applyBorder="1" applyAlignment="1">
      <alignment horizontal="center" vertical="center" textRotation="90" wrapText="1"/>
    </xf>
    <xf numFmtId="49" fontId="5" fillId="6" borderId="2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56" xfId="0" applyNumberFormat="1" applyFont="1" applyFill="1" applyBorder="1" applyAlignment="1">
      <alignment horizontal="center" vertical="top"/>
    </xf>
    <xf numFmtId="49" fontId="5" fillId="6" borderId="23" xfId="0" applyNumberFormat="1" applyFont="1" applyFill="1" applyBorder="1" applyAlignment="1">
      <alignment horizontal="center" vertical="top"/>
    </xf>
    <xf numFmtId="0" fontId="3" fillId="6" borderId="25" xfId="0" applyFont="1" applyFill="1" applyBorder="1" applyAlignment="1">
      <alignment horizontal="left" vertical="top" wrapText="1"/>
    </xf>
    <xf numFmtId="0" fontId="7" fillId="6" borderId="23" xfId="0" applyFont="1" applyFill="1" applyBorder="1" applyAlignment="1">
      <alignment vertical="top"/>
    </xf>
    <xf numFmtId="0" fontId="3" fillId="0" borderId="64" xfId="0" applyFont="1" applyFill="1" applyBorder="1" applyAlignment="1">
      <alignment horizontal="center" vertical="center" textRotation="90" wrapText="1"/>
    </xf>
    <xf numFmtId="0" fontId="3" fillId="0" borderId="36" xfId="0" applyFont="1" applyFill="1" applyBorder="1" applyAlignment="1">
      <alignment horizontal="center" vertical="center" textRotation="90" wrapText="1"/>
    </xf>
    <xf numFmtId="0" fontId="3" fillId="0" borderId="66" xfId="0" applyFont="1" applyFill="1" applyBorder="1" applyAlignment="1">
      <alignment horizontal="center" vertical="center" textRotation="90" wrapText="1"/>
    </xf>
    <xf numFmtId="0" fontId="0" fillId="0" borderId="31" xfId="0" applyBorder="1" applyAlignment="1">
      <alignment horizontal="left" vertical="top" wrapText="1"/>
    </xf>
    <xf numFmtId="0" fontId="0" fillId="0" borderId="15" xfId="0" applyBorder="1" applyAlignment="1">
      <alignment horizontal="left" vertical="top" wrapText="1"/>
    </xf>
    <xf numFmtId="49" fontId="5" fillId="6" borderId="92" xfId="0" applyNumberFormat="1" applyFont="1" applyFill="1" applyBorder="1" applyAlignment="1">
      <alignment horizontal="center" vertical="center" textRotation="90" wrapText="1"/>
    </xf>
    <xf numFmtId="49" fontId="5" fillId="6" borderId="15" xfId="0" applyNumberFormat="1" applyFont="1" applyFill="1" applyBorder="1" applyAlignment="1">
      <alignment horizontal="center" vertical="center" textRotation="90" wrapText="1"/>
    </xf>
    <xf numFmtId="49" fontId="5" fillId="6" borderId="91" xfId="0" applyNumberFormat="1" applyFont="1" applyFill="1" applyBorder="1" applyAlignment="1">
      <alignment horizontal="center" vertical="center" textRotation="90" wrapText="1"/>
    </xf>
    <xf numFmtId="49" fontId="5" fillId="0" borderId="44" xfId="0" applyNumberFormat="1" applyFont="1" applyBorder="1" applyAlignment="1">
      <alignment horizontal="center" vertical="top"/>
    </xf>
    <xf numFmtId="49" fontId="5" fillId="0" borderId="47" xfId="0" applyNumberFormat="1" applyFont="1" applyBorder="1" applyAlignment="1">
      <alignment horizontal="center" vertical="top"/>
    </xf>
    <xf numFmtId="49" fontId="5" fillId="0" borderId="56" xfId="0" applyNumberFormat="1" applyFont="1" applyBorder="1" applyAlignment="1">
      <alignment horizontal="center" vertical="top"/>
    </xf>
    <xf numFmtId="0" fontId="2" fillId="6" borderId="19" xfId="0" applyFont="1" applyFill="1" applyBorder="1" applyAlignment="1">
      <alignment vertical="center" textRotation="90"/>
    </xf>
    <xf numFmtId="0" fontId="2" fillId="6" borderId="15" xfId="0" applyFont="1" applyFill="1" applyBorder="1" applyAlignment="1">
      <alignment vertical="center" textRotation="90"/>
    </xf>
    <xf numFmtId="0" fontId="2" fillId="6" borderId="31" xfId="0" applyFont="1" applyFill="1" applyBorder="1" applyAlignment="1">
      <alignment vertical="center" textRotation="90"/>
    </xf>
    <xf numFmtId="0" fontId="2" fillId="6" borderId="19" xfId="0" applyFont="1" applyFill="1" applyBorder="1" applyAlignment="1">
      <alignment horizontal="center" vertical="center" textRotation="90" wrapText="1"/>
    </xf>
    <xf numFmtId="0" fontId="2" fillId="6" borderId="15" xfId="0" applyFont="1" applyFill="1" applyBorder="1" applyAlignment="1">
      <alignment horizontal="center" vertical="center" textRotation="90" wrapText="1"/>
    </xf>
    <xf numFmtId="0" fontId="0" fillId="0" borderId="9" xfId="0" applyBorder="1" applyAlignment="1">
      <alignment horizontal="left" vertical="top" wrapText="1"/>
    </xf>
    <xf numFmtId="0" fontId="5" fillId="6" borderId="7" xfId="0" applyFont="1" applyFill="1" applyBorder="1" applyAlignment="1">
      <alignment vertical="top" wrapText="1"/>
    </xf>
    <xf numFmtId="0" fontId="5" fillId="6" borderId="9" xfId="0" applyFont="1" applyFill="1" applyBorder="1" applyAlignment="1">
      <alignment vertical="top" wrapText="1"/>
    </xf>
    <xf numFmtId="0" fontId="3" fillId="6" borderId="34" xfId="0" applyFont="1" applyFill="1" applyBorder="1" applyAlignment="1">
      <alignment horizontal="left" vertical="top" wrapText="1"/>
    </xf>
    <xf numFmtId="0" fontId="7" fillId="6" borderId="34" xfId="0" applyFont="1" applyFill="1" applyBorder="1" applyAlignment="1">
      <alignment horizontal="left" vertical="top" wrapText="1"/>
    </xf>
    <xf numFmtId="0" fontId="2" fillId="0" borderId="15" xfId="0" applyFont="1" applyFill="1" applyBorder="1" applyAlignment="1">
      <alignment horizontal="center" vertical="center" textRotation="90" wrapText="1"/>
    </xf>
    <xf numFmtId="0" fontId="3" fillId="6" borderId="9" xfId="1" applyFont="1" applyFill="1" applyBorder="1" applyAlignment="1">
      <alignment vertical="top" wrapText="1"/>
    </xf>
    <xf numFmtId="0" fontId="0" fillId="6" borderId="28" xfId="0" applyFill="1" applyBorder="1" applyAlignment="1">
      <alignment vertical="top" wrapText="1"/>
    </xf>
    <xf numFmtId="0" fontId="2" fillId="0" borderId="19" xfId="0" applyFont="1" applyFill="1" applyBorder="1" applyAlignment="1">
      <alignment horizontal="center" vertical="center" textRotation="90" wrapText="1"/>
    </xf>
    <xf numFmtId="0" fontId="7" fillId="6" borderId="9" xfId="0" applyFont="1" applyFill="1" applyBorder="1" applyAlignment="1">
      <alignment vertical="top" wrapText="1"/>
    </xf>
    <xf numFmtId="0" fontId="2" fillId="0" borderId="31" xfId="0" applyFont="1" applyFill="1" applyBorder="1" applyAlignment="1">
      <alignment horizontal="center" vertical="center" textRotation="90" wrapText="1"/>
    </xf>
    <xf numFmtId="0" fontId="14" fillId="6" borderId="45" xfId="0" applyFont="1" applyFill="1" applyBorder="1" applyAlignment="1">
      <alignment horizontal="left" vertical="top" wrapText="1"/>
    </xf>
    <xf numFmtId="0" fontId="7" fillId="6" borderId="47" xfId="0" applyFont="1" applyFill="1" applyBorder="1" applyAlignment="1">
      <alignment horizontal="left" vertical="top" wrapText="1"/>
    </xf>
    <xf numFmtId="0" fontId="7" fillId="6" borderId="29" xfId="0" applyFont="1" applyFill="1" applyBorder="1" applyAlignment="1"/>
    <xf numFmtId="0" fontId="14" fillId="6" borderId="19" xfId="0" applyFont="1" applyFill="1" applyBorder="1" applyAlignment="1">
      <alignment horizontal="left" vertical="top" wrapText="1"/>
    </xf>
    <xf numFmtId="0" fontId="5" fillId="9" borderId="70" xfId="0" applyFont="1" applyFill="1" applyBorder="1" applyAlignment="1">
      <alignment vertical="center"/>
    </xf>
    <xf numFmtId="0" fontId="5" fillId="9" borderId="60" xfId="0" applyFont="1" applyFill="1" applyBorder="1" applyAlignment="1">
      <alignment vertical="center"/>
    </xf>
    <xf numFmtId="0" fontId="5" fillId="9" borderId="61" xfId="0" applyFont="1" applyFill="1" applyBorder="1" applyAlignment="1">
      <alignment vertical="center"/>
    </xf>
    <xf numFmtId="0" fontId="3" fillId="6" borderId="15" xfId="0" applyFont="1" applyFill="1" applyBorder="1" applyAlignment="1">
      <alignment vertical="top" wrapText="1"/>
    </xf>
    <xf numFmtId="0" fontId="3" fillId="6" borderId="31" xfId="0" applyFont="1" applyFill="1" applyBorder="1" applyAlignment="1">
      <alignment vertical="top" wrapText="1"/>
    </xf>
    <xf numFmtId="0" fontId="3" fillId="6" borderId="42" xfId="0" applyFont="1" applyFill="1" applyBorder="1" applyAlignment="1">
      <alignment vertical="top" wrapText="1"/>
    </xf>
    <xf numFmtId="0" fontId="0" fillId="0" borderId="9" xfId="0" applyBorder="1" applyAlignment="1">
      <alignment vertical="top" wrapText="1"/>
    </xf>
    <xf numFmtId="49" fontId="5" fillId="3" borderId="70" xfId="0" applyNumberFormat="1" applyFont="1" applyFill="1" applyBorder="1" applyAlignment="1">
      <alignment horizontal="right" vertical="top"/>
    </xf>
    <xf numFmtId="49" fontId="5" fillId="3" borderId="60" xfId="0" applyNumberFormat="1" applyFont="1" applyFill="1" applyBorder="1" applyAlignment="1">
      <alignment horizontal="right" vertical="top"/>
    </xf>
    <xf numFmtId="49" fontId="5" fillId="3" borderId="61" xfId="0" applyNumberFormat="1" applyFont="1" applyFill="1" applyBorder="1" applyAlignment="1">
      <alignment horizontal="right" vertical="top"/>
    </xf>
    <xf numFmtId="49" fontId="5" fillId="6" borderId="15" xfId="0" applyNumberFormat="1" applyFont="1" applyFill="1" applyBorder="1" applyAlignment="1">
      <alignment horizontal="center" vertical="top" wrapText="1"/>
    </xf>
    <xf numFmtId="0" fontId="3" fillId="6" borderId="19" xfId="0" applyFont="1" applyFill="1" applyBorder="1" applyAlignment="1">
      <alignment vertical="top" wrapText="1"/>
    </xf>
    <xf numFmtId="0" fontId="5" fillId="6" borderId="15" xfId="0" applyFont="1" applyFill="1" applyBorder="1" applyAlignment="1">
      <alignment horizontal="center" vertical="top" wrapText="1"/>
    </xf>
    <xf numFmtId="0" fontId="7" fillId="9" borderId="60" xfId="0" applyFont="1" applyFill="1" applyBorder="1" applyAlignment="1">
      <alignment horizontal="left" vertical="top" wrapText="1"/>
    </xf>
    <xf numFmtId="0" fontId="0" fillId="0" borderId="60" xfId="0" applyFont="1" applyBorder="1" applyAlignment="1">
      <alignment horizontal="left" vertical="top" wrapText="1"/>
    </xf>
    <xf numFmtId="0" fontId="0" fillId="0" borderId="60" xfId="0" applyBorder="1" applyAlignment="1">
      <alignment horizontal="left" vertical="top" wrapText="1"/>
    </xf>
    <xf numFmtId="0" fontId="3" fillId="6" borderId="92" xfId="0" applyFont="1" applyFill="1" applyBorder="1" applyAlignment="1">
      <alignment vertical="top" wrapText="1"/>
    </xf>
    <xf numFmtId="0" fontId="0" fillId="6" borderId="91" xfId="0" applyFill="1" applyBorder="1" applyAlignment="1">
      <alignment vertical="top" wrapText="1"/>
    </xf>
    <xf numFmtId="0" fontId="3" fillId="6" borderId="88" xfId="0" applyFont="1" applyFill="1" applyBorder="1" applyAlignment="1">
      <alignment vertical="top" wrapText="1"/>
    </xf>
    <xf numFmtId="0" fontId="7" fillId="6" borderId="89" xfId="0" applyFont="1" applyFill="1" applyBorder="1" applyAlignment="1">
      <alignment vertical="top" wrapText="1"/>
    </xf>
    <xf numFmtId="3" fontId="4" fillId="6" borderId="0" xfId="0" applyNumberFormat="1" applyFont="1" applyFill="1" applyAlignment="1">
      <alignment horizontal="left" vertical="top" wrapText="1"/>
    </xf>
    <xf numFmtId="0" fontId="33" fillId="6" borderId="0" xfId="0" applyFont="1" applyFill="1" applyAlignment="1">
      <alignment vertical="top"/>
    </xf>
    <xf numFmtId="0" fontId="3" fillId="8" borderId="67" xfId="0" applyFont="1" applyFill="1" applyBorder="1" applyAlignment="1">
      <alignment horizontal="left" vertical="top" wrapText="1"/>
    </xf>
    <xf numFmtId="0" fontId="3" fillId="8" borderId="40" xfId="0" applyFont="1" applyFill="1" applyBorder="1" applyAlignment="1">
      <alignment horizontal="left" vertical="top" wrapText="1"/>
    </xf>
    <xf numFmtId="0" fontId="3" fillId="8" borderId="41" xfId="0" applyFont="1" applyFill="1" applyBorder="1" applyAlignment="1">
      <alignment horizontal="left" vertical="top" wrapText="1"/>
    </xf>
    <xf numFmtId="0" fontId="5" fillId="4" borderId="67" xfId="0" applyFont="1" applyFill="1" applyBorder="1" applyAlignment="1">
      <alignment horizontal="right" vertical="top" wrapText="1"/>
    </xf>
    <xf numFmtId="0" fontId="5" fillId="4" borderId="40" xfId="0" applyFont="1" applyFill="1" applyBorder="1" applyAlignment="1">
      <alignment horizontal="right" vertical="top" wrapText="1"/>
    </xf>
    <xf numFmtId="0" fontId="5" fillId="4" borderId="41" xfId="0" applyFont="1" applyFill="1" applyBorder="1" applyAlignment="1">
      <alignment horizontal="right" vertical="top" wrapText="1"/>
    </xf>
    <xf numFmtId="165" fontId="3" fillId="2" borderId="67" xfId="0" applyNumberFormat="1" applyFont="1" applyFill="1" applyBorder="1" applyAlignment="1">
      <alignment horizontal="left" vertical="top" wrapText="1"/>
    </xf>
    <xf numFmtId="165" fontId="3" fillId="2" borderId="40"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0" fontId="3" fillId="0" borderId="67" xfId="0" applyFont="1" applyBorder="1" applyAlignment="1">
      <alignment horizontal="left" vertical="top" wrapText="1"/>
    </xf>
    <xf numFmtId="0" fontId="3" fillId="0" borderId="40" xfId="0" applyFont="1" applyBorder="1" applyAlignment="1">
      <alignment horizontal="left" vertical="top" wrapText="1"/>
    </xf>
    <xf numFmtId="0" fontId="3" fillId="0" borderId="41" xfId="0" applyFont="1" applyBorder="1" applyAlignment="1">
      <alignment horizontal="left" vertical="top" wrapText="1"/>
    </xf>
    <xf numFmtId="0" fontId="3" fillId="6" borderId="67" xfId="0" applyFont="1" applyFill="1" applyBorder="1" applyAlignment="1">
      <alignment horizontal="left" vertical="top" wrapText="1"/>
    </xf>
    <xf numFmtId="0" fontId="3" fillId="6" borderId="40" xfId="0" applyFont="1" applyFill="1" applyBorder="1" applyAlignment="1">
      <alignment horizontal="left" vertical="top" wrapText="1"/>
    </xf>
    <xf numFmtId="0" fontId="3" fillId="6" borderId="41" xfId="0" applyFont="1" applyFill="1" applyBorder="1" applyAlignment="1">
      <alignment horizontal="left" vertical="top" wrapText="1"/>
    </xf>
    <xf numFmtId="0" fontId="3" fillId="2" borderId="62" xfId="0" applyFont="1" applyFill="1" applyBorder="1" applyAlignment="1">
      <alignment horizontal="left" vertical="top" wrapText="1"/>
    </xf>
    <xf numFmtId="0" fontId="3" fillId="2" borderId="46" xfId="0" applyFont="1" applyFill="1" applyBorder="1" applyAlignment="1">
      <alignment horizontal="left" vertical="top" wrapText="1"/>
    </xf>
    <xf numFmtId="0" fontId="3" fillId="2" borderId="52" xfId="0"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3" fontId="5" fillId="0" borderId="57" xfId="0" applyNumberFormat="1" applyFont="1" applyBorder="1" applyAlignment="1">
      <alignment horizontal="center" vertical="center" wrapText="1"/>
    </xf>
    <xf numFmtId="3" fontId="5" fillId="0" borderId="60"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0" fontId="5" fillId="4" borderId="69" xfId="0" applyFont="1" applyFill="1" applyBorder="1" applyAlignment="1">
      <alignment horizontal="right" vertical="top" wrapText="1"/>
    </xf>
    <xf numFmtId="0" fontId="5" fillId="4" borderId="63" xfId="0" applyFont="1" applyFill="1" applyBorder="1" applyAlignment="1">
      <alignment horizontal="right" vertical="top" wrapText="1"/>
    </xf>
    <xf numFmtId="0" fontId="5" fillId="4" borderId="58" xfId="0" applyFont="1" applyFill="1" applyBorder="1" applyAlignment="1">
      <alignment horizontal="right" vertical="top" wrapText="1"/>
    </xf>
    <xf numFmtId="0" fontId="5" fillId="8" borderId="67" xfId="0" applyFont="1" applyFill="1" applyBorder="1" applyAlignment="1">
      <alignment horizontal="right" vertical="top" wrapText="1"/>
    </xf>
    <xf numFmtId="0" fontId="7" fillId="8" borderId="40" xfId="0" applyFont="1" applyFill="1" applyBorder="1" applyAlignment="1">
      <alignment horizontal="right" vertical="top" wrapText="1"/>
    </xf>
    <xf numFmtId="0" fontId="7" fillId="8" borderId="41" xfId="0" applyFont="1" applyFill="1" applyBorder="1" applyAlignment="1">
      <alignment horizontal="right" vertical="top" wrapText="1"/>
    </xf>
    <xf numFmtId="0" fontId="3" fillId="6" borderId="62" xfId="0" applyFont="1" applyFill="1" applyBorder="1" applyAlignment="1">
      <alignment horizontal="left" vertical="top" wrapText="1"/>
    </xf>
    <xf numFmtId="0" fontId="3" fillId="6" borderId="46" xfId="0" applyFont="1" applyFill="1" applyBorder="1" applyAlignment="1">
      <alignment horizontal="left" vertical="top" wrapText="1"/>
    </xf>
    <xf numFmtId="0" fontId="3" fillId="6" borderId="52" xfId="0" applyFont="1" applyFill="1" applyBorder="1" applyAlignment="1">
      <alignment horizontal="left" vertical="top" wrapText="1"/>
    </xf>
    <xf numFmtId="49" fontId="5" fillId="3" borderId="56" xfId="0" applyNumberFormat="1" applyFont="1" applyFill="1" applyBorder="1" applyAlignment="1">
      <alignment horizontal="right" vertical="top"/>
    </xf>
    <xf numFmtId="49" fontId="5" fillId="3" borderId="27" xfId="0" applyNumberFormat="1" applyFont="1" applyFill="1" applyBorder="1" applyAlignment="1">
      <alignment horizontal="right" vertical="top"/>
    </xf>
    <xf numFmtId="49" fontId="5" fillId="10" borderId="70" xfId="0" applyNumberFormat="1" applyFont="1" applyFill="1" applyBorder="1" applyAlignment="1">
      <alignment horizontal="right" vertical="top"/>
    </xf>
    <xf numFmtId="49" fontId="5" fillId="10" borderId="60" xfId="0" applyNumberFormat="1" applyFont="1" applyFill="1" applyBorder="1" applyAlignment="1">
      <alignment horizontal="right" vertical="top"/>
    </xf>
    <xf numFmtId="0" fontId="3" fillId="10" borderId="60" xfId="0" applyFont="1" applyFill="1" applyBorder="1" applyAlignment="1">
      <alignment horizontal="center" vertical="top" wrapText="1"/>
    </xf>
    <xf numFmtId="0" fontId="0" fillId="0" borderId="60" xfId="0" applyBorder="1" applyAlignment="1">
      <alignment horizontal="center" vertical="top" wrapText="1"/>
    </xf>
    <xf numFmtId="0" fontId="0" fillId="0" borderId="61" xfId="0" applyBorder="1" applyAlignment="1">
      <alignment horizontal="center" vertical="top" wrapText="1"/>
    </xf>
    <xf numFmtId="49" fontId="5" fillId="4" borderId="70" xfId="0" applyNumberFormat="1" applyFont="1" applyFill="1" applyBorder="1" applyAlignment="1">
      <alignment horizontal="right" vertical="top"/>
    </xf>
    <xf numFmtId="49" fontId="5" fillId="4" borderId="60" xfId="0" applyNumberFormat="1" applyFont="1" applyFill="1" applyBorder="1" applyAlignment="1">
      <alignment horizontal="right" vertical="top"/>
    </xf>
    <xf numFmtId="0" fontId="2" fillId="0" borderId="15" xfId="0" applyFont="1" applyBorder="1" applyAlignment="1">
      <alignment horizontal="center" vertical="center" textRotation="90" wrapText="1"/>
    </xf>
    <xf numFmtId="0" fontId="5" fillId="5" borderId="32" xfId="0" applyFont="1" applyFill="1" applyBorder="1" applyAlignment="1">
      <alignment horizontal="right" vertical="top" wrapText="1"/>
    </xf>
    <xf numFmtId="0" fontId="5" fillId="5" borderId="27" xfId="0" applyFont="1" applyFill="1" applyBorder="1" applyAlignment="1">
      <alignment horizontal="right" vertical="top" wrapText="1"/>
    </xf>
    <xf numFmtId="0" fontId="5" fillId="5" borderId="33" xfId="0" applyFont="1" applyFill="1" applyBorder="1" applyAlignment="1">
      <alignment horizontal="right" vertical="top" wrapText="1"/>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7" xfId="0" applyFont="1" applyBorder="1" applyAlignment="1">
      <alignment horizontal="right" vertical="top"/>
    </xf>
    <xf numFmtId="0" fontId="0" fillId="0" borderId="27" xfId="0" applyFont="1" applyBorder="1" applyAlignment="1">
      <alignment vertical="top"/>
    </xf>
    <xf numFmtId="0" fontId="3" fillId="4" borderId="60" xfId="0" applyFont="1" applyFill="1" applyBorder="1" applyAlignment="1">
      <alignment horizontal="center" vertical="top"/>
    </xf>
    <xf numFmtId="0" fontId="3" fillId="4" borderId="61" xfId="0" applyFont="1" applyFill="1" applyBorder="1" applyAlignment="1">
      <alignment horizontal="center" vertical="top"/>
    </xf>
    <xf numFmtId="3" fontId="5" fillId="6" borderId="38"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0" fontId="7" fillId="6" borderId="23" xfId="0" applyFont="1" applyFill="1" applyBorder="1" applyAlignment="1">
      <alignment vertical="top" wrapText="1"/>
    </xf>
    <xf numFmtId="0" fontId="7" fillId="6" borderId="15" xfId="0" applyFont="1" applyFill="1" applyBorder="1" applyAlignment="1">
      <alignment vertical="top" wrapText="1"/>
    </xf>
    <xf numFmtId="49" fontId="15" fillId="10" borderId="69" xfId="0" applyNumberFormat="1" applyFont="1" applyFill="1" applyBorder="1" applyAlignment="1">
      <alignment horizontal="center" vertical="top"/>
    </xf>
    <xf numFmtId="49" fontId="15" fillId="10" borderId="37" xfId="0" applyNumberFormat="1" applyFont="1" applyFill="1" applyBorder="1" applyAlignment="1">
      <alignment horizontal="center" vertical="top"/>
    </xf>
    <xf numFmtId="49" fontId="15" fillId="9" borderId="12" xfId="0" applyNumberFormat="1" applyFont="1" applyFill="1" applyBorder="1" applyAlignment="1">
      <alignment horizontal="center" vertical="top"/>
    </xf>
    <xf numFmtId="49" fontId="15" fillId="9" borderId="15" xfId="0" applyNumberFormat="1" applyFont="1" applyFill="1" applyBorder="1" applyAlignment="1">
      <alignment horizontal="center" vertical="top"/>
    </xf>
    <xf numFmtId="49" fontId="15" fillId="6" borderId="63"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12" xfId="0" applyNumberFormat="1" applyFont="1" applyFill="1" applyBorder="1" applyAlignment="1">
      <alignment horizontal="left" vertical="top" wrapText="1"/>
    </xf>
    <xf numFmtId="3" fontId="3" fillId="6" borderId="15" xfId="0" applyNumberFormat="1" applyFont="1" applyFill="1" applyBorder="1" applyAlignment="1">
      <alignment horizontal="left" vertical="top" wrapText="1"/>
    </xf>
    <xf numFmtId="0" fontId="5" fillId="6" borderId="19" xfId="0" applyFont="1" applyFill="1" applyBorder="1" applyAlignment="1">
      <alignment horizontal="center" vertical="top" wrapText="1"/>
    </xf>
    <xf numFmtId="0" fontId="5" fillId="6" borderId="31" xfId="0" applyFont="1" applyFill="1" applyBorder="1" applyAlignment="1">
      <alignment horizontal="center" vertical="top" wrapText="1"/>
    </xf>
    <xf numFmtId="0" fontId="3" fillId="6" borderId="37" xfId="0" applyFont="1" applyFill="1" applyBorder="1" applyAlignment="1">
      <alignment vertical="top" wrapText="1"/>
    </xf>
    <xf numFmtId="0" fontId="3" fillId="6" borderId="90" xfId="0" applyFont="1" applyFill="1" applyBorder="1" applyAlignment="1">
      <alignment vertical="top" wrapText="1"/>
    </xf>
    <xf numFmtId="3" fontId="3" fillId="6" borderId="1" xfId="0" applyNumberFormat="1" applyFont="1" applyFill="1" applyBorder="1" applyAlignment="1">
      <alignment horizontal="left" vertical="top" wrapText="1"/>
    </xf>
    <xf numFmtId="0" fontId="0" fillId="0" borderId="30" xfId="0" applyBorder="1" applyAlignment="1">
      <alignment horizontal="left" vertical="top" wrapText="1"/>
    </xf>
    <xf numFmtId="0" fontId="5" fillId="0" borderId="51" xfId="0" applyFont="1" applyBorder="1" applyAlignment="1">
      <alignment horizontal="center" vertical="center" textRotation="90" shrinkToFit="1"/>
    </xf>
    <xf numFmtId="0" fontId="5" fillId="0" borderId="50" xfId="0" applyFont="1" applyBorder="1" applyAlignment="1">
      <alignment horizontal="center" vertical="center" textRotation="90" shrinkToFit="1"/>
    </xf>
    <xf numFmtId="0" fontId="5" fillId="0" borderId="33" xfId="0" applyFont="1" applyBorder="1" applyAlignment="1">
      <alignment horizontal="center" vertical="center" textRotation="90" shrinkToFit="1"/>
    </xf>
    <xf numFmtId="3" fontId="3" fillId="0" borderId="25" xfId="0" applyNumberFormat="1" applyFont="1" applyBorder="1" applyAlignment="1">
      <alignment horizontal="center" vertical="center" shrinkToFit="1"/>
    </xf>
    <xf numFmtId="3" fontId="3" fillId="0" borderId="15" xfId="0" applyNumberFormat="1" applyFont="1" applyBorder="1" applyAlignment="1">
      <alignment horizontal="center" vertical="center" shrinkToFit="1"/>
    </xf>
    <xf numFmtId="3" fontId="3" fillId="0" borderId="23" xfId="0" applyNumberFormat="1" applyFont="1" applyBorder="1" applyAlignment="1">
      <alignment horizontal="center" vertical="center" shrinkToFit="1"/>
    </xf>
    <xf numFmtId="3" fontId="3" fillId="0" borderId="26" xfId="0" applyNumberFormat="1" applyFont="1" applyBorder="1" applyAlignment="1">
      <alignment horizontal="center" vertical="center" textRotation="90" wrapText="1"/>
    </xf>
    <xf numFmtId="3" fontId="3" fillId="0" borderId="17" xfId="0" applyNumberFormat="1" applyFont="1" applyBorder="1" applyAlignment="1">
      <alignment horizontal="center" vertical="center" textRotation="90" wrapText="1"/>
    </xf>
    <xf numFmtId="3" fontId="3" fillId="0" borderId="24" xfId="0" applyNumberFormat="1" applyFont="1" applyBorder="1" applyAlignment="1">
      <alignment horizontal="center" vertical="center" textRotation="90" wrapText="1"/>
    </xf>
    <xf numFmtId="0" fontId="3" fillId="6" borderId="25" xfId="0" applyFont="1" applyFill="1" applyBorder="1" applyAlignment="1">
      <alignment horizontal="center" vertical="center" textRotation="90" wrapText="1" shrinkToFit="1"/>
    </xf>
    <xf numFmtId="0" fontId="3" fillId="6" borderId="15" xfId="0" applyFont="1" applyFill="1" applyBorder="1" applyAlignment="1">
      <alignment horizontal="center" vertical="center" textRotation="90" wrapText="1" shrinkToFit="1"/>
    </xf>
    <xf numFmtId="0" fontId="3" fillId="6" borderId="23" xfId="0" applyFont="1" applyFill="1" applyBorder="1" applyAlignment="1">
      <alignment horizontal="center" vertical="center" textRotation="90" wrapText="1" shrinkToFit="1"/>
    </xf>
    <xf numFmtId="165" fontId="3" fillId="0" borderId="68" xfId="0" applyNumberFormat="1" applyFont="1" applyBorder="1" applyAlignment="1">
      <alignment horizontal="center" vertical="center" textRotation="90" wrapText="1"/>
    </xf>
    <xf numFmtId="0" fontId="7" fillId="0" borderId="37" xfId="0" applyFont="1" applyBorder="1" applyAlignment="1">
      <alignment horizontal="center" vertical="center" textRotation="90" wrapText="1"/>
    </xf>
    <xf numFmtId="0" fontId="7" fillId="0" borderId="32" xfId="0" applyFont="1" applyBorder="1" applyAlignment="1">
      <alignment horizontal="center" vertical="center" textRotation="90" wrapText="1"/>
    </xf>
    <xf numFmtId="3" fontId="3" fillId="0" borderId="44"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wrapText="1"/>
    </xf>
    <xf numFmtId="0" fontId="7" fillId="6" borderId="17" xfId="0" applyFont="1" applyFill="1" applyBorder="1" applyAlignment="1">
      <alignment horizontal="left" vertical="top" wrapText="1"/>
    </xf>
    <xf numFmtId="0" fontId="7" fillId="6" borderId="30" xfId="0" applyFont="1" applyFill="1" applyBorder="1" applyAlignment="1">
      <alignment horizontal="left" vertical="top" wrapText="1"/>
    </xf>
    <xf numFmtId="0" fontId="0" fillId="0" borderId="91" xfId="0" applyBorder="1" applyAlignment="1">
      <alignment horizontal="left" vertical="top" wrapText="1"/>
    </xf>
    <xf numFmtId="3" fontId="3" fillId="6" borderId="17" xfId="0" applyNumberFormat="1" applyFont="1" applyFill="1" applyBorder="1" applyAlignment="1">
      <alignment horizontal="left" vertical="top" wrapText="1"/>
    </xf>
    <xf numFmtId="3" fontId="3" fillId="6" borderId="26" xfId="0" applyNumberFormat="1" applyFont="1" applyFill="1" applyBorder="1" applyAlignment="1">
      <alignment horizontal="left" vertical="top" wrapText="1"/>
    </xf>
    <xf numFmtId="0" fontId="7" fillId="0" borderId="31" xfId="0" applyFont="1" applyBorder="1" applyAlignment="1">
      <alignment horizontal="center" vertical="center" textRotation="90" wrapText="1"/>
    </xf>
    <xf numFmtId="0" fontId="3" fillId="6" borderId="8" xfId="0" applyFont="1" applyFill="1" applyBorder="1" applyAlignment="1">
      <alignment horizontal="center" vertical="top" wrapText="1"/>
    </xf>
    <xf numFmtId="0" fontId="7" fillId="0" borderId="15" xfId="0" applyFont="1" applyBorder="1" applyAlignment="1">
      <alignment horizontal="left" vertical="top" wrapText="1"/>
    </xf>
    <xf numFmtId="49" fontId="3" fillId="6" borderId="5" xfId="0" applyNumberFormat="1" applyFont="1" applyFill="1" applyBorder="1" applyAlignment="1">
      <alignment horizontal="center" vertical="top" wrapText="1"/>
    </xf>
    <xf numFmtId="0" fontId="7" fillId="0" borderId="21" xfId="0" applyFont="1" applyBorder="1" applyAlignment="1">
      <alignment horizontal="center" vertical="top" wrapText="1"/>
    </xf>
    <xf numFmtId="49" fontId="3" fillId="6" borderId="21" xfId="0" applyNumberFormat="1" applyFont="1" applyFill="1" applyBorder="1" applyAlignment="1">
      <alignment horizontal="center" vertical="center" wrapText="1"/>
    </xf>
    <xf numFmtId="0" fontId="7" fillId="6" borderId="20"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3" fillId="6" borderId="9" xfId="0" applyFont="1" applyFill="1" applyBorder="1" applyAlignment="1">
      <alignment vertical="top" wrapText="1"/>
    </xf>
    <xf numFmtId="0" fontId="3" fillId="6" borderId="37" xfId="0" applyFont="1" applyFill="1" applyBorder="1" applyAlignment="1">
      <alignment horizontal="left" vertical="top" wrapText="1"/>
    </xf>
    <xf numFmtId="49" fontId="3" fillId="6" borderId="8" xfId="0" applyNumberFormat="1" applyFont="1" applyFill="1" applyBorder="1" applyAlignment="1">
      <alignment horizontal="center" vertical="top" wrapText="1"/>
    </xf>
    <xf numFmtId="0" fontId="7" fillId="6" borderId="8" xfId="0" applyFont="1" applyFill="1" applyBorder="1" applyAlignment="1">
      <alignment horizontal="center" vertical="top" wrapText="1"/>
    </xf>
    <xf numFmtId="49" fontId="3" fillId="0" borderId="43" xfId="0" applyNumberFormat="1" applyFont="1" applyBorder="1" applyAlignment="1">
      <alignment horizontal="center" vertical="top" wrapText="1"/>
    </xf>
    <xf numFmtId="49" fontId="3" fillId="0" borderId="8" xfId="0" applyNumberFormat="1" applyFont="1" applyBorder="1" applyAlignment="1">
      <alignment horizontal="center" vertical="top" wrapText="1"/>
    </xf>
    <xf numFmtId="0" fontId="7" fillId="0" borderId="59" xfId="0" applyFont="1" applyBorder="1" applyAlignment="1">
      <alignment vertical="top"/>
    </xf>
    <xf numFmtId="0" fontId="7" fillId="0" borderId="9" xfId="0" applyFont="1" applyBorder="1" applyAlignment="1">
      <alignment horizontal="left" vertical="top" wrapText="1"/>
    </xf>
    <xf numFmtId="0" fontId="7" fillId="0" borderId="8" xfId="0" applyFont="1" applyBorder="1" applyAlignment="1">
      <alignment horizontal="center" vertical="top" wrapText="1"/>
    </xf>
    <xf numFmtId="49" fontId="5" fillId="0" borderId="38"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27" xfId="0" applyNumberFormat="1" applyFont="1" applyBorder="1" applyAlignment="1">
      <alignment horizontal="center" vertical="top"/>
    </xf>
    <xf numFmtId="49" fontId="5" fillId="6" borderId="19"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6" borderId="19" xfId="0" applyNumberFormat="1" applyFont="1" applyFill="1" applyBorder="1" applyAlignment="1">
      <alignment horizontal="center" vertical="center" textRotation="90" wrapText="1"/>
    </xf>
    <xf numFmtId="0" fontId="7" fillId="0" borderId="15" xfId="0" applyFont="1" applyBorder="1" applyAlignment="1">
      <alignment horizontal="center" vertical="center" textRotation="90" wrapText="1"/>
    </xf>
    <xf numFmtId="49" fontId="5" fillId="6" borderId="31" xfId="0" applyNumberFormat="1" applyFont="1" applyFill="1" applyBorder="1" applyAlignment="1">
      <alignment horizontal="center" vertical="center" textRotation="90" wrapText="1"/>
    </xf>
    <xf numFmtId="0" fontId="7" fillId="0" borderId="31" xfId="0" applyFont="1" applyBorder="1" applyAlignment="1">
      <alignment horizontal="left" vertical="top" wrapText="1"/>
    </xf>
    <xf numFmtId="49" fontId="5" fillId="8" borderId="15"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49" fontId="5" fillId="6" borderId="31" xfId="0" applyNumberFormat="1" applyFont="1" applyFill="1" applyBorder="1" applyAlignment="1">
      <alignment horizontal="center" vertical="top" wrapText="1"/>
    </xf>
    <xf numFmtId="49" fontId="3" fillId="6" borderId="50" xfId="0" applyNumberFormat="1" applyFont="1" applyFill="1" applyBorder="1" applyAlignment="1">
      <alignment horizontal="center" vertical="center" wrapText="1"/>
    </xf>
    <xf numFmtId="49" fontId="3" fillId="6" borderId="8" xfId="0" applyNumberFormat="1" applyFont="1" applyFill="1" applyBorder="1" applyAlignment="1">
      <alignment horizontal="center" vertical="center" wrapText="1"/>
    </xf>
    <xf numFmtId="49" fontId="3" fillId="6" borderId="43" xfId="0" applyNumberFormat="1" applyFont="1" applyFill="1" applyBorder="1" applyAlignment="1">
      <alignment horizontal="center" vertical="top" wrapText="1"/>
    </xf>
    <xf numFmtId="49" fontId="5" fillId="8" borderId="15" xfId="0" applyNumberFormat="1" applyFont="1" applyFill="1" applyBorder="1" applyAlignment="1">
      <alignment horizontal="center" vertical="top" wrapText="1"/>
    </xf>
    <xf numFmtId="0" fontId="3" fillId="0" borderId="0" xfId="0" applyFont="1" applyAlignment="1">
      <alignment horizontal="right" wrapText="1"/>
    </xf>
    <xf numFmtId="0" fontId="7" fillId="0" borderId="0" xfId="0" applyFont="1" applyAlignment="1">
      <alignment horizontal="right"/>
    </xf>
    <xf numFmtId="3" fontId="3" fillId="0" borderId="26" xfId="0" applyNumberFormat="1" applyFont="1" applyFill="1" applyBorder="1" applyAlignment="1">
      <alignment horizontal="center" vertical="center" textRotation="90" wrapText="1" shrinkToFit="1"/>
    </xf>
    <xf numFmtId="3" fontId="3" fillId="0" borderId="17" xfId="0" applyNumberFormat="1" applyFont="1" applyFill="1" applyBorder="1" applyAlignment="1">
      <alignment horizontal="center" vertical="center" textRotation="90" wrapText="1" shrinkToFit="1"/>
    </xf>
    <xf numFmtId="3" fontId="3" fillId="0" borderId="24" xfId="0" applyNumberFormat="1" applyFont="1" applyFill="1" applyBorder="1" applyAlignment="1">
      <alignment horizontal="center" vertical="center" textRotation="90" wrapText="1" shrinkToFit="1"/>
    </xf>
    <xf numFmtId="49" fontId="5" fillId="0" borderId="19" xfId="0" applyNumberFormat="1" applyFont="1" applyFill="1" applyBorder="1" applyAlignment="1">
      <alignment horizontal="center" vertical="top"/>
    </xf>
    <xf numFmtId="49" fontId="5" fillId="0" borderId="31" xfId="0" applyNumberFormat="1" applyFont="1" applyFill="1" applyBorder="1" applyAlignment="1">
      <alignment horizontal="center" vertical="top"/>
    </xf>
    <xf numFmtId="0" fontId="7" fillId="6" borderId="8" xfId="0" applyFont="1" applyFill="1" applyBorder="1" applyAlignment="1">
      <alignment horizontal="center" vertical="center" wrapText="1"/>
    </xf>
    <xf numFmtId="0" fontId="7" fillId="0" borderId="15" xfId="0" applyFont="1" applyBorder="1" applyAlignment="1">
      <alignment vertical="top" wrapText="1"/>
    </xf>
    <xf numFmtId="0" fontId="8" fillId="6" borderId="15" xfId="0" applyFont="1" applyFill="1" applyBorder="1" applyAlignment="1">
      <alignment horizontal="center" vertical="center" textRotation="90" wrapText="1"/>
    </xf>
    <xf numFmtId="49" fontId="5" fillId="0" borderId="19" xfId="0" applyNumberFormat="1" applyFont="1" applyBorder="1" applyAlignment="1">
      <alignment horizontal="center" vertical="top" wrapText="1"/>
    </xf>
    <xf numFmtId="49" fontId="5" fillId="0" borderId="15" xfId="0" applyNumberFormat="1" applyFont="1" applyBorder="1" applyAlignment="1">
      <alignment horizontal="center" vertical="top" wrapText="1"/>
    </xf>
    <xf numFmtId="49" fontId="5" fillId="0" borderId="31" xfId="0" applyNumberFormat="1" applyFont="1" applyBorder="1" applyAlignment="1">
      <alignment horizontal="center" vertical="top" wrapText="1"/>
    </xf>
    <xf numFmtId="0" fontId="3" fillId="2" borderId="19" xfId="0" applyFont="1" applyFill="1" applyBorder="1" applyAlignment="1">
      <alignment vertical="top" wrapText="1"/>
    </xf>
    <xf numFmtId="0" fontId="3" fillId="2" borderId="15" xfId="0" applyFont="1" applyFill="1" applyBorder="1" applyAlignment="1">
      <alignment vertical="top" wrapText="1"/>
    </xf>
    <xf numFmtId="0" fontId="3" fillId="2" borderId="31" xfId="0" applyFont="1" applyFill="1" applyBorder="1" applyAlignment="1">
      <alignment vertical="top" wrapText="1"/>
    </xf>
    <xf numFmtId="49" fontId="3" fillId="6" borderId="5" xfId="0" applyNumberFormat="1" applyFont="1" applyFill="1" applyBorder="1" applyAlignment="1">
      <alignment horizontal="center" vertical="center" wrapText="1"/>
    </xf>
    <xf numFmtId="0" fontId="7" fillId="0" borderId="8" xfId="0" applyFont="1" applyBorder="1" applyAlignment="1">
      <alignment horizontal="center" wrapText="1"/>
    </xf>
    <xf numFmtId="0" fontId="7" fillId="0" borderId="60" xfId="0" applyFont="1" applyBorder="1" applyAlignment="1">
      <alignment horizontal="center" vertical="top" wrapText="1"/>
    </xf>
    <xf numFmtId="0" fontId="7" fillId="0" borderId="61" xfId="0" applyFont="1" applyBorder="1" applyAlignment="1">
      <alignment horizontal="center" vertical="top" wrapText="1"/>
    </xf>
    <xf numFmtId="3" fontId="11" fillId="6" borderId="13" xfId="0" applyNumberFormat="1" applyFont="1" applyFill="1" applyBorder="1" applyAlignment="1">
      <alignment horizontal="left" vertical="top" wrapText="1"/>
    </xf>
    <xf numFmtId="3" fontId="11" fillId="6" borderId="47" xfId="0" applyNumberFormat="1" applyFont="1" applyFill="1" applyBorder="1" applyAlignment="1">
      <alignment horizontal="left" vertical="top" wrapText="1"/>
    </xf>
    <xf numFmtId="0" fontId="7" fillId="6" borderId="59" xfId="0" applyFont="1" applyFill="1" applyBorder="1" applyAlignment="1">
      <alignment horizontal="center" vertical="top" wrapText="1"/>
    </xf>
    <xf numFmtId="0" fontId="3" fillId="0" borderId="19" xfId="0" applyFont="1" applyBorder="1" applyAlignment="1">
      <alignment horizontal="left" vertical="top" wrapText="1"/>
    </xf>
    <xf numFmtId="0" fontId="7" fillId="0" borderId="91" xfId="0" applyFont="1" applyBorder="1" applyAlignment="1">
      <alignment vertical="top" wrapText="1"/>
    </xf>
    <xf numFmtId="0" fontId="3" fillId="6" borderId="54" xfId="0" applyFont="1" applyFill="1" applyBorder="1" applyAlignment="1">
      <alignment vertical="top" wrapText="1"/>
    </xf>
    <xf numFmtId="0" fontId="3" fillId="2" borderId="8" xfId="0" applyFont="1" applyFill="1" applyBorder="1" applyAlignment="1">
      <alignment horizontal="center" vertical="top" wrapText="1"/>
    </xf>
    <xf numFmtId="0" fontId="7" fillId="0" borderId="60" xfId="0" applyFont="1" applyBorder="1" applyAlignment="1">
      <alignment horizontal="left" vertical="top" wrapText="1"/>
    </xf>
    <xf numFmtId="49" fontId="5" fillId="6" borderId="30" xfId="0" applyNumberFormat="1" applyFont="1" applyFill="1" applyBorder="1" applyAlignment="1">
      <alignment horizontal="center" vertical="top"/>
    </xf>
    <xf numFmtId="0" fontId="2" fillId="6" borderId="31" xfId="0" applyFont="1" applyFill="1" applyBorder="1" applyAlignment="1">
      <alignment horizontal="center" vertical="center" textRotation="90" wrapText="1"/>
    </xf>
    <xf numFmtId="165" fontId="3" fillId="6" borderId="15" xfId="0" applyNumberFormat="1" applyFont="1" applyFill="1" applyBorder="1" applyAlignment="1">
      <alignment vertical="top" wrapText="1"/>
    </xf>
    <xf numFmtId="165" fontId="3" fillId="6" borderId="31" xfId="0" applyNumberFormat="1" applyFont="1" applyFill="1" applyBorder="1" applyAlignment="1">
      <alignment vertical="top" wrapText="1"/>
    </xf>
    <xf numFmtId="0" fontId="3" fillId="6" borderId="42" xfId="0" applyFont="1" applyFill="1" applyBorder="1" applyAlignment="1">
      <alignment horizontal="left" vertical="top" wrapText="1"/>
    </xf>
    <xf numFmtId="0" fontId="3" fillId="6" borderId="43" xfId="0" applyFont="1" applyFill="1" applyBorder="1" applyAlignment="1">
      <alignment horizontal="center" wrapText="1"/>
    </xf>
    <xf numFmtId="0" fontId="3" fillId="0" borderId="8" xfId="0" applyFont="1" applyBorder="1" applyAlignment="1">
      <alignment horizontal="center" wrapText="1"/>
    </xf>
    <xf numFmtId="49" fontId="3" fillId="6" borderId="43" xfId="0" applyNumberFormat="1" applyFont="1" applyFill="1" applyBorder="1" applyAlignment="1">
      <alignment horizontal="center" vertical="center" wrapText="1"/>
    </xf>
    <xf numFmtId="0" fontId="7" fillId="0" borderId="8" xfId="0" applyFont="1" applyBorder="1" applyAlignment="1">
      <alignment horizontal="center" vertical="center"/>
    </xf>
    <xf numFmtId="0" fontId="3" fillId="0" borderId="43" xfId="0" applyFont="1" applyBorder="1" applyAlignment="1">
      <alignment horizontal="center" vertical="center" wrapText="1"/>
    </xf>
    <xf numFmtId="0" fontId="7" fillId="0" borderId="8" xfId="0" applyFont="1" applyBorder="1" applyAlignment="1">
      <alignment horizontal="center" vertical="center" wrapText="1"/>
    </xf>
    <xf numFmtId="49" fontId="5" fillId="8" borderId="25" xfId="0" applyNumberFormat="1" applyFont="1" applyFill="1" applyBorder="1" applyAlignment="1">
      <alignment horizontal="center" vertical="top"/>
    </xf>
    <xf numFmtId="0" fontId="14" fillId="6" borderId="47" xfId="0" applyFont="1" applyFill="1" applyBorder="1" applyAlignment="1">
      <alignment horizontal="left" vertical="top" wrapText="1"/>
    </xf>
    <xf numFmtId="49" fontId="5" fillId="0" borderId="25" xfId="0" applyNumberFormat="1" applyFont="1" applyBorder="1" applyAlignment="1">
      <alignment horizontal="center" vertical="top"/>
    </xf>
    <xf numFmtId="49" fontId="5" fillId="0" borderId="15" xfId="0" applyNumberFormat="1" applyFont="1" applyBorder="1" applyAlignment="1">
      <alignment horizontal="center" vertical="top"/>
    </xf>
    <xf numFmtId="0" fontId="7" fillId="0" borderId="31" xfId="0" applyFont="1" applyBorder="1" applyAlignment="1"/>
    <xf numFmtId="49" fontId="5" fillId="0" borderId="15" xfId="0" applyNumberFormat="1" applyFont="1" applyFill="1" applyBorder="1" applyAlignment="1">
      <alignment horizontal="center" vertical="top"/>
    </xf>
  </cellXfs>
  <cellStyles count="4">
    <cellStyle name="Excel Built-in Normal" xfId="3"/>
    <cellStyle name="Įprastas" xfId="0" builtinId="0"/>
    <cellStyle name="Įprastas 2" xfId="1"/>
    <cellStyle name="Stilius 1" xfId="2"/>
  </cellStyles>
  <dxfs count="0"/>
  <tableStyles count="0" defaultTableStyle="TableStyleMedium2" defaultPivotStyle="PivotStyleLight16"/>
  <colors>
    <mruColors>
      <color rgb="FFFFFF99"/>
      <color rgb="FFCCFFCC"/>
      <color rgb="FFFF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262"/>
  <sheetViews>
    <sheetView tabSelected="1" zoomScaleNormal="100" zoomScaleSheetLayoutView="100" workbookViewId="0">
      <selection activeCell="W254" sqref="W254"/>
    </sheetView>
  </sheetViews>
  <sheetFormatPr defaultRowHeight="12.75" x14ac:dyDescent="0.2"/>
  <cols>
    <col min="1" max="3" width="2.7109375" style="5" customWidth="1"/>
    <col min="4" max="4" width="34.7109375" style="5" customWidth="1"/>
    <col min="5" max="5" width="3.5703125" style="13" customWidth="1"/>
    <col min="6" max="6" width="4.140625" style="764" customWidth="1"/>
    <col min="7" max="7" width="8.28515625" style="21" customWidth="1"/>
    <col min="8" max="10" width="8.85546875" style="5" customWidth="1"/>
    <col min="11" max="11" width="37.7109375" style="5" customWidth="1"/>
    <col min="12" max="14" width="4.5703125" style="5" customWidth="1"/>
    <col min="15" max="16384" width="9.140625" style="3"/>
  </cols>
  <sheetData>
    <row r="1" spans="1:14" s="47" customFormat="1" ht="14.25" customHeight="1" x14ac:dyDescent="0.2">
      <c r="A1" s="268"/>
      <c r="B1" s="269"/>
      <c r="C1" s="402"/>
      <c r="E1" s="270"/>
      <c r="F1" s="44"/>
      <c r="G1" s="44"/>
      <c r="H1" s="15"/>
      <c r="I1" s="15"/>
      <c r="J1" s="737"/>
      <c r="K1" s="1393" t="s">
        <v>312</v>
      </c>
      <c r="L1" s="1394"/>
      <c r="M1" s="1394"/>
      <c r="N1" s="1394"/>
    </row>
    <row r="2" spans="1:14" s="47" customFormat="1" ht="17.25" customHeight="1" x14ac:dyDescent="0.2">
      <c r="A2" s="268"/>
      <c r="B2" s="269"/>
      <c r="C2" s="402"/>
      <c r="E2" s="270"/>
      <c r="F2" s="44"/>
      <c r="G2" s="44"/>
      <c r="H2" s="15"/>
      <c r="I2" s="15"/>
      <c r="J2" s="737"/>
      <c r="K2" s="1393" t="s">
        <v>313</v>
      </c>
      <c r="L2" s="1394"/>
      <c r="M2" s="1394"/>
      <c r="N2" s="1394"/>
    </row>
    <row r="3" spans="1:14" s="47" customFormat="1" ht="14.25" customHeight="1" x14ac:dyDescent="0.2">
      <c r="A3" s="268"/>
      <c r="B3" s="269"/>
      <c r="C3" s="402"/>
      <c r="E3" s="270"/>
      <c r="F3" s="44"/>
      <c r="G3" s="44"/>
      <c r="H3" s="15"/>
      <c r="I3" s="15"/>
      <c r="J3" s="737"/>
      <c r="K3" s="1015" t="s">
        <v>311</v>
      </c>
      <c r="L3" s="1016"/>
      <c r="M3" s="1016"/>
      <c r="N3" s="1016"/>
    </row>
    <row r="4" spans="1:14" s="47" customFormat="1" ht="12" customHeight="1" x14ac:dyDescent="0.2">
      <c r="A4" s="268"/>
      <c r="B4" s="269"/>
      <c r="C4" s="402"/>
      <c r="E4" s="270"/>
      <c r="F4" s="44"/>
      <c r="G4" s="44"/>
      <c r="H4" s="15"/>
      <c r="I4" s="15"/>
      <c r="J4" s="737"/>
      <c r="K4" s="737"/>
      <c r="L4" s="737"/>
      <c r="M4" s="737"/>
    </row>
    <row r="5" spans="1:14" ht="11.25" customHeight="1" x14ac:dyDescent="0.2">
      <c r="C5" s="10"/>
      <c r="F5" s="280"/>
      <c r="J5" s="279"/>
      <c r="K5" s="279"/>
      <c r="L5" s="279"/>
      <c r="M5" s="279"/>
      <c r="N5" s="3"/>
    </row>
    <row r="6" spans="1:14" s="51" customFormat="1" ht="15.75" x14ac:dyDescent="0.2">
      <c r="A6" s="1439" t="s">
        <v>310</v>
      </c>
      <c r="B6" s="1439"/>
      <c r="C6" s="1439"/>
      <c r="D6" s="1439"/>
      <c r="E6" s="1439"/>
      <c r="F6" s="1439"/>
      <c r="G6" s="1439"/>
      <c r="H6" s="1439"/>
      <c r="I6" s="1439"/>
      <c r="J6" s="1439"/>
      <c r="K6" s="1439"/>
      <c r="L6" s="1439"/>
      <c r="M6" s="1439"/>
    </row>
    <row r="7" spans="1:14" ht="15.75" x14ac:dyDescent="0.2">
      <c r="A7" s="1440" t="s">
        <v>25</v>
      </c>
      <c r="B7" s="1440"/>
      <c r="C7" s="1440"/>
      <c r="D7" s="1440"/>
      <c r="E7" s="1440"/>
      <c r="F7" s="1440"/>
      <c r="G7" s="1440"/>
      <c r="H7" s="1440"/>
      <c r="I7" s="1440"/>
      <c r="J7" s="1440"/>
      <c r="K7" s="1440"/>
      <c r="L7" s="1440"/>
      <c r="M7" s="1440"/>
      <c r="N7" s="3"/>
    </row>
    <row r="8" spans="1:14" ht="15.75" x14ac:dyDescent="0.2">
      <c r="A8" s="1441" t="s">
        <v>106</v>
      </c>
      <c r="B8" s="1441"/>
      <c r="C8" s="1441"/>
      <c r="D8" s="1441"/>
      <c r="E8" s="1441"/>
      <c r="F8" s="1441"/>
      <c r="G8" s="1441"/>
      <c r="H8" s="1441"/>
      <c r="I8" s="1441"/>
      <c r="J8" s="1441"/>
      <c r="K8" s="1441"/>
      <c r="L8" s="1441"/>
      <c r="M8" s="1441"/>
      <c r="N8" s="3"/>
    </row>
    <row r="9" spans="1:14" ht="13.5" thickBot="1" x14ac:dyDescent="0.25">
      <c r="C9" s="10"/>
      <c r="J9" s="1442" t="s">
        <v>103</v>
      </c>
      <c r="K9" s="1442"/>
      <c r="L9" s="1442"/>
      <c r="M9" s="1443"/>
      <c r="N9" s="3"/>
    </row>
    <row r="10" spans="1:14" s="51" customFormat="1" ht="24.75" customHeight="1" x14ac:dyDescent="0.2">
      <c r="A10" s="1283" t="s">
        <v>17</v>
      </c>
      <c r="B10" s="1286" t="s">
        <v>0</v>
      </c>
      <c r="C10" s="1286" t="s">
        <v>1</v>
      </c>
      <c r="D10" s="1289" t="s">
        <v>12</v>
      </c>
      <c r="E10" s="1271" t="s">
        <v>2</v>
      </c>
      <c r="F10" s="1274" t="s">
        <v>3</v>
      </c>
      <c r="G10" s="1277" t="s">
        <v>4</v>
      </c>
      <c r="H10" s="1280" t="s">
        <v>232</v>
      </c>
      <c r="I10" s="1280" t="s">
        <v>162</v>
      </c>
      <c r="J10" s="1280" t="s">
        <v>225</v>
      </c>
      <c r="K10" s="1261" t="s">
        <v>11</v>
      </c>
      <c r="L10" s="1262"/>
      <c r="M10" s="1262"/>
      <c r="N10" s="1263"/>
    </row>
    <row r="11" spans="1:14" s="51" customFormat="1" ht="18.75" customHeight="1" x14ac:dyDescent="0.2">
      <c r="A11" s="1284"/>
      <c r="B11" s="1287"/>
      <c r="C11" s="1287"/>
      <c r="D11" s="1290"/>
      <c r="E11" s="1272"/>
      <c r="F11" s="1275"/>
      <c r="G11" s="1278"/>
      <c r="H11" s="1281"/>
      <c r="I11" s="1281"/>
      <c r="J11" s="1281"/>
      <c r="K11" s="1264" t="s">
        <v>12</v>
      </c>
      <c r="L11" s="1266" t="s">
        <v>84</v>
      </c>
      <c r="M11" s="1266"/>
      <c r="N11" s="1267"/>
    </row>
    <row r="12" spans="1:14" s="51" customFormat="1" ht="59.25" customHeight="1" thickBot="1" x14ac:dyDescent="0.25">
      <c r="A12" s="1285"/>
      <c r="B12" s="1288"/>
      <c r="C12" s="1288"/>
      <c r="D12" s="1291"/>
      <c r="E12" s="1273"/>
      <c r="F12" s="1276"/>
      <c r="G12" s="1279"/>
      <c r="H12" s="1282"/>
      <c r="I12" s="1282"/>
      <c r="J12" s="1282"/>
      <c r="K12" s="1265"/>
      <c r="L12" s="133" t="s">
        <v>110</v>
      </c>
      <c r="M12" s="133" t="s">
        <v>163</v>
      </c>
      <c r="N12" s="4" t="s">
        <v>226</v>
      </c>
    </row>
    <row r="13" spans="1:14" s="12" customFormat="1" ht="15" customHeight="1" x14ac:dyDescent="0.2">
      <c r="A13" s="1268" t="s">
        <v>60</v>
      </c>
      <c r="B13" s="1269"/>
      <c r="C13" s="1269"/>
      <c r="D13" s="1269"/>
      <c r="E13" s="1269"/>
      <c r="F13" s="1269"/>
      <c r="G13" s="1269"/>
      <c r="H13" s="1269"/>
      <c r="I13" s="1269"/>
      <c r="J13" s="1269"/>
      <c r="K13" s="1269"/>
      <c r="L13" s="1269"/>
      <c r="M13" s="1269"/>
      <c r="N13" s="1270"/>
    </row>
    <row r="14" spans="1:14" s="12" customFormat="1" ht="14.25" customHeight="1" x14ac:dyDescent="0.2">
      <c r="A14" s="1240" t="s">
        <v>45</v>
      </c>
      <c r="B14" s="1241"/>
      <c r="C14" s="1241"/>
      <c r="D14" s="1241"/>
      <c r="E14" s="1241"/>
      <c r="F14" s="1241"/>
      <c r="G14" s="1241"/>
      <c r="H14" s="1241"/>
      <c r="I14" s="1241"/>
      <c r="J14" s="1241"/>
      <c r="K14" s="1241"/>
      <c r="L14" s="1241"/>
      <c r="M14" s="1241"/>
      <c r="N14" s="1242"/>
    </row>
    <row r="15" spans="1:14" ht="15" customHeight="1" x14ac:dyDescent="0.2">
      <c r="A15" s="26" t="s">
        <v>5</v>
      </c>
      <c r="B15" s="1243" t="s">
        <v>61</v>
      </c>
      <c r="C15" s="1244"/>
      <c r="D15" s="1244"/>
      <c r="E15" s="1244"/>
      <c r="F15" s="1244"/>
      <c r="G15" s="1244"/>
      <c r="H15" s="1244"/>
      <c r="I15" s="1244"/>
      <c r="J15" s="1244"/>
      <c r="K15" s="1244"/>
      <c r="L15" s="1244"/>
      <c r="M15" s="1244"/>
      <c r="N15" s="1245"/>
    </row>
    <row r="16" spans="1:14" ht="15.75" customHeight="1" x14ac:dyDescent="0.2">
      <c r="A16" s="40" t="s">
        <v>5</v>
      </c>
      <c r="B16" s="41" t="s">
        <v>5</v>
      </c>
      <c r="C16" s="1246" t="s">
        <v>41</v>
      </c>
      <c r="D16" s="1247"/>
      <c r="E16" s="1247"/>
      <c r="F16" s="1247"/>
      <c r="G16" s="1247"/>
      <c r="H16" s="1247"/>
      <c r="I16" s="1247"/>
      <c r="J16" s="1247"/>
      <c r="K16" s="1247"/>
      <c r="L16" s="1247"/>
      <c r="M16" s="1247"/>
      <c r="N16" s="1248"/>
    </row>
    <row r="17" spans="1:14" ht="14.25" customHeight="1" x14ac:dyDescent="0.2">
      <c r="A17" s="741" t="s">
        <v>5</v>
      </c>
      <c r="B17" s="742" t="s">
        <v>5</v>
      </c>
      <c r="C17" s="773" t="s">
        <v>5</v>
      </c>
      <c r="D17" s="1251" t="s">
        <v>93</v>
      </c>
      <c r="E17" s="194" t="s">
        <v>303</v>
      </c>
      <c r="F17" s="743" t="s">
        <v>27</v>
      </c>
      <c r="G17" s="25" t="s">
        <v>24</v>
      </c>
      <c r="H17" s="265">
        <f>748.2+8.4</f>
        <v>756.6</v>
      </c>
      <c r="I17" s="265">
        <f>1424.5-100</f>
        <v>1324.5</v>
      </c>
      <c r="J17" s="265">
        <f>1622.5-100</f>
        <v>1522.5</v>
      </c>
      <c r="K17" s="275"/>
      <c r="L17" s="151"/>
      <c r="M17" s="151"/>
      <c r="N17" s="294"/>
    </row>
    <row r="18" spans="1:14" ht="22.5" customHeight="1" x14ac:dyDescent="0.2">
      <c r="A18" s="741"/>
      <c r="B18" s="742"/>
      <c r="C18" s="773"/>
      <c r="D18" s="1252"/>
      <c r="E18" s="798"/>
      <c r="F18" s="233"/>
      <c r="G18" s="37" t="s">
        <v>58</v>
      </c>
      <c r="H18" s="265">
        <v>900.2</v>
      </c>
      <c r="I18" s="265"/>
      <c r="J18" s="265"/>
      <c r="K18" s="275"/>
      <c r="L18" s="401"/>
      <c r="M18" s="151"/>
      <c r="N18" s="416"/>
    </row>
    <row r="19" spans="1:14" ht="15" customHeight="1" x14ac:dyDescent="0.2">
      <c r="A19" s="741"/>
      <c r="B19" s="742"/>
      <c r="C19" s="773"/>
      <c r="D19" s="1235" t="s">
        <v>107</v>
      </c>
      <c r="E19" s="755"/>
      <c r="F19" s="782"/>
      <c r="G19" s="59"/>
      <c r="H19" s="104"/>
      <c r="I19" s="128"/>
      <c r="J19" s="104"/>
      <c r="K19" s="829" t="s">
        <v>219</v>
      </c>
      <c r="L19" s="830">
        <v>3.9</v>
      </c>
      <c r="M19" s="831">
        <v>3.9</v>
      </c>
      <c r="N19" s="832">
        <v>3.9</v>
      </c>
    </row>
    <row r="20" spans="1:14" ht="15" customHeight="1" x14ac:dyDescent="0.2">
      <c r="A20" s="741"/>
      <c r="B20" s="742"/>
      <c r="C20" s="773"/>
      <c r="D20" s="1249"/>
      <c r="E20" s="755"/>
      <c r="F20" s="782"/>
      <c r="G20" s="25"/>
      <c r="H20" s="265"/>
      <c r="I20" s="103"/>
      <c r="J20" s="265"/>
      <c r="K20" s="788" t="s">
        <v>300</v>
      </c>
      <c r="L20" s="293">
        <v>341</v>
      </c>
      <c r="M20" s="714">
        <v>353</v>
      </c>
      <c r="N20" s="508">
        <v>353</v>
      </c>
    </row>
    <row r="21" spans="1:14" ht="14.1" customHeight="1" x14ac:dyDescent="0.2">
      <c r="A21" s="1250"/>
      <c r="B21" s="1258"/>
      <c r="C21" s="1259"/>
      <c r="D21" s="1235" t="s">
        <v>30</v>
      </c>
      <c r="E21" s="1292" t="s">
        <v>96</v>
      </c>
      <c r="F21" s="1295"/>
      <c r="G21" s="715"/>
      <c r="H21" s="104"/>
      <c r="I21" s="128"/>
      <c r="J21" s="104"/>
      <c r="K21" s="785" t="s">
        <v>32</v>
      </c>
      <c r="L21" s="35">
        <v>4</v>
      </c>
      <c r="M21" s="490">
        <v>4</v>
      </c>
      <c r="N21" s="200">
        <v>4</v>
      </c>
    </row>
    <row r="22" spans="1:14" ht="14.1" customHeight="1" x14ac:dyDescent="0.2">
      <c r="A22" s="1250"/>
      <c r="B22" s="1258"/>
      <c r="C22" s="1259"/>
      <c r="D22" s="1249"/>
      <c r="E22" s="1293"/>
      <c r="F22" s="1295"/>
      <c r="G22" s="795"/>
      <c r="H22" s="265"/>
      <c r="I22" s="103"/>
      <c r="J22" s="265"/>
      <c r="K22" s="779" t="s">
        <v>83</v>
      </c>
      <c r="L22" s="82">
        <v>3</v>
      </c>
      <c r="M22" s="793">
        <v>3</v>
      </c>
      <c r="N22" s="557">
        <v>6</v>
      </c>
    </row>
    <row r="23" spans="1:14" ht="14.1" customHeight="1" x14ac:dyDescent="0.2">
      <c r="A23" s="1250"/>
      <c r="B23" s="1258"/>
      <c r="C23" s="1259"/>
      <c r="D23" s="1249"/>
      <c r="E23" s="1293"/>
      <c r="F23" s="1295"/>
      <c r="G23" s="795"/>
      <c r="H23" s="265"/>
      <c r="I23" s="103"/>
      <c r="J23" s="265"/>
      <c r="K23" s="779" t="s">
        <v>364</v>
      </c>
      <c r="L23" s="82">
        <v>1</v>
      </c>
      <c r="M23" s="82"/>
      <c r="N23" s="557"/>
    </row>
    <row r="24" spans="1:14" ht="14.1" customHeight="1" x14ac:dyDescent="0.2">
      <c r="A24" s="1250"/>
      <c r="B24" s="1258"/>
      <c r="C24" s="1259"/>
      <c r="D24" s="1249"/>
      <c r="E24" s="1293"/>
      <c r="F24" s="1296"/>
      <c r="G24" s="770"/>
      <c r="H24" s="265"/>
      <c r="I24" s="103"/>
      <c r="J24" s="265"/>
      <c r="K24" s="779" t="s">
        <v>246</v>
      </c>
      <c r="L24" s="82"/>
      <c r="M24" s="82">
        <v>3</v>
      </c>
      <c r="N24" s="557"/>
    </row>
    <row r="25" spans="1:14" ht="14.25" customHeight="1" x14ac:dyDescent="0.2">
      <c r="A25" s="1250"/>
      <c r="B25" s="1258"/>
      <c r="C25" s="1259"/>
      <c r="D25" s="1249"/>
      <c r="E25" s="1293"/>
      <c r="F25" s="1296"/>
      <c r="G25" s="770"/>
      <c r="H25" s="265"/>
      <c r="I25" s="103"/>
      <c r="J25" s="265"/>
      <c r="K25" s="1233" t="s">
        <v>333</v>
      </c>
      <c r="L25" s="136">
        <v>100</v>
      </c>
      <c r="M25" s="136"/>
      <c r="N25" s="557"/>
    </row>
    <row r="26" spans="1:14" ht="13.5" customHeight="1" x14ac:dyDescent="0.2">
      <c r="A26" s="1250"/>
      <c r="B26" s="1258"/>
      <c r="C26" s="1259"/>
      <c r="D26" s="1260"/>
      <c r="E26" s="1294"/>
      <c r="F26" s="1296"/>
      <c r="G26" s="288"/>
      <c r="H26" s="105"/>
      <c r="I26" s="102"/>
      <c r="J26" s="105"/>
      <c r="K26" s="1234"/>
      <c r="L26" s="138"/>
      <c r="M26" s="138"/>
      <c r="N26" s="199"/>
    </row>
    <row r="27" spans="1:14" ht="13.5" customHeight="1" x14ac:dyDescent="0.2">
      <c r="A27" s="741"/>
      <c r="B27" s="742"/>
      <c r="C27" s="773"/>
      <c r="D27" s="1235" t="s">
        <v>31</v>
      </c>
      <c r="E27" s="1237"/>
      <c r="F27" s="743"/>
      <c r="G27" s="770"/>
      <c r="H27" s="265"/>
      <c r="I27" s="763"/>
      <c r="J27" s="265"/>
      <c r="K27" s="827" t="s">
        <v>169</v>
      </c>
      <c r="L27" s="655"/>
      <c r="M27" s="596"/>
      <c r="N27" s="597"/>
    </row>
    <row r="28" spans="1:14" ht="24.75" customHeight="1" x14ac:dyDescent="0.2">
      <c r="A28" s="741"/>
      <c r="B28" s="742"/>
      <c r="C28" s="773"/>
      <c r="D28" s="1236"/>
      <c r="E28" s="1238"/>
      <c r="F28" s="743"/>
      <c r="G28" s="770"/>
      <c r="H28" s="265"/>
      <c r="I28" s="103"/>
      <c r="J28" s="265"/>
      <c r="K28" s="779" t="s">
        <v>170</v>
      </c>
      <c r="L28" s="1060">
        <v>87</v>
      </c>
      <c r="M28" s="136">
        <v>87</v>
      </c>
      <c r="N28" s="557">
        <v>87</v>
      </c>
    </row>
    <row r="29" spans="1:14" ht="25.5" customHeight="1" x14ac:dyDescent="0.2">
      <c r="A29" s="741"/>
      <c r="B29" s="742"/>
      <c r="C29" s="773"/>
      <c r="D29" s="1236"/>
      <c r="E29" s="1238"/>
      <c r="F29" s="743"/>
      <c r="G29" s="770"/>
      <c r="H29" s="265"/>
      <c r="I29" s="103"/>
      <c r="J29" s="265"/>
      <c r="K29" s="786" t="s">
        <v>145</v>
      </c>
      <c r="L29" s="828">
        <v>63</v>
      </c>
      <c r="M29" s="556">
        <v>63</v>
      </c>
      <c r="N29" s="587">
        <v>63</v>
      </c>
    </row>
    <row r="30" spans="1:14" ht="15" customHeight="1" x14ac:dyDescent="0.2">
      <c r="A30" s="741"/>
      <c r="B30" s="742"/>
      <c r="C30" s="773"/>
      <c r="D30" s="1236"/>
      <c r="E30" s="1238"/>
      <c r="F30" s="743"/>
      <c r="G30" s="770"/>
      <c r="H30" s="265"/>
      <c r="I30" s="103"/>
      <c r="J30" s="265"/>
      <c r="K30" s="335" t="s">
        <v>171</v>
      </c>
      <c r="L30" s="332"/>
      <c r="M30" s="499"/>
      <c r="N30" s="333"/>
    </row>
    <row r="31" spans="1:14" ht="13.5" customHeight="1" x14ac:dyDescent="0.2">
      <c r="A31" s="741"/>
      <c r="B31" s="742"/>
      <c r="C31" s="773"/>
      <c r="D31" s="194"/>
      <c r="E31" s="1238"/>
      <c r="F31" s="743"/>
      <c r="G31" s="770"/>
      <c r="H31" s="265"/>
      <c r="I31" s="103"/>
      <c r="J31" s="265"/>
      <c r="K31" s="796" t="s">
        <v>104</v>
      </c>
      <c r="L31" s="82">
        <v>10</v>
      </c>
      <c r="M31" s="136">
        <v>10</v>
      </c>
      <c r="N31" s="557">
        <v>10</v>
      </c>
    </row>
    <row r="32" spans="1:14" ht="13.5" customHeight="1" x14ac:dyDescent="0.2">
      <c r="A32" s="741"/>
      <c r="B32" s="742"/>
      <c r="C32" s="773"/>
      <c r="D32" s="194"/>
      <c r="E32" s="1238"/>
      <c r="F32" s="743"/>
      <c r="G32" s="770"/>
      <c r="H32" s="265"/>
      <c r="I32" s="103"/>
      <c r="J32" s="265"/>
      <c r="K32" s="339" t="s">
        <v>33</v>
      </c>
      <c r="L32" s="33" t="s">
        <v>247</v>
      </c>
      <c r="M32" s="260" t="s">
        <v>247</v>
      </c>
      <c r="N32" s="334" t="s">
        <v>247</v>
      </c>
    </row>
    <row r="33" spans="1:48" ht="13.5" customHeight="1" x14ac:dyDescent="0.2">
      <c r="A33" s="741"/>
      <c r="B33" s="742"/>
      <c r="C33" s="773"/>
      <c r="D33" s="194"/>
      <c r="E33" s="1238"/>
      <c r="F33" s="743"/>
      <c r="G33" s="770"/>
      <c r="H33" s="265"/>
      <c r="I33" s="103"/>
      <c r="J33" s="265"/>
      <c r="K33" s="339" t="s">
        <v>82</v>
      </c>
      <c r="L33" s="33" t="s">
        <v>301</v>
      </c>
      <c r="M33" s="260" t="s">
        <v>301</v>
      </c>
      <c r="N33" s="334" t="s">
        <v>301</v>
      </c>
    </row>
    <row r="34" spans="1:48" ht="13.5" customHeight="1" x14ac:dyDescent="0.2">
      <c r="A34" s="741"/>
      <c r="B34" s="742"/>
      <c r="C34" s="773"/>
      <c r="D34" s="194"/>
      <c r="E34" s="1238"/>
      <c r="F34" s="743"/>
      <c r="G34" s="770"/>
      <c r="H34" s="265"/>
      <c r="I34" s="103"/>
      <c r="J34" s="265"/>
      <c r="K34" s="339" t="s">
        <v>248</v>
      </c>
      <c r="L34" s="33" t="s">
        <v>166</v>
      </c>
      <c r="M34" s="260" t="s">
        <v>166</v>
      </c>
      <c r="N34" s="334" t="s">
        <v>166</v>
      </c>
    </row>
    <row r="35" spans="1:48" ht="13.5" customHeight="1" x14ac:dyDescent="0.2">
      <c r="A35" s="741"/>
      <c r="B35" s="742"/>
      <c r="C35" s="773"/>
      <c r="D35" s="194"/>
      <c r="E35" s="1238"/>
      <c r="F35" s="743"/>
      <c r="G35" s="770"/>
      <c r="H35" s="265"/>
      <c r="I35" s="103"/>
      <c r="J35" s="265"/>
      <c r="K35" s="5" t="s">
        <v>233</v>
      </c>
      <c r="L35" s="33" t="s">
        <v>229</v>
      </c>
      <c r="M35" s="260" t="s">
        <v>229</v>
      </c>
      <c r="N35" s="334" t="s">
        <v>229</v>
      </c>
    </row>
    <row r="36" spans="1:48" s="8" customFormat="1" ht="13.5" customHeight="1" x14ac:dyDescent="0.2">
      <c r="A36" s="741"/>
      <c r="B36" s="742"/>
      <c r="C36" s="773"/>
      <c r="D36" s="194"/>
      <c r="E36" s="1238"/>
      <c r="F36" s="743"/>
      <c r="G36" s="770"/>
      <c r="H36" s="265"/>
      <c r="I36" s="103"/>
      <c r="J36" s="265"/>
      <c r="K36" s="339" t="s">
        <v>249</v>
      </c>
      <c r="L36" s="33" t="s">
        <v>250</v>
      </c>
      <c r="M36" s="260" t="s">
        <v>250</v>
      </c>
      <c r="N36" s="334" t="s">
        <v>250</v>
      </c>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row>
    <row r="37" spans="1:48" s="8" customFormat="1" ht="14.25" customHeight="1" x14ac:dyDescent="0.2">
      <c r="A37" s="741"/>
      <c r="B37" s="742"/>
      <c r="C37" s="773"/>
      <c r="D37" s="194"/>
      <c r="E37" s="1238"/>
      <c r="F37" s="743"/>
      <c r="G37" s="770"/>
      <c r="H37" s="265"/>
      <c r="I37" s="103"/>
      <c r="J37" s="265"/>
      <c r="K37" s="799" t="s">
        <v>172</v>
      </c>
      <c r="L37" s="243"/>
      <c r="M37" s="499"/>
      <c r="N37" s="33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row>
    <row r="38" spans="1:48" s="8" customFormat="1" ht="13.5" customHeight="1" x14ac:dyDescent="0.2">
      <c r="A38" s="741"/>
      <c r="B38" s="742"/>
      <c r="C38" s="773"/>
      <c r="D38" s="194"/>
      <c r="E38" s="1238"/>
      <c r="F38" s="743"/>
      <c r="G38" s="770"/>
      <c r="H38" s="265"/>
      <c r="I38" s="103"/>
      <c r="J38" s="265"/>
      <c r="K38" s="339" t="s">
        <v>147</v>
      </c>
      <c r="L38" s="143">
        <v>11</v>
      </c>
      <c r="M38" s="391">
        <v>11</v>
      </c>
      <c r="N38" s="337">
        <v>11</v>
      </c>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row>
    <row r="39" spans="1:48" s="8" customFormat="1" ht="13.5" customHeight="1" x14ac:dyDescent="0.2">
      <c r="A39" s="741"/>
      <c r="B39" s="742"/>
      <c r="C39" s="773"/>
      <c r="D39" s="194"/>
      <c r="E39" s="1238"/>
      <c r="F39" s="743"/>
      <c r="G39" s="770"/>
      <c r="H39" s="265"/>
      <c r="I39" s="103"/>
      <c r="J39" s="265"/>
      <c r="K39" s="768" t="s">
        <v>146</v>
      </c>
      <c r="L39" s="192" t="s">
        <v>131</v>
      </c>
      <c r="M39" s="299" t="s">
        <v>131</v>
      </c>
      <c r="N39" s="193" t="s">
        <v>131</v>
      </c>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row>
    <row r="40" spans="1:48" s="8" customFormat="1" ht="15" customHeight="1" x14ac:dyDescent="0.2">
      <c r="A40" s="741"/>
      <c r="B40" s="742"/>
      <c r="C40" s="773"/>
      <c r="D40" s="194"/>
      <c r="E40" s="1238"/>
      <c r="F40" s="743"/>
      <c r="G40" s="770"/>
      <c r="H40" s="265"/>
      <c r="I40" s="103"/>
      <c r="J40" s="265"/>
      <c r="K40" s="335" t="s">
        <v>334</v>
      </c>
      <c r="L40" s="336"/>
      <c r="M40" s="391"/>
      <c r="N40" s="337"/>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row>
    <row r="41" spans="1:48" s="8" customFormat="1" ht="26.25" customHeight="1" x14ac:dyDescent="0.2">
      <c r="A41" s="741"/>
      <c r="B41" s="742"/>
      <c r="C41" s="773"/>
      <c r="D41" s="194"/>
      <c r="E41" s="1238"/>
      <c r="F41" s="743"/>
      <c r="G41" s="770"/>
      <c r="H41" s="265"/>
      <c r="I41" s="103"/>
      <c r="J41" s="265"/>
      <c r="K41" s="740" t="s">
        <v>325</v>
      </c>
      <c r="L41" s="336"/>
      <c r="M41" s="391">
        <v>150</v>
      </c>
      <c r="N41" s="337"/>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row>
    <row r="42" spans="1:48" s="8" customFormat="1" ht="27.75" customHeight="1" x14ac:dyDescent="0.2">
      <c r="A42" s="741"/>
      <c r="B42" s="742"/>
      <c r="C42" s="773"/>
      <c r="D42" s="194"/>
      <c r="E42" s="1238"/>
      <c r="F42" s="743"/>
      <c r="G42" s="770"/>
      <c r="H42" s="265"/>
      <c r="I42" s="103"/>
      <c r="J42" s="265"/>
      <c r="K42" s="740" t="s">
        <v>327</v>
      </c>
      <c r="L42" s="336"/>
      <c r="M42" s="1005">
        <v>7.5</v>
      </c>
      <c r="N42" s="337"/>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row>
    <row r="43" spans="1:48" s="8" customFormat="1" ht="13.5" customHeight="1" x14ac:dyDescent="0.2">
      <c r="A43" s="741"/>
      <c r="B43" s="742"/>
      <c r="C43" s="773"/>
      <c r="D43" s="194"/>
      <c r="E43" s="1238"/>
      <c r="F43" s="743"/>
      <c r="G43" s="770"/>
      <c r="H43" s="265"/>
      <c r="I43" s="103"/>
      <c r="J43" s="265"/>
      <c r="K43" s="46" t="s">
        <v>208</v>
      </c>
      <c r="L43" s="192">
        <v>1</v>
      </c>
      <c r="M43" s="299">
        <v>1</v>
      </c>
      <c r="N43" s="193">
        <v>1</v>
      </c>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row>
    <row r="44" spans="1:48" s="8" customFormat="1" ht="30" customHeight="1" x14ac:dyDescent="0.2">
      <c r="A44" s="741"/>
      <c r="B44" s="742"/>
      <c r="C44" s="773"/>
      <c r="D44" s="195"/>
      <c r="E44" s="1239"/>
      <c r="F44" s="743"/>
      <c r="G44" s="770"/>
      <c r="H44" s="265"/>
      <c r="I44" s="103"/>
      <c r="J44" s="265"/>
      <c r="K44" s="778" t="s">
        <v>314</v>
      </c>
      <c r="L44" s="399">
        <v>2</v>
      </c>
      <c r="M44" s="800"/>
      <c r="N44" s="400"/>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row>
    <row r="45" spans="1:48" s="8" customFormat="1" ht="25.5" customHeight="1" x14ac:dyDescent="0.2">
      <c r="A45" s="741"/>
      <c r="B45" s="742"/>
      <c r="C45" s="782"/>
      <c r="D45" s="1249" t="s">
        <v>135</v>
      </c>
      <c r="E45" s="1301" t="s">
        <v>138</v>
      </c>
      <c r="F45" s="743"/>
      <c r="G45" s="59"/>
      <c r="H45" s="104"/>
      <c r="I45" s="128"/>
      <c r="J45" s="104"/>
      <c r="K45" s="794" t="s">
        <v>150</v>
      </c>
      <c r="L45" s="177">
        <v>100</v>
      </c>
      <c r="M45" s="801"/>
      <c r="N45" s="261"/>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row>
    <row r="46" spans="1:48" s="8" customFormat="1" ht="9" customHeight="1" x14ac:dyDescent="0.2">
      <c r="A46" s="741"/>
      <c r="B46" s="742"/>
      <c r="C46" s="782"/>
      <c r="D46" s="1249"/>
      <c r="E46" s="1302"/>
      <c r="F46" s="743"/>
      <c r="G46" s="60"/>
      <c r="H46" s="105"/>
      <c r="I46" s="102"/>
      <c r="J46" s="105"/>
      <c r="K46" s="792"/>
      <c r="L46" s="178"/>
      <c r="M46" s="802"/>
      <c r="N46" s="261"/>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row>
    <row r="47" spans="1:48" s="8" customFormat="1" ht="13.5" customHeight="1" x14ac:dyDescent="0.2">
      <c r="A47" s="741"/>
      <c r="B47" s="742"/>
      <c r="C47" s="70"/>
      <c r="D47" s="1235" t="s">
        <v>128</v>
      </c>
      <c r="E47" s="1302"/>
      <c r="F47" s="1305"/>
      <c r="G47" s="25"/>
      <c r="H47" s="265"/>
      <c r="I47" s="103"/>
      <c r="J47" s="265"/>
      <c r="K47" s="746" t="s">
        <v>94</v>
      </c>
      <c r="L47" s="176">
        <v>1</v>
      </c>
      <c r="M47" s="394"/>
      <c r="N47" s="20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row>
    <row r="48" spans="1:48" s="8" customFormat="1" ht="24.75" customHeight="1" x14ac:dyDescent="0.2">
      <c r="A48" s="741"/>
      <c r="B48" s="742"/>
      <c r="C48" s="773"/>
      <c r="D48" s="1260"/>
      <c r="E48" s="1302"/>
      <c r="F48" s="1305"/>
      <c r="G48" s="770"/>
      <c r="H48" s="265"/>
      <c r="I48" s="763"/>
      <c r="J48" s="265"/>
      <c r="K48" s="339" t="s">
        <v>150</v>
      </c>
      <c r="L48" s="78">
        <v>25</v>
      </c>
      <c r="M48" s="459">
        <v>100</v>
      </c>
      <c r="N48" s="219"/>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row>
    <row r="49" spans="1:48" s="8" customFormat="1" ht="12.75" customHeight="1" x14ac:dyDescent="0.2">
      <c r="A49" s="741"/>
      <c r="B49" s="742"/>
      <c r="C49" s="70"/>
      <c r="D49" s="1254" t="s">
        <v>111</v>
      </c>
      <c r="E49" s="1256" t="s">
        <v>102</v>
      </c>
      <c r="F49" s="1253"/>
      <c r="G49" s="59"/>
      <c r="H49" s="104"/>
      <c r="I49" s="128"/>
      <c r="J49" s="104"/>
      <c r="K49" s="781" t="s">
        <v>94</v>
      </c>
      <c r="L49" s="136">
        <v>1</v>
      </c>
      <c r="M49" s="169"/>
      <c r="N49" s="261"/>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row>
    <row r="50" spans="1:48" s="8" customFormat="1" ht="24" customHeight="1" x14ac:dyDescent="0.2">
      <c r="A50" s="741"/>
      <c r="B50" s="742"/>
      <c r="C50" s="773"/>
      <c r="D50" s="1255"/>
      <c r="E50" s="1257"/>
      <c r="F50" s="1253"/>
      <c r="G50" s="288"/>
      <c r="H50" s="105"/>
      <c r="I50" s="102"/>
      <c r="J50" s="105"/>
      <c r="K50" s="291" t="s">
        <v>116</v>
      </c>
      <c r="L50" s="138">
        <v>20</v>
      </c>
      <c r="M50" s="171">
        <v>50</v>
      </c>
      <c r="N50" s="219">
        <v>100</v>
      </c>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row>
    <row r="51" spans="1:48" s="8" customFormat="1" ht="17.25" customHeight="1" x14ac:dyDescent="0.2">
      <c r="A51" s="741"/>
      <c r="B51" s="742"/>
      <c r="C51" s="782"/>
      <c r="D51" s="1235" t="s">
        <v>184</v>
      </c>
      <c r="E51" s="1256" t="s">
        <v>138</v>
      </c>
      <c r="F51" s="743"/>
      <c r="G51" s="25"/>
      <c r="H51" s="265"/>
      <c r="I51" s="103"/>
      <c r="J51" s="265"/>
      <c r="K51" s="1378" t="s">
        <v>150</v>
      </c>
      <c r="L51" s="177">
        <v>100</v>
      </c>
      <c r="M51" s="479"/>
      <c r="N51" s="20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row>
    <row r="52" spans="1:48" s="8" customFormat="1" ht="15" customHeight="1" x14ac:dyDescent="0.2">
      <c r="A52" s="741"/>
      <c r="B52" s="742"/>
      <c r="C52" s="782"/>
      <c r="D52" s="1260"/>
      <c r="E52" s="1435"/>
      <c r="F52" s="743"/>
      <c r="G52" s="25"/>
      <c r="H52" s="265"/>
      <c r="I52" s="103"/>
      <c r="J52" s="265"/>
      <c r="K52" s="1379"/>
      <c r="L52" s="78"/>
      <c r="M52" s="459"/>
      <c r="N52" s="219"/>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row>
    <row r="53" spans="1:48" s="8" customFormat="1" ht="15" customHeight="1" x14ac:dyDescent="0.2">
      <c r="A53" s="741"/>
      <c r="B53" s="742"/>
      <c r="C53" s="70"/>
      <c r="D53" s="1254" t="s">
        <v>132</v>
      </c>
      <c r="E53" s="1317"/>
      <c r="F53" s="1253"/>
      <c r="G53" s="59"/>
      <c r="H53" s="104"/>
      <c r="I53" s="104"/>
      <c r="J53" s="155"/>
      <c r="K53" s="781" t="s">
        <v>94</v>
      </c>
      <c r="L53" s="136">
        <v>1</v>
      </c>
      <c r="M53" s="170"/>
      <c r="N53" s="20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row>
    <row r="54" spans="1:48" s="8" customFormat="1" ht="17.25" customHeight="1" x14ac:dyDescent="0.2">
      <c r="A54" s="741"/>
      <c r="B54" s="742"/>
      <c r="C54" s="773"/>
      <c r="D54" s="1255"/>
      <c r="E54" s="1297"/>
      <c r="F54" s="1253"/>
      <c r="G54" s="288"/>
      <c r="H54" s="105"/>
      <c r="I54" s="102"/>
      <c r="J54" s="105"/>
      <c r="K54" s="291" t="s">
        <v>117</v>
      </c>
      <c r="L54" s="138"/>
      <c r="M54" s="138">
        <v>20</v>
      </c>
      <c r="N54" s="219">
        <v>100</v>
      </c>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row>
    <row r="55" spans="1:48" s="8" customFormat="1" ht="15" customHeight="1" x14ac:dyDescent="0.2">
      <c r="A55" s="741"/>
      <c r="B55" s="742"/>
      <c r="C55" s="70"/>
      <c r="D55" s="1254" t="s">
        <v>198</v>
      </c>
      <c r="E55" s="1256" t="s">
        <v>102</v>
      </c>
      <c r="F55" s="1253"/>
      <c r="G55" s="25"/>
      <c r="H55" s="265"/>
      <c r="I55" s="103"/>
      <c r="J55" s="265"/>
      <c r="K55" s="746" t="s">
        <v>94</v>
      </c>
      <c r="L55" s="136">
        <v>1</v>
      </c>
      <c r="M55" s="169"/>
      <c r="N55" s="261"/>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row>
    <row r="56" spans="1:48" s="8" customFormat="1" ht="15.75" customHeight="1" x14ac:dyDescent="0.2">
      <c r="A56" s="741"/>
      <c r="B56" s="742"/>
      <c r="C56" s="773"/>
      <c r="D56" s="1255"/>
      <c r="E56" s="1257"/>
      <c r="F56" s="1253"/>
      <c r="G56" s="770"/>
      <c r="H56" s="265"/>
      <c r="I56" s="103"/>
      <c r="J56" s="265"/>
      <c r="K56" s="406" t="s">
        <v>199</v>
      </c>
      <c r="L56" s="138"/>
      <c r="M56" s="171"/>
      <c r="N56" s="219"/>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row>
    <row r="57" spans="1:48" s="8" customFormat="1" ht="13.5" customHeight="1" x14ac:dyDescent="0.2">
      <c r="A57" s="741"/>
      <c r="B57" s="742"/>
      <c r="C57" s="782"/>
      <c r="D57" s="1235" t="s">
        <v>134</v>
      </c>
      <c r="E57" s="1256" t="s">
        <v>138</v>
      </c>
      <c r="F57" s="743"/>
      <c r="G57" s="59" t="s">
        <v>49</v>
      </c>
      <c r="H57" s="104"/>
      <c r="I57" s="128"/>
      <c r="J57" s="104"/>
      <c r="K57" s="781" t="s">
        <v>94</v>
      </c>
      <c r="L57" s="170"/>
      <c r="M57" s="177"/>
      <c r="N57" s="20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row>
    <row r="58" spans="1:48" s="8" customFormat="1" ht="26.25" customHeight="1" x14ac:dyDescent="0.2">
      <c r="A58" s="741"/>
      <c r="B58" s="742"/>
      <c r="C58" s="782"/>
      <c r="D58" s="1260"/>
      <c r="E58" s="1297"/>
      <c r="F58" s="743"/>
      <c r="G58" s="60"/>
      <c r="H58" s="105"/>
      <c r="I58" s="102"/>
      <c r="J58" s="105"/>
      <c r="K58" s="291" t="s">
        <v>116</v>
      </c>
      <c r="L58" s="138"/>
      <c r="M58" s="178"/>
      <c r="N58" s="219"/>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row>
    <row r="59" spans="1:48" s="8" customFormat="1" ht="19.5" customHeight="1" x14ac:dyDescent="0.2">
      <c r="A59" s="741"/>
      <c r="B59" s="742"/>
      <c r="C59" s="773"/>
      <c r="D59" s="1249" t="s">
        <v>241</v>
      </c>
      <c r="E59" s="1256" t="s">
        <v>138</v>
      </c>
      <c r="F59" s="743"/>
      <c r="G59" s="59"/>
      <c r="H59" s="104"/>
      <c r="I59" s="128"/>
      <c r="J59" s="104"/>
      <c r="K59" s="1306" t="s">
        <v>242</v>
      </c>
      <c r="L59" s="695"/>
      <c r="M59" s="205"/>
      <c r="N59" s="511">
        <v>30</v>
      </c>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row>
    <row r="60" spans="1:48" s="8" customFormat="1" ht="10.5" customHeight="1" x14ac:dyDescent="0.2">
      <c r="A60" s="741"/>
      <c r="B60" s="742"/>
      <c r="C60" s="773"/>
      <c r="D60" s="1298"/>
      <c r="E60" s="1299"/>
      <c r="F60" s="743"/>
      <c r="G60" s="60"/>
      <c r="H60" s="105"/>
      <c r="I60" s="102"/>
      <c r="J60" s="105"/>
      <c r="K60" s="1308"/>
      <c r="L60" s="696"/>
      <c r="M60" s="469"/>
      <c r="N60" s="577"/>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row>
    <row r="61" spans="1:48" s="8" customFormat="1" ht="16.5" customHeight="1" thickBot="1" x14ac:dyDescent="0.25">
      <c r="A61" s="789"/>
      <c r="B61" s="273"/>
      <c r="C61" s="34"/>
      <c r="D61" s="818"/>
      <c r="E61" s="819"/>
      <c r="F61" s="651"/>
      <c r="G61" s="36" t="s">
        <v>6</v>
      </c>
      <c r="H61" s="164">
        <f>SUM(H17:H60)</f>
        <v>1656.8</v>
      </c>
      <c r="I61" s="164">
        <f>SUM(I17:I60)</f>
        <v>1324.5</v>
      </c>
      <c r="J61" s="164">
        <f>SUM(J17:J60)</f>
        <v>1522.5</v>
      </c>
      <c r="K61" s="229"/>
      <c r="L61" s="42"/>
      <c r="M61" s="480"/>
      <c r="N61" s="419"/>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row>
    <row r="62" spans="1:48" s="8" customFormat="1" ht="12.75" customHeight="1" x14ac:dyDescent="0.2">
      <c r="A62" s="741" t="s">
        <v>5</v>
      </c>
      <c r="B62" s="750" t="s">
        <v>5</v>
      </c>
      <c r="C62" s="773" t="s">
        <v>7</v>
      </c>
      <c r="D62" s="1321" t="s">
        <v>53</v>
      </c>
      <c r="E62" s="807"/>
      <c r="F62" s="753" t="s">
        <v>27</v>
      </c>
      <c r="G62" s="185" t="s">
        <v>24</v>
      </c>
      <c r="H62" s="163">
        <v>3084.7</v>
      </c>
      <c r="I62" s="130">
        <v>3102.6</v>
      </c>
      <c r="J62" s="125">
        <v>3102.6</v>
      </c>
      <c r="K62" s="808"/>
      <c r="L62" s="809"/>
      <c r="M62" s="810"/>
      <c r="N62" s="811"/>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row>
    <row r="63" spans="1:48" s="8" customFormat="1" ht="12.75" customHeight="1" x14ac:dyDescent="0.2">
      <c r="A63" s="1141"/>
      <c r="B63" s="1145"/>
      <c r="C63" s="1146"/>
      <c r="D63" s="1321"/>
      <c r="E63" s="803"/>
      <c r="F63" s="1143"/>
      <c r="G63" s="1165" t="s">
        <v>58</v>
      </c>
      <c r="H63" s="1058">
        <v>132.19999999999999</v>
      </c>
      <c r="I63" s="1043"/>
      <c r="J63" s="265"/>
      <c r="K63" s="804"/>
      <c r="L63" s="805"/>
      <c r="M63" s="611"/>
      <c r="N63" s="806"/>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row>
    <row r="64" spans="1:48" s="8" customFormat="1" ht="12.75" customHeight="1" x14ac:dyDescent="0.2">
      <c r="A64" s="741"/>
      <c r="B64" s="750"/>
      <c r="C64" s="773"/>
      <c r="D64" s="1252"/>
      <c r="E64" s="803"/>
      <c r="F64" s="743"/>
      <c r="G64" s="770" t="s">
        <v>40</v>
      </c>
      <c r="H64" s="1058">
        <v>2</v>
      </c>
      <c r="I64" s="763">
        <v>2</v>
      </c>
      <c r="J64" s="265">
        <v>2</v>
      </c>
      <c r="K64" s="812"/>
      <c r="L64" s="289"/>
      <c r="M64" s="267"/>
      <c r="N64" s="502"/>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row>
    <row r="65" spans="1:48" s="8" customFormat="1" ht="13.5" customHeight="1" x14ac:dyDescent="0.2">
      <c r="A65" s="741"/>
      <c r="B65" s="750"/>
      <c r="C65" s="773"/>
      <c r="D65" s="790"/>
      <c r="E65" s="803"/>
      <c r="F65" s="743"/>
      <c r="G65" s="770" t="s">
        <v>87</v>
      </c>
      <c r="H65" s="1058">
        <v>1.8</v>
      </c>
      <c r="I65" s="763"/>
      <c r="J65" s="265"/>
      <c r="K65" s="804"/>
      <c r="L65" s="805"/>
      <c r="M65" s="611"/>
      <c r="N65" s="806"/>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row>
    <row r="66" spans="1:48" s="8" customFormat="1" ht="24.75" customHeight="1" x14ac:dyDescent="0.2">
      <c r="A66" s="1250"/>
      <c r="B66" s="1300"/>
      <c r="C66" s="1259"/>
      <c r="D66" s="1235" t="s">
        <v>68</v>
      </c>
      <c r="E66" s="1303"/>
      <c r="F66" s="1296"/>
      <c r="G66" s="7"/>
      <c r="H66" s="127"/>
      <c r="I66" s="111"/>
      <c r="J66" s="104"/>
      <c r="K66" s="731" t="s">
        <v>211</v>
      </c>
      <c r="L66" s="656">
        <v>8.6</v>
      </c>
      <c r="M66" s="657">
        <v>8.6</v>
      </c>
      <c r="N66" s="356">
        <v>8.6</v>
      </c>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row>
    <row r="67" spans="1:48" s="8" customFormat="1" ht="14.25" customHeight="1" x14ac:dyDescent="0.2">
      <c r="A67" s="1250"/>
      <c r="B67" s="1300"/>
      <c r="C67" s="1259"/>
      <c r="D67" s="1252"/>
      <c r="E67" s="1304"/>
      <c r="F67" s="1296"/>
      <c r="G67" s="770"/>
      <c r="H67" s="126"/>
      <c r="I67" s="763"/>
      <c r="J67" s="265"/>
      <c r="K67" s="658" t="s">
        <v>164</v>
      </c>
      <c r="L67" s="556">
        <v>445</v>
      </c>
      <c r="M67" s="556">
        <v>445</v>
      </c>
      <c r="N67" s="587">
        <v>445</v>
      </c>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row>
    <row r="68" spans="1:48" s="8" customFormat="1" ht="13.5" customHeight="1" x14ac:dyDescent="0.2">
      <c r="A68" s="1250"/>
      <c r="B68" s="1300"/>
      <c r="C68" s="1259"/>
      <c r="D68" s="1254" t="s">
        <v>37</v>
      </c>
      <c r="E68" s="767"/>
      <c r="F68" s="743"/>
      <c r="G68" s="9"/>
      <c r="H68" s="126"/>
      <c r="I68" s="763"/>
      <c r="J68" s="265"/>
      <c r="K68" s="599" t="s">
        <v>39</v>
      </c>
      <c r="L68" s="81">
        <v>46</v>
      </c>
      <c r="M68" s="477">
        <v>46</v>
      </c>
      <c r="N68" s="462">
        <v>46</v>
      </c>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row>
    <row r="69" spans="1:48" s="8" customFormat="1" ht="15" customHeight="1" x14ac:dyDescent="0.2">
      <c r="A69" s="1250"/>
      <c r="B69" s="1300"/>
      <c r="C69" s="1259"/>
      <c r="D69" s="1322"/>
      <c r="E69" s="767"/>
      <c r="F69" s="743"/>
      <c r="G69" s="770"/>
      <c r="H69" s="126"/>
      <c r="I69" s="763"/>
      <c r="J69" s="265"/>
      <c r="K69" s="769" t="s">
        <v>69</v>
      </c>
      <c r="L69" s="813">
        <v>1500</v>
      </c>
      <c r="M69" s="814">
        <v>1500</v>
      </c>
      <c r="N69" s="510">
        <v>1500</v>
      </c>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row>
    <row r="70" spans="1:48" s="8" customFormat="1" ht="16.5" customHeight="1" x14ac:dyDescent="0.2">
      <c r="A70" s="741"/>
      <c r="B70" s="750"/>
      <c r="C70" s="773"/>
      <c r="D70" s="1254" t="s">
        <v>115</v>
      </c>
      <c r="E70" s="759"/>
      <c r="F70" s="743"/>
      <c r="G70" s="770"/>
      <c r="H70" s="126"/>
      <c r="I70" s="763"/>
      <c r="J70" s="265"/>
      <c r="K70" s="338" t="s">
        <v>142</v>
      </c>
      <c r="L70" s="815" t="s">
        <v>252</v>
      </c>
      <c r="M70" s="815" t="s">
        <v>252</v>
      </c>
      <c r="N70" s="816" t="s">
        <v>252</v>
      </c>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row>
    <row r="71" spans="1:48" s="8" customFormat="1" ht="36.75" customHeight="1" x14ac:dyDescent="0.2">
      <c r="A71" s="741"/>
      <c r="B71" s="750"/>
      <c r="C71" s="773"/>
      <c r="D71" s="1309"/>
      <c r="E71" s="759"/>
      <c r="F71" s="743"/>
      <c r="G71" s="770"/>
      <c r="H71" s="126"/>
      <c r="I71" s="763"/>
      <c r="J71" s="265"/>
      <c r="K71" s="131" t="s">
        <v>143</v>
      </c>
      <c r="L71" s="299" t="s">
        <v>112</v>
      </c>
      <c r="M71" s="299" t="s">
        <v>112</v>
      </c>
      <c r="N71" s="193" t="s">
        <v>112</v>
      </c>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row>
    <row r="72" spans="1:48" s="8" customFormat="1" ht="27.75" customHeight="1" x14ac:dyDescent="0.2">
      <c r="A72" s="741"/>
      <c r="B72" s="750"/>
      <c r="C72" s="773"/>
      <c r="D72" s="774" t="s">
        <v>57</v>
      </c>
      <c r="E72" s="759"/>
      <c r="F72" s="743"/>
      <c r="G72" s="770"/>
      <c r="H72" s="126"/>
      <c r="I72" s="763"/>
      <c r="J72" s="265"/>
      <c r="K72" s="326" t="s">
        <v>38</v>
      </c>
      <c r="L72" s="328">
        <v>11</v>
      </c>
      <c r="M72" s="328">
        <v>11</v>
      </c>
      <c r="N72" s="329">
        <v>11</v>
      </c>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row>
    <row r="73" spans="1:48" ht="27.75" customHeight="1" x14ac:dyDescent="0.2">
      <c r="A73" s="741"/>
      <c r="B73" s="750"/>
      <c r="C73" s="773"/>
      <c r="D73" s="774" t="s">
        <v>290</v>
      </c>
      <c r="E73" s="759"/>
      <c r="F73" s="777"/>
      <c r="G73" s="288"/>
      <c r="H73" s="101"/>
      <c r="I73" s="639"/>
      <c r="J73" s="105"/>
      <c r="K73" s="820" t="s">
        <v>251</v>
      </c>
      <c r="L73" s="35">
        <v>100</v>
      </c>
      <c r="M73" s="35"/>
      <c r="N73" s="200"/>
    </row>
    <row r="74" spans="1:48" s="8" customFormat="1" ht="16.5" customHeight="1" thickBot="1" x14ac:dyDescent="0.25">
      <c r="A74" s="771"/>
      <c r="B74" s="776"/>
      <c r="C74" s="782"/>
      <c r="D74" s="818"/>
      <c r="E74" s="819"/>
      <c r="F74" s="651"/>
      <c r="G74" s="36" t="s">
        <v>6</v>
      </c>
      <c r="H74" s="164">
        <f>SUM(H62:H73)</f>
        <v>3220.7</v>
      </c>
      <c r="I74" s="164">
        <f t="shared" ref="I74:J74" si="0">SUM(I62:I73)</f>
        <v>3104.6</v>
      </c>
      <c r="J74" s="164">
        <f t="shared" si="0"/>
        <v>3104.6</v>
      </c>
      <c r="K74" s="229"/>
      <c r="L74" s="42"/>
      <c r="M74" s="480"/>
      <c r="N74" s="419"/>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row>
    <row r="75" spans="1:48" ht="14.25" customHeight="1" x14ac:dyDescent="0.2">
      <c r="A75" s="747" t="s">
        <v>5</v>
      </c>
      <c r="B75" s="749" t="s">
        <v>5</v>
      </c>
      <c r="C75" s="240" t="s">
        <v>26</v>
      </c>
      <c r="D75" s="1314" t="s">
        <v>54</v>
      </c>
      <c r="E75" s="251"/>
      <c r="F75" s="753" t="s">
        <v>27</v>
      </c>
      <c r="G75" s="185" t="s">
        <v>24</v>
      </c>
      <c r="H75" s="125">
        <v>964.6</v>
      </c>
      <c r="I75" s="125">
        <v>1067.5999999999999</v>
      </c>
      <c r="J75" s="125">
        <v>958.3</v>
      </c>
      <c r="K75" s="817"/>
      <c r="L75" s="809"/>
      <c r="M75" s="810"/>
      <c r="N75" s="811"/>
    </row>
    <row r="76" spans="1:48" ht="13.5" customHeight="1" x14ac:dyDescent="0.2">
      <c r="A76" s="916"/>
      <c r="B76" s="918"/>
      <c r="C76" s="920"/>
      <c r="D76" s="1315"/>
      <c r="E76" s="250"/>
      <c r="F76" s="915"/>
      <c r="G76" s="921" t="s">
        <v>58</v>
      </c>
      <c r="H76" s="265">
        <v>36</v>
      </c>
      <c r="I76" s="265"/>
      <c r="J76" s="265"/>
      <c r="K76" s="919"/>
      <c r="L76" s="289"/>
      <c r="M76" s="267"/>
      <c r="N76" s="502"/>
    </row>
    <row r="77" spans="1:48" ht="13.5" customHeight="1" x14ac:dyDescent="0.2">
      <c r="A77" s="771"/>
      <c r="B77" s="772"/>
      <c r="C77" s="782"/>
      <c r="D77" s="1252"/>
      <c r="E77" s="250"/>
      <c r="F77" s="777"/>
      <c r="G77" s="795" t="s">
        <v>40</v>
      </c>
      <c r="H77" s="265">
        <v>32.700000000000003</v>
      </c>
      <c r="I77" s="265">
        <v>32.700000000000003</v>
      </c>
      <c r="J77" s="265">
        <v>32.700000000000003</v>
      </c>
      <c r="K77" s="791"/>
      <c r="L77" s="289"/>
      <c r="M77" s="267"/>
      <c r="N77" s="502"/>
    </row>
    <row r="78" spans="1:48" ht="12" customHeight="1" x14ac:dyDescent="0.2">
      <c r="A78" s="771"/>
      <c r="B78" s="772"/>
      <c r="C78" s="782"/>
      <c r="D78" s="1316"/>
      <c r="E78" s="825"/>
      <c r="F78" s="777"/>
      <c r="G78" s="795" t="s">
        <v>87</v>
      </c>
      <c r="H78" s="265">
        <v>2.6</v>
      </c>
      <c r="I78" s="709"/>
      <c r="J78" s="709"/>
      <c r="K78" s="150"/>
      <c r="L78" s="805"/>
      <c r="M78" s="611"/>
      <c r="N78" s="806"/>
    </row>
    <row r="79" spans="1:48" ht="24.75" customHeight="1" x14ac:dyDescent="0.2">
      <c r="A79" s="741"/>
      <c r="B79" s="750"/>
      <c r="C79" s="782"/>
      <c r="D79" s="1249" t="s">
        <v>330</v>
      </c>
      <c r="E79" s="1238" t="s">
        <v>65</v>
      </c>
      <c r="F79" s="743"/>
      <c r="G79" s="59"/>
      <c r="H79" s="104"/>
      <c r="I79" s="726"/>
      <c r="J79" s="726"/>
      <c r="K79" s="758" t="s">
        <v>299</v>
      </c>
      <c r="L79" s="205">
        <v>60</v>
      </c>
      <c r="M79" s="569">
        <v>80</v>
      </c>
      <c r="N79" s="511">
        <v>100</v>
      </c>
    </row>
    <row r="80" spans="1:48" ht="27" customHeight="1" x14ac:dyDescent="0.2">
      <c r="A80" s="741"/>
      <c r="B80" s="750"/>
      <c r="C80" s="782"/>
      <c r="D80" s="1252"/>
      <c r="E80" s="1317"/>
      <c r="F80" s="743"/>
      <c r="G80" s="25"/>
      <c r="H80" s="265"/>
      <c r="I80" s="709"/>
      <c r="J80" s="709"/>
      <c r="K80" s="728" t="s">
        <v>212</v>
      </c>
      <c r="L80" s="300">
        <v>4</v>
      </c>
      <c r="M80" s="485">
        <v>4</v>
      </c>
      <c r="N80" s="581">
        <v>4</v>
      </c>
    </row>
    <row r="81" spans="1:14" ht="11.25" customHeight="1" x14ac:dyDescent="0.2">
      <c r="A81" s="741"/>
      <c r="B81" s="750"/>
      <c r="C81" s="782"/>
      <c r="D81" s="780"/>
      <c r="E81" s="723"/>
      <c r="F81" s="743"/>
      <c r="G81" s="25"/>
      <c r="H81" s="265"/>
      <c r="I81" s="265"/>
      <c r="J81" s="265"/>
      <c r="K81" s="740" t="s">
        <v>175</v>
      </c>
      <c r="L81" s="140">
        <v>40</v>
      </c>
      <c r="M81" s="474">
        <v>40</v>
      </c>
      <c r="N81" s="503">
        <v>40</v>
      </c>
    </row>
    <row r="82" spans="1:14" ht="14.25" customHeight="1" x14ac:dyDescent="0.2">
      <c r="A82" s="741"/>
      <c r="B82" s="750"/>
      <c r="C82" s="782"/>
      <c r="D82" s="775"/>
      <c r="E82" s="723"/>
      <c r="F82" s="743"/>
      <c r="G82" s="25"/>
      <c r="H82" s="787"/>
      <c r="I82" s="784"/>
      <c r="J82" s="784"/>
      <c r="K82" s="17" t="s">
        <v>335</v>
      </c>
      <c r="L82" s="660">
        <v>15</v>
      </c>
      <c r="M82" s="660">
        <v>15</v>
      </c>
      <c r="N82" s="661">
        <v>15</v>
      </c>
    </row>
    <row r="83" spans="1:14" ht="27" customHeight="1" x14ac:dyDescent="0.2">
      <c r="A83" s="741"/>
      <c r="B83" s="750"/>
      <c r="C83" s="782"/>
      <c r="D83" s="821"/>
      <c r="E83" s="613"/>
      <c r="F83" s="614"/>
      <c r="G83" s="619"/>
      <c r="H83" s="265"/>
      <c r="I83" s="622"/>
      <c r="J83" s="622"/>
      <c r="K83" s="287" t="s">
        <v>336</v>
      </c>
      <c r="L83" s="341">
        <v>1</v>
      </c>
      <c r="M83" s="571"/>
      <c r="N83" s="579"/>
    </row>
    <row r="84" spans="1:14" ht="39" customHeight="1" x14ac:dyDescent="0.2">
      <c r="A84" s="741"/>
      <c r="B84" s="750"/>
      <c r="C84" s="782"/>
      <c r="D84" s="618"/>
      <c r="E84" s="613"/>
      <c r="F84" s="614"/>
      <c r="G84" s="619"/>
      <c r="H84" s="621"/>
      <c r="I84" s="622"/>
      <c r="J84" s="622"/>
      <c r="K84" s="738" t="s">
        <v>187</v>
      </c>
      <c r="L84" s="140"/>
      <c r="M84" s="474"/>
      <c r="N84" s="503"/>
    </row>
    <row r="85" spans="1:14" ht="12.95" customHeight="1" x14ac:dyDescent="0.2">
      <c r="A85" s="741"/>
      <c r="B85" s="750"/>
      <c r="C85" s="782"/>
      <c r="D85" s="775"/>
      <c r="E85" s="88"/>
      <c r="F85" s="777"/>
      <c r="G85" s="25"/>
      <c r="H85" s="265"/>
      <c r="I85" s="709"/>
      <c r="J85" s="709"/>
      <c r="K85" s="662" t="s">
        <v>201</v>
      </c>
      <c r="L85" s="300">
        <v>1</v>
      </c>
      <c r="M85" s="485"/>
      <c r="N85" s="581"/>
    </row>
    <row r="86" spans="1:14" ht="12.95" customHeight="1" x14ac:dyDescent="0.2">
      <c r="A86" s="741"/>
      <c r="B86" s="750"/>
      <c r="C86" s="782"/>
      <c r="D86" s="775"/>
      <c r="E86" s="88"/>
      <c r="F86" s="777"/>
      <c r="G86" s="25"/>
      <c r="H86" s="265"/>
      <c r="I86" s="709"/>
      <c r="J86" s="709"/>
      <c r="K86" s="448" t="s">
        <v>202</v>
      </c>
      <c r="L86" s="252"/>
      <c r="M86" s="484">
        <v>3</v>
      </c>
      <c r="N86" s="584"/>
    </row>
    <row r="87" spans="1:14" ht="12.95" customHeight="1" x14ac:dyDescent="0.2">
      <c r="A87" s="741"/>
      <c r="B87" s="750"/>
      <c r="C87" s="782"/>
      <c r="D87" s="775"/>
      <c r="E87" s="88"/>
      <c r="F87" s="777"/>
      <c r="G87" s="25"/>
      <c r="H87" s="265"/>
      <c r="I87" s="709"/>
      <c r="J87" s="709"/>
      <c r="K87" s="303" t="s">
        <v>203</v>
      </c>
      <c r="L87" s="140"/>
      <c r="M87" s="474"/>
      <c r="N87" s="503"/>
    </row>
    <row r="88" spans="1:14" ht="12.95" customHeight="1" x14ac:dyDescent="0.2">
      <c r="A88" s="741"/>
      <c r="B88" s="750"/>
      <c r="C88" s="782"/>
      <c r="D88" s="775"/>
      <c r="E88" s="88"/>
      <c r="F88" s="777"/>
      <c r="G88" s="25"/>
      <c r="H88" s="265"/>
      <c r="I88" s="709"/>
      <c r="J88" s="709"/>
      <c r="K88" s="768" t="s">
        <v>204</v>
      </c>
      <c r="L88" s="207"/>
      <c r="M88" s="483"/>
      <c r="N88" s="582"/>
    </row>
    <row r="89" spans="1:14" ht="12.75" customHeight="1" x14ac:dyDescent="0.2">
      <c r="A89" s="741"/>
      <c r="B89" s="750"/>
      <c r="C89" s="782"/>
      <c r="D89" s="775"/>
      <c r="E89" s="88"/>
      <c r="F89" s="777"/>
      <c r="G89" s="25"/>
      <c r="H89" s="265"/>
      <c r="I89" s="709"/>
      <c r="J89" s="709"/>
      <c r="K89" s="745" t="s">
        <v>200</v>
      </c>
      <c r="L89" s="252"/>
      <c r="M89" s="484"/>
      <c r="N89" s="584">
        <v>2</v>
      </c>
    </row>
    <row r="90" spans="1:14" ht="12.75" customHeight="1" x14ac:dyDescent="0.2">
      <c r="A90" s="741"/>
      <c r="B90" s="750"/>
      <c r="C90" s="782"/>
      <c r="D90" s="775"/>
      <c r="E90" s="88"/>
      <c r="F90" s="777"/>
      <c r="G90" s="25"/>
      <c r="H90" s="265"/>
      <c r="I90" s="709"/>
      <c r="J90" s="709"/>
      <c r="K90" s="919" t="s">
        <v>337</v>
      </c>
      <c r="L90" s="140"/>
      <c r="M90" s="474"/>
      <c r="N90" s="503"/>
    </row>
    <row r="91" spans="1:14" ht="27.75" customHeight="1" x14ac:dyDescent="0.2">
      <c r="A91" s="916"/>
      <c r="B91" s="918"/>
      <c r="C91" s="920"/>
      <c r="D91" s="917"/>
      <c r="E91" s="88"/>
      <c r="F91" s="915"/>
      <c r="G91" s="25"/>
      <c r="H91" s="265"/>
      <c r="I91" s="709"/>
      <c r="J91" s="709"/>
      <c r="K91" s="209" t="s">
        <v>320</v>
      </c>
      <c r="L91" s="404">
        <v>2</v>
      </c>
      <c r="M91" s="486"/>
      <c r="N91" s="659"/>
    </row>
    <row r="92" spans="1:14" ht="27" customHeight="1" x14ac:dyDescent="0.2">
      <c r="A92" s="741"/>
      <c r="B92" s="750"/>
      <c r="C92" s="773"/>
      <c r="D92" s="1235" t="s">
        <v>114</v>
      </c>
      <c r="E92" s="754"/>
      <c r="F92" s="777"/>
      <c r="G92" s="715"/>
      <c r="H92" s="104"/>
      <c r="I92" s="155"/>
      <c r="J92" s="155"/>
      <c r="K92" s="1306" t="s">
        <v>338</v>
      </c>
      <c r="L92" s="205">
        <v>1</v>
      </c>
      <c r="M92" s="569">
        <v>1</v>
      </c>
      <c r="N92" s="511">
        <v>1</v>
      </c>
    </row>
    <row r="93" spans="1:14" ht="22.5" customHeight="1" x14ac:dyDescent="0.2">
      <c r="A93" s="741"/>
      <c r="B93" s="750"/>
      <c r="C93" s="782"/>
      <c r="D93" s="1260"/>
      <c r="E93" s="756"/>
      <c r="F93" s="777"/>
      <c r="G93" s="23"/>
      <c r="H93" s="105"/>
      <c r="I93" s="154"/>
      <c r="J93" s="154"/>
      <c r="K93" s="1307"/>
      <c r="L93" s="78"/>
      <c r="M93" s="478"/>
      <c r="N93" s="199"/>
    </row>
    <row r="94" spans="1:14" ht="12.95" customHeight="1" x14ac:dyDescent="0.2">
      <c r="A94" s="741"/>
      <c r="B94" s="750"/>
      <c r="C94" s="782"/>
      <c r="D94" s="1235" t="s">
        <v>86</v>
      </c>
      <c r="E94" s="1312" t="s">
        <v>65</v>
      </c>
      <c r="F94" s="743"/>
      <c r="G94" s="795"/>
      <c r="H94" s="157"/>
      <c r="I94" s="156"/>
      <c r="J94" s="156"/>
      <c r="K94" s="353" t="s">
        <v>119</v>
      </c>
      <c r="L94" s="349">
        <v>22.5</v>
      </c>
      <c r="M94" s="822">
        <v>22.5</v>
      </c>
      <c r="N94" s="823">
        <v>22.5</v>
      </c>
    </row>
    <row r="95" spans="1:14" ht="12.95" customHeight="1" x14ac:dyDescent="0.2">
      <c r="A95" s="741"/>
      <c r="B95" s="750"/>
      <c r="C95" s="782"/>
      <c r="D95" s="1249"/>
      <c r="E95" s="1313"/>
      <c r="F95" s="743"/>
      <c r="G95" s="770"/>
      <c r="H95" s="265"/>
      <c r="I95" s="709"/>
      <c r="J95" s="709"/>
      <c r="K95" s="372" t="s">
        <v>120</v>
      </c>
      <c r="L95" s="373">
        <v>108</v>
      </c>
      <c r="M95" s="833">
        <v>108</v>
      </c>
      <c r="N95" s="834">
        <v>108</v>
      </c>
    </row>
    <row r="96" spans="1:14" ht="12.95" customHeight="1" x14ac:dyDescent="0.2">
      <c r="A96" s="741"/>
      <c r="B96" s="742"/>
      <c r="C96" s="773"/>
      <c r="D96" s="1249"/>
      <c r="E96" s="1313"/>
      <c r="F96" s="743"/>
      <c r="G96" s="770"/>
      <c r="H96" s="265"/>
      <c r="I96" s="709"/>
      <c r="J96" s="709"/>
      <c r="K96" s="397" t="s">
        <v>118</v>
      </c>
      <c r="L96" s="374">
        <v>5</v>
      </c>
      <c r="M96" s="488">
        <v>5</v>
      </c>
      <c r="N96" s="835">
        <v>5</v>
      </c>
    </row>
    <row r="97" spans="1:48" ht="15" customHeight="1" x14ac:dyDescent="0.2">
      <c r="A97" s="741"/>
      <c r="B97" s="750"/>
      <c r="C97" s="782"/>
      <c r="D97" s="1249"/>
      <c r="E97" s="1313"/>
      <c r="F97" s="743"/>
      <c r="G97" s="770"/>
      <c r="H97" s="265"/>
      <c r="I97" s="709"/>
      <c r="J97" s="709"/>
      <c r="K97" s="1318" t="s">
        <v>339</v>
      </c>
      <c r="L97" s="243">
        <v>1</v>
      </c>
      <c r="M97" s="332">
        <v>1</v>
      </c>
      <c r="N97" s="333">
        <v>1</v>
      </c>
    </row>
    <row r="98" spans="1:48" ht="12.75" customHeight="1" x14ac:dyDescent="0.2">
      <c r="A98" s="741"/>
      <c r="B98" s="750"/>
      <c r="C98" s="782"/>
      <c r="D98" s="405"/>
      <c r="E98" s="1313"/>
      <c r="F98" s="743"/>
      <c r="G98" s="795"/>
      <c r="H98" s="709"/>
      <c r="I98" s="709"/>
      <c r="J98" s="709"/>
      <c r="K98" s="1319"/>
      <c r="L98" s="836"/>
      <c r="M98" s="837"/>
      <c r="N98" s="358"/>
    </row>
    <row r="99" spans="1:48" ht="63.75" customHeight="1" x14ac:dyDescent="0.2">
      <c r="A99" s="771"/>
      <c r="B99" s="772"/>
      <c r="C99" s="782"/>
      <c r="D99" s="1249"/>
      <c r="E99" s="449"/>
      <c r="F99" s="777"/>
      <c r="G99" s="795"/>
      <c r="H99" s="265"/>
      <c r="I99" s="265"/>
      <c r="J99" s="265"/>
      <c r="K99" s="796" t="s">
        <v>340</v>
      </c>
      <c r="L99" s="82">
        <v>66</v>
      </c>
      <c r="M99" s="793">
        <v>64</v>
      </c>
      <c r="N99" s="557">
        <v>60</v>
      </c>
    </row>
    <row r="100" spans="1:48" ht="26.25" customHeight="1" x14ac:dyDescent="0.2">
      <c r="A100" s="771"/>
      <c r="B100" s="776"/>
      <c r="C100" s="773"/>
      <c r="D100" s="1320"/>
      <c r="E100" s="667"/>
      <c r="F100" s="666"/>
      <c r="G100" s="795"/>
      <c r="H100" s="265"/>
      <c r="I100" s="709"/>
      <c r="J100" s="265"/>
      <c r="K100" s="397" t="s">
        <v>255</v>
      </c>
      <c r="L100" s="374">
        <v>50</v>
      </c>
      <c r="M100" s="374">
        <v>100</v>
      </c>
      <c r="N100" s="704"/>
    </row>
    <row r="101" spans="1:48" ht="41.25" customHeight="1" x14ac:dyDescent="0.2">
      <c r="A101" s="771"/>
      <c r="B101" s="772"/>
      <c r="C101" s="782"/>
      <c r="D101" s="775"/>
      <c r="E101" s="667"/>
      <c r="F101" s="666"/>
      <c r="G101" s="795"/>
      <c r="H101" s="265"/>
      <c r="I101" s="709"/>
      <c r="J101" s="709"/>
      <c r="K101" s="826" t="s">
        <v>341</v>
      </c>
      <c r="L101" s="244"/>
      <c r="M101" s="244"/>
      <c r="N101" s="400">
        <v>100</v>
      </c>
    </row>
    <row r="102" spans="1:48" ht="27.75" customHeight="1" x14ac:dyDescent="0.2">
      <c r="A102" s="771"/>
      <c r="B102" s="772"/>
      <c r="C102" s="782"/>
      <c r="D102" s="405"/>
      <c r="E102" s="824"/>
      <c r="F102" s="777"/>
      <c r="G102" s="795"/>
      <c r="H102" s="265"/>
      <c r="I102" s="709"/>
      <c r="J102" s="709"/>
      <c r="K102" s="450" t="s">
        <v>318</v>
      </c>
      <c r="L102" s="289"/>
      <c r="M102" s="267"/>
      <c r="N102" s="502"/>
    </row>
    <row r="103" spans="1:48" ht="14.1" customHeight="1" x14ac:dyDescent="0.2">
      <c r="A103" s="741"/>
      <c r="B103" s="750"/>
      <c r="C103" s="782"/>
      <c r="D103" s="1249"/>
      <c r="E103" s="667"/>
      <c r="F103" s="666"/>
      <c r="G103" s="795"/>
      <c r="H103" s="265"/>
      <c r="I103" s="709"/>
      <c r="J103" s="709"/>
      <c r="K103" s="353" t="s">
        <v>119</v>
      </c>
      <c r="L103" s="351">
        <v>1</v>
      </c>
      <c r="M103" s="573">
        <v>1</v>
      </c>
      <c r="N103" s="512">
        <v>1</v>
      </c>
    </row>
    <row r="104" spans="1:48" ht="14.1" customHeight="1" x14ac:dyDescent="0.2">
      <c r="A104" s="741"/>
      <c r="B104" s="750"/>
      <c r="C104" s="782"/>
      <c r="D104" s="1249"/>
      <c r="E104" s="667"/>
      <c r="F104" s="666"/>
      <c r="G104" s="795"/>
      <c r="H104" s="265"/>
      <c r="I104" s="709"/>
      <c r="J104" s="709"/>
      <c r="K104" s="353" t="s">
        <v>316</v>
      </c>
      <c r="L104" s="351">
        <v>1</v>
      </c>
      <c r="M104" s="573"/>
      <c r="N104" s="512"/>
    </row>
    <row r="105" spans="1:48" ht="14.1" customHeight="1" x14ac:dyDescent="0.2">
      <c r="A105" s="741"/>
      <c r="B105" s="750"/>
      <c r="C105" s="782"/>
      <c r="D105" s="1252"/>
      <c r="E105" s="838"/>
      <c r="F105" s="666"/>
      <c r="G105" s="795"/>
      <c r="H105" s="265"/>
      <c r="I105" s="709"/>
      <c r="J105" s="709"/>
      <c r="K105" s="719" t="s">
        <v>317</v>
      </c>
      <c r="L105" s="390"/>
      <c r="M105" s="390">
        <v>1</v>
      </c>
      <c r="N105" s="720"/>
      <c r="O105" s="245"/>
    </row>
    <row r="106" spans="1:48" ht="13.5" customHeight="1" x14ac:dyDescent="0.2">
      <c r="A106" s="1250"/>
      <c r="B106" s="1258"/>
      <c r="C106" s="1259"/>
      <c r="D106" s="1235" t="s">
        <v>230</v>
      </c>
      <c r="E106" s="1310"/>
      <c r="F106" s="1296"/>
      <c r="G106" s="715"/>
      <c r="H106" s="104"/>
      <c r="I106" s="155"/>
      <c r="J106" s="155"/>
      <c r="K106" s="880" t="s">
        <v>139</v>
      </c>
      <c r="L106" s="82">
        <v>2</v>
      </c>
      <c r="M106" s="793">
        <v>2</v>
      </c>
      <c r="N106" s="557">
        <v>2</v>
      </c>
    </row>
    <row r="107" spans="1:48" ht="14.25" customHeight="1" x14ac:dyDescent="0.2">
      <c r="A107" s="1250"/>
      <c r="B107" s="1258"/>
      <c r="C107" s="1259"/>
      <c r="D107" s="1249"/>
      <c r="E107" s="1310"/>
      <c r="F107" s="1296"/>
      <c r="G107" s="795"/>
      <c r="H107" s="265"/>
      <c r="I107" s="709"/>
      <c r="J107" s="709"/>
      <c r="K107" s="880" t="s">
        <v>120</v>
      </c>
      <c r="L107" s="82">
        <v>5</v>
      </c>
      <c r="M107" s="793">
        <v>5</v>
      </c>
      <c r="N107" s="557">
        <v>5</v>
      </c>
    </row>
    <row r="108" spans="1:48" ht="12" customHeight="1" x14ac:dyDescent="0.2">
      <c r="A108" s="1250"/>
      <c r="B108" s="1258"/>
      <c r="C108" s="1259"/>
      <c r="D108" s="1260"/>
      <c r="E108" s="1311"/>
      <c r="F108" s="1296"/>
      <c r="G108" s="288"/>
      <c r="H108" s="105"/>
      <c r="I108" s="154"/>
      <c r="J108" s="154"/>
      <c r="K108" s="904"/>
      <c r="L108" s="78"/>
      <c r="M108" s="478"/>
      <c r="N108" s="199"/>
    </row>
    <row r="109" spans="1:48" ht="12.75" customHeight="1" x14ac:dyDescent="0.2">
      <c r="A109" s="741"/>
      <c r="B109" s="750"/>
      <c r="C109" s="773"/>
      <c r="D109" s="1249" t="s">
        <v>62</v>
      </c>
      <c r="E109" s="755"/>
      <c r="F109" s="743"/>
      <c r="G109" s="795"/>
      <c r="H109" s="265"/>
      <c r="I109" s="709"/>
      <c r="J109" s="709"/>
      <c r="K109" s="779" t="s">
        <v>119</v>
      </c>
      <c r="L109" s="35">
        <v>2</v>
      </c>
      <c r="M109" s="490">
        <v>2</v>
      </c>
      <c r="N109" s="200">
        <v>2</v>
      </c>
    </row>
    <row r="110" spans="1:48" ht="12.75" customHeight="1" x14ac:dyDescent="0.2">
      <c r="A110" s="741"/>
      <c r="B110" s="750"/>
      <c r="C110" s="782"/>
      <c r="D110" s="1249"/>
      <c r="E110" s="755"/>
      <c r="F110" s="743"/>
      <c r="G110" s="23"/>
      <c r="H110" s="105"/>
      <c r="I110" s="154"/>
      <c r="J110" s="154"/>
      <c r="K110" s="760"/>
      <c r="L110" s="82"/>
      <c r="M110" s="765"/>
      <c r="N110" s="557"/>
    </row>
    <row r="111" spans="1:48" s="8" customFormat="1" ht="16.5" customHeight="1" thickBot="1" x14ac:dyDescent="0.25">
      <c r="A111" s="771"/>
      <c r="B111" s="776"/>
      <c r="C111" s="782"/>
      <c r="D111" s="818"/>
      <c r="E111" s="819"/>
      <c r="F111" s="651"/>
      <c r="G111" s="36" t="s">
        <v>6</v>
      </c>
      <c r="H111" s="164">
        <f>SUM(H75:H110)</f>
        <v>1035.9000000000001</v>
      </c>
      <c r="I111" s="164">
        <f>SUM(I75:I110)</f>
        <v>1100.3</v>
      </c>
      <c r="J111" s="164">
        <f>SUM(J75:J110)</f>
        <v>991</v>
      </c>
      <c r="K111" s="229"/>
      <c r="L111" s="42"/>
      <c r="M111" s="480"/>
      <c r="N111" s="419"/>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row>
    <row r="112" spans="1:48" s="8" customFormat="1" ht="18" customHeight="1" x14ac:dyDescent="0.2">
      <c r="A112" s="1330" t="s">
        <v>5</v>
      </c>
      <c r="B112" s="1331" t="s">
        <v>5</v>
      </c>
      <c r="C112" s="1332" t="s">
        <v>34</v>
      </c>
      <c r="D112" s="1314" t="s">
        <v>55</v>
      </c>
      <c r="E112" s="1334" t="s">
        <v>108</v>
      </c>
      <c r="F112" s="1336" t="s">
        <v>27</v>
      </c>
      <c r="G112" s="185" t="s">
        <v>24</v>
      </c>
      <c r="H112" s="163">
        <f>2165.1-8.4</f>
        <v>2156.6999999999998</v>
      </c>
      <c r="I112" s="130">
        <v>2361.8000000000002</v>
      </c>
      <c r="J112" s="130">
        <v>2399.1999999999998</v>
      </c>
      <c r="K112" s="1323"/>
      <c r="L112" s="43"/>
      <c r="M112" s="1324"/>
      <c r="N112" s="1326"/>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row>
    <row r="113" spans="1:48" s="8" customFormat="1" ht="15" customHeight="1" x14ac:dyDescent="0.2">
      <c r="A113" s="1250"/>
      <c r="B113" s="1300"/>
      <c r="C113" s="1259"/>
      <c r="D113" s="1333"/>
      <c r="E113" s="1335"/>
      <c r="F113" s="1296"/>
      <c r="G113" s="288" t="s">
        <v>58</v>
      </c>
      <c r="H113" s="640">
        <v>205.6</v>
      </c>
      <c r="I113" s="639"/>
      <c r="J113" s="639"/>
      <c r="K113" s="1234"/>
      <c r="L113" s="82"/>
      <c r="M113" s="1325"/>
      <c r="N113" s="1327"/>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row>
    <row r="114" spans="1:48" s="8" customFormat="1" ht="15.75" customHeight="1" x14ac:dyDescent="0.2">
      <c r="A114" s="1250"/>
      <c r="B114" s="1258"/>
      <c r="C114" s="1259"/>
      <c r="D114" s="1249" t="s">
        <v>99</v>
      </c>
      <c r="E114" s="1328" t="s">
        <v>67</v>
      </c>
      <c r="F114" s="1296"/>
      <c r="G114" s="715"/>
      <c r="H114" s="111"/>
      <c r="I114" s="111"/>
      <c r="J114" s="111"/>
      <c r="K114" s="760" t="s">
        <v>70</v>
      </c>
      <c r="L114" s="145">
        <v>16.899999999999999</v>
      </c>
      <c r="M114" s="491">
        <v>17.5</v>
      </c>
      <c r="N114" s="589">
        <v>18.2</v>
      </c>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row>
    <row r="115" spans="1:48" s="8" customFormat="1" ht="15.75" customHeight="1" x14ac:dyDescent="0.2">
      <c r="A115" s="1250"/>
      <c r="B115" s="1258"/>
      <c r="C115" s="1259"/>
      <c r="D115" s="1260"/>
      <c r="E115" s="1329"/>
      <c r="F115" s="1296"/>
      <c r="G115" s="288"/>
      <c r="H115" s="105"/>
      <c r="I115" s="639"/>
      <c r="J115" s="639"/>
      <c r="K115" s="228" t="s">
        <v>51</v>
      </c>
      <c r="L115" s="463">
        <v>9.4</v>
      </c>
      <c r="M115" s="463">
        <v>9.6999999999999993</v>
      </c>
      <c r="N115" s="668">
        <v>10.1</v>
      </c>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row>
    <row r="116" spans="1:48" s="8" customFormat="1" ht="15" customHeight="1" x14ac:dyDescent="0.2">
      <c r="A116" s="741"/>
      <c r="B116" s="750"/>
      <c r="C116" s="773"/>
      <c r="D116" s="1235" t="s">
        <v>165</v>
      </c>
      <c r="E116" s="754"/>
      <c r="F116" s="743"/>
      <c r="G116" s="770"/>
      <c r="H116" s="104"/>
      <c r="I116" s="104"/>
      <c r="J116" s="104"/>
      <c r="K116" s="739" t="s">
        <v>51</v>
      </c>
      <c r="L116" s="355">
        <v>0.4</v>
      </c>
      <c r="M116" s="355">
        <v>0.4</v>
      </c>
      <c r="N116" s="356">
        <v>0.4</v>
      </c>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row>
    <row r="117" spans="1:48" s="8" customFormat="1" ht="27" customHeight="1" x14ac:dyDescent="0.2">
      <c r="A117" s="741"/>
      <c r="B117" s="750"/>
      <c r="C117" s="773"/>
      <c r="D117" s="1249"/>
      <c r="E117" s="642"/>
      <c r="F117" s="743"/>
      <c r="G117" s="770"/>
      <c r="H117" s="265"/>
      <c r="I117" s="265"/>
      <c r="J117" s="265"/>
      <c r="K117" s="45" t="s">
        <v>328</v>
      </c>
      <c r="L117" s="643">
        <v>1206</v>
      </c>
      <c r="M117" s="643">
        <v>1206</v>
      </c>
      <c r="N117" s="586">
        <v>1206</v>
      </c>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row>
    <row r="118" spans="1:48" s="8" customFormat="1" ht="37.5" customHeight="1" x14ac:dyDescent="0.2">
      <c r="A118" s="998"/>
      <c r="B118" s="1001"/>
      <c r="C118" s="1000"/>
      <c r="D118" s="1249"/>
      <c r="E118" s="642"/>
      <c r="F118" s="997"/>
      <c r="G118" s="1004"/>
      <c r="H118" s="265"/>
      <c r="I118" s="265"/>
      <c r="J118" s="265"/>
      <c r="K118" s="45" t="s">
        <v>329</v>
      </c>
      <c r="L118" s="1006">
        <v>22.2</v>
      </c>
      <c r="M118" s="1007">
        <v>22.2</v>
      </c>
      <c r="N118" s="1008">
        <v>22.2</v>
      </c>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row>
    <row r="119" spans="1:48" s="8" customFormat="1" ht="26.25" customHeight="1" x14ac:dyDescent="0.2">
      <c r="A119" s="741"/>
      <c r="B119" s="750"/>
      <c r="C119" s="773"/>
      <c r="D119" s="1345"/>
      <c r="E119" s="761"/>
      <c r="F119" s="743"/>
      <c r="G119" s="288"/>
      <c r="H119" s="105"/>
      <c r="I119" s="105"/>
      <c r="J119" s="105"/>
      <c r="K119" s="644" t="s">
        <v>342</v>
      </c>
      <c r="L119" s="645">
        <v>3</v>
      </c>
      <c r="M119" s="78">
        <v>3</v>
      </c>
      <c r="N119" s="199">
        <v>3</v>
      </c>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row>
    <row r="120" spans="1:48" s="8" customFormat="1" ht="13.5" customHeight="1" x14ac:dyDescent="0.2">
      <c r="A120" s="741"/>
      <c r="B120" s="750"/>
      <c r="C120" s="889"/>
      <c r="D120" s="1235" t="s">
        <v>302</v>
      </c>
      <c r="E120" s="890"/>
      <c r="F120" s="743"/>
      <c r="G120" s="715"/>
      <c r="H120" s="104"/>
      <c r="I120" s="104"/>
      <c r="J120" s="104"/>
      <c r="K120" s="893"/>
      <c r="L120" s="602"/>
      <c r="M120" s="137"/>
      <c r="N120" s="200"/>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row>
    <row r="121" spans="1:48" s="8" customFormat="1" ht="12.75" customHeight="1" x14ac:dyDescent="0.2">
      <c r="A121" s="741"/>
      <c r="B121" s="750"/>
      <c r="C121" s="1212"/>
      <c r="D121" s="1346"/>
      <c r="E121" s="1213"/>
      <c r="F121" s="757"/>
      <c r="G121" s="881"/>
      <c r="H121" s="265"/>
      <c r="I121" s="265"/>
      <c r="J121" s="265"/>
      <c r="K121" s="1217"/>
      <c r="L121" s="425"/>
      <c r="M121" s="136"/>
      <c r="N121" s="557"/>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row>
    <row r="122" spans="1:48" s="8" customFormat="1" ht="13.5" customHeight="1" x14ac:dyDescent="0.2">
      <c r="A122" s="741"/>
      <c r="B122" s="750"/>
      <c r="C122" s="1347" t="s">
        <v>266</v>
      </c>
      <c r="D122" s="693" t="s">
        <v>343</v>
      </c>
      <c r="E122" s="1220"/>
      <c r="F122" s="1221"/>
      <c r="G122" s="368"/>
      <c r="H122" s="160"/>
      <c r="I122" s="161"/>
      <c r="J122" s="160"/>
      <c r="K122" s="1211" t="s">
        <v>279</v>
      </c>
      <c r="L122" s="1219">
        <v>7</v>
      </c>
      <c r="M122" s="596"/>
      <c r="N122" s="597"/>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row>
    <row r="123" spans="1:48" s="8" customFormat="1" ht="27" customHeight="1" x14ac:dyDescent="0.2">
      <c r="A123" s="741"/>
      <c r="B123" s="750"/>
      <c r="C123" s="1348"/>
      <c r="D123" s="693" t="s">
        <v>262</v>
      </c>
      <c r="E123" s="1213"/>
      <c r="F123" s="1214"/>
      <c r="G123" s="1216"/>
      <c r="H123" s="265"/>
      <c r="I123" s="1043"/>
      <c r="J123" s="1043"/>
      <c r="K123" s="1217" t="s">
        <v>265</v>
      </c>
      <c r="L123" s="425">
        <v>100</v>
      </c>
      <c r="M123" s="136"/>
      <c r="N123" s="557"/>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row>
    <row r="124" spans="1:48" s="8" customFormat="1" ht="24.75" customHeight="1" x14ac:dyDescent="0.2">
      <c r="A124" s="741"/>
      <c r="B124" s="750"/>
      <c r="C124" s="1348"/>
      <c r="D124" s="693" t="s">
        <v>278</v>
      </c>
      <c r="E124" s="1213"/>
      <c r="F124" s="1214"/>
      <c r="G124" s="1216"/>
      <c r="H124" s="265"/>
      <c r="I124" s="1043"/>
      <c r="J124" s="1043"/>
      <c r="K124" s="1217"/>
      <c r="L124" s="425"/>
      <c r="M124" s="425"/>
      <c r="N124" s="557"/>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row>
    <row r="125" spans="1:48" s="8" customFormat="1" ht="16.5" customHeight="1" x14ac:dyDescent="0.2">
      <c r="A125" s="741"/>
      <c r="B125" s="750"/>
      <c r="C125" s="1349"/>
      <c r="D125" s="708" t="s">
        <v>344</v>
      </c>
      <c r="E125" s="901"/>
      <c r="F125" s="903"/>
      <c r="G125" s="442"/>
      <c r="H125" s="106"/>
      <c r="I125" s="148"/>
      <c r="J125" s="106"/>
      <c r="K125" s="730"/>
      <c r="L125" s="902"/>
      <c r="M125" s="556"/>
      <c r="N125" s="587"/>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row>
    <row r="126" spans="1:48" s="8" customFormat="1" ht="15" customHeight="1" x14ac:dyDescent="0.2">
      <c r="A126" s="741"/>
      <c r="B126" s="750"/>
      <c r="C126" s="1347" t="s">
        <v>286</v>
      </c>
      <c r="D126" s="708" t="s">
        <v>260</v>
      </c>
      <c r="E126" s="888"/>
      <c r="F126" s="757"/>
      <c r="G126" s="894"/>
      <c r="H126" s="265"/>
      <c r="I126" s="891"/>
      <c r="J126" s="891"/>
      <c r="K126" s="1211" t="s">
        <v>279</v>
      </c>
      <c r="L126" s="1219"/>
      <c r="M126" s="1219">
        <v>2</v>
      </c>
      <c r="N126" s="597"/>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row>
    <row r="127" spans="1:48" s="8" customFormat="1" ht="15.75" customHeight="1" x14ac:dyDescent="0.2">
      <c r="A127" s="741"/>
      <c r="B127" s="750"/>
      <c r="C127" s="1348"/>
      <c r="D127" s="693" t="s">
        <v>263</v>
      </c>
      <c r="E127" s="759"/>
      <c r="F127" s="757"/>
      <c r="G127" s="770"/>
      <c r="H127" s="265"/>
      <c r="I127" s="763"/>
      <c r="J127" s="763"/>
      <c r="K127" s="1217" t="s">
        <v>265</v>
      </c>
      <c r="L127" s="425"/>
      <c r="M127" s="425">
        <v>50</v>
      </c>
      <c r="N127" s="457">
        <v>100</v>
      </c>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row>
    <row r="128" spans="1:48" s="8" customFormat="1" ht="26.25" customHeight="1" x14ac:dyDescent="0.2">
      <c r="A128" s="741"/>
      <c r="B128" s="750"/>
      <c r="C128" s="1348"/>
      <c r="D128" s="693" t="s">
        <v>347</v>
      </c>
      <c r="E128" s="759"/>
      <c r="F128" s="757"/>
      <c r="G128" s="1216"/>
      <c r="H128" s="265"/>
      <c r="I128" s="1043"/>
      <c r="J128" s="265"/>
      <c r="K128" s="1217"/>
      <c r="L128" s="425"/>
      <c r="M128" s="425"/>
      <c r="N128" s="557"/>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row>
    <row r="129" spans="1:48" s="8" customFormat="1" ht="14.25" customHeight="1" x14ac:dyDescent="0.2">
      <c r="A129" s="741"/>
      <c r="B129" s="750"/>
      <c r="C129" s="1349"/>
      <c r="D129" s="708" t="s">
        <v>348</v>
      </c>
      <c r="E129" s="759"/>
      <c r="F129" s="757"/>
      <c r="G129" s="288"/>
      <c r="H129" s="105"/>
      <c r="I129" s="639"/>
      <c r="J129" s="105"/>
      <c r="K129" s="1073"/>
      <c r="L129" s="902"/>
      <c r="M129" s="556"/>
      <c r="N129" s="587"/>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row>
    <row r="130" spans="1:48" s="8" customFormat="1" ht="16.5" customHeight="1" thickBot="1" x14ac:dyDescent="0.25">
      <c r="A130" s="771"/>
      <c r="B130" s="776"/>
      <c r="C130" s="782"/>
      <c r="D130" s="818"/>
      <c r="E130" s="819"/>
      <c r="F130" s="651"/>
      <c r="G130" s="36" t="s">
        <v>6</v>
      </c>
      <c r="H130" s="164">
        <f>SUM(H112:H129)</f>
        <v>2362.3000000000002</v>
      </c>
      <c r="I130" s="164">
        <f>SUM(I112:I129)</f>
        <v>2361.8000000000002</v>
      </c>
      <c r="J130" s="164">
        <f>SUM(J112:J129)</f>
        <v>2399.1999999999998</v>
      </c>
      <c r="K130" s="229"/>
      <c r="L130" s="42"/>
      <c r="M130" s="480"/>
      <c r="N130" s="419"/>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row>
    <row r="131" spans="1:48" s="8" customFormat="1" ht="13.5" customHeight="1" x14ac:dyDescent="0.2">
      <c r="A131" s="1330" t="s">
        <v>5</v>
      </c>
      <c r="B131" s="1331" t="s">
        <v>5</v>
      </c>
      <c r="C131" s="1332" t="s">
        <v>35</v>
      </c>
      <c r="D131" s="1340" t="s">
        <v>349</v>
      </c>
      <c r="E131" s="1342"/>
      <c r="F131" s="1350" t="s">
        <v>50</v>
      </c>
      <c r="G131" s="430" t="s">
        <v>24</v>
      </c>
      <c r="H131" s="125">
        <v>152.30000000000001</v>
      </c>
      <c r="I131" s="130">
        <v>152.30000000000001</v>
      </c>
      <c r="J131" s="130">
        <v>152.30000000000001</v>
      </c>
      <c r="K131" s="1218" t="s">
        <v>121</v>
      </c>
      <c r="L131" s="43">
        <v>151</v>
      </c>
      <c r="M131" s="43">
        <v>151</v>
      </c>
      <c r="N131" s="590">
        <v>151</v>
      </c>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row>
    <row r="132" spans="1:48" s="8" customFormat="1" ht="14.25" customHeight="1" x14ac:dyDescent="0.2">
      <c r="A132" s="1250"/>
      <c r="B132" s="1300"/>
      <c r="C132" s="1259"/>
      <c r="D132" s="1249"/>
      <c r="E132" s="1343"/>
      <c r="F132" s="1351"/>
      <c r="G132" s="427" t="s">
        <v>58</v>
      </c>
      <c r="H132" s="105">
        <v>135.19999999999999</v>
      </c>
      <c r="I132" s="105"/>
      <c r="J132" s="105"/>
      <c r="K132" s="694"/>
      <c r="L132" s="82"/>
      <c r="M132" s="1060"/>
      <c r="N132" s="557"/>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row>
    <row r="133" spans="1:48" s="8" customFormat="1" ht="16.5" customHeight="1" thickBot="1" x14ac:dyDescent="0.25">
      <c r="A133" s="1337"/>
      <c r="B133" s="1338"/>
      <c r="C133" s="1339"/>
      <c r="D133" s="1341"/>
      <c r="E133" s="1344"/>
      <c r="F133" s="1352"/>
      <c r="G133" s="36" t="s">
        <v>6</v>
      </c>
      <c r="H133" s="164">
        <f t="shared" ref="H133:I133" si="1">SUM(H131:H132)</f>
        <v>287.5</v>
      </c>
      <c r="I133" s="164">
        <f t="shared" si="1"/>
        <v>152.30000000000001</v>
      </c>
      <c r="J133" s="179">
        <f t="shared" ref="J133" si="2">SUM(J131:J131)</f>
        <v>152.30000000000001</v>
      </c>
      <c r="K133" s="229"/>
      <c r="L133" s="42"/>
      <c r="M133" s="480"/>
      <c r="N133" s="419"/>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row>
    <row r="134" spans="1:48" s="8" customFormat="1" ht="15.75" customHeight="1" x14ac:dyDescent="0.2">
      <c r="A134" s="1330" t="s">
        <v>5</v>
      </c>
      <c r="B134" s="1331" t="s">
        <v>5</v>
      </c>
      <c r="C134" s="1332" t="s">
        <v>28</v>
      </c>
      <c r="D134" s="1340" t="s">
        <v>346</v>
      </c>
      <c r="E134" s="1342"/>
      <c r="F134" s="1350" t="s">
        <v>50</v>
      </c>
      <c r="G134" s="430" t="s">
        <v>24</v>
      </c>
      <c r="H134" s="125">
        <v>16.8</v>
      </c>
      <c r="I134" s="125">
        <v>16.8</v>
      </c>
      <c r="J134" s="125">
        <v>16.8</v>
      </c>
      <c r="K134" s="1323" t="s">
        <v>345</v>
      </c>
      <c r="L134" s="43">
        <v>2</v>
      </c>
      <c r="M134" s="765">
        <v>2</v>
      </c>
      <c r="N134" s="557">
        <v>2</v>
      </c>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row>
    <row r="135" spans="1:48" s="8" customFormat="1" ht="13.5" customHeight="1" x14ac:dyDescent="0.2">
      <c r="A135" s="1250"/>
      <c r="B135" s="1300"/>
      <c r="C135" s="1259"/>
      <c r="D135" s="1249"/>
      <c r="E135" s="1343"/>
      <c r="F135" s="1351"/>
      <c r="G135" s="427"/>
      <c r="H135" s="105"/>
      <c r="I135" s="429"/>
      <c r="J135" s="429"/>
      <c r="K135" s="1358"/>
      <c r="L135" s="82"/>
      <c r="M135" s="765"/>
      <c r="N135" s="557"/>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row>
    <row r="136" spans="1:48" s="8" customFormat="1" ht="16.5" customHeight="1" thickBot="1" x14ac:dyDescent="0.25">
      <c r="A136" s="1337"/>
      <c r="B136" s="1338"/>
      <c r="C136" s="1339"/>
      <c r="D136" s="1341"/>
      <c r="E136" s="1344"/>
      <c r="F136" s="1352"/>
      <c r="G136" s="36" t="s">
        <v>6</v>
      </c>
      <c r="H136" s="164">
        <f>SUM(H134:H135)</f>
        <v>16.8</v>
      </c>
      <c r="I136" s="179">
        <f>SUM(I134:I135)</f>
        <v>16.8</v>
      </c>
      <c r="J136" s="179">
        <f>SUM(J134:J135)</f>
        <v>16.8</v>
      </c>
      <c r="K136" s="229"/>
      <c r="L136" s="42"/>
      <c r="M136" s="480"/>
      <c r="N136" s="419"/>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row>
    <row r="137" spans="1:48" s="8" customFormat="1" ht="14.1" customHeight="1" x14ac:dyDescent="0.2">
      <c r="A137" s="747" t="s">
        <v>5</v>
      </c>
      <c r="B137" s="749" t="s">
        <v>5</v>
      </c>
      <c r="C137" s="783" t="s">
        <v>36</v>
      </c>
      <c r="D137" s="1229" t="s">
        <v>144</v>
      </c>
      <c r="E137" s="230" t="s">
        <v>47</v>
      </c>
      <c r="F137" s="753" t="s">
        <v>46</v>
      </c>
      <c r="G137" s="715" t="s">
        <v>24</v>
      </c>
      <c r="H137" s="125">
        <v>839.3</v>
      </c>
      <c r="I137" s="125">
        <v>3064.2</v>
      </c>
      <c r="J137" s="125">
        <v>3018.2</v>
      </c>
      <c r="K137" s="1359"/>
      <c r="L137" s="123"/>
      <c r="M137" s="492"/>
      <c r="N137" s="197"/>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row>
    <row r="138" spans="1:48" s="8" customFormat="1" ht="14.1" customHeight="1" x14ac:dyDescent="0.2">
      <c r="A138" s="771"/>
      <c r="B138" s="772"/>
      <c r="C138" s="773"/>
      <c r="D138" s="1321"/>
      <c r="E138" s="266"/>
      <c r="F138" s="777"/>
      <c r="G138" s="795" t="s">
        <v>58</v>
      </c>
      <c r="H138" s="265">
        <v>816.5</v>
      </c>
      <c r="I138" s="265"/>
      <c r="J138" s="265"/>
      <c r="K138" s="1360"/>
      <c r="L138" s="124"/>
      <c r="M138" s="301"/>
      <c r="N138" s="198"/>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row>
    <row r="139" spans="1:48" s="8" customFormat="1" ht="14.1" customHeight="1" x14ac:dyDescent="0.2">
      <c r="A139" s="771"/>
      <c r="B139" s="772"/>
      <c r="C139" s="773"/>
      <c r="D139" s="1321"/>
      <c r="E139" s="266"/>
      <c r="F139" s="777"/>
      <c r="G139" s="795" t="s">
        <v>287</v>
      </c>
      <c r="H139" s="265">
        <v>164.2</v>
      </c>
      <c r="I139" s="265">
        <v>260.60000000000002</v>
      </c>
      <c r="J139" s="265">
        <v>106.4</v>
      </c>
      <c r="K139" s="1360"/>
      <c r="L139" s="124"/>
      <c r="M139" s="301"/>
      <c r="N139" s="198"/>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row>
    <row r="140" spans="1:48" s="8" customFormat="1" ht="14.1" customHeight="1" x14ac:dyDescent="0.2">
      <c r="A140" s="771"/>
      <c r="B140" s="772"/>
      <c r="C140" s="773"/>
      <c r="D140" s="1321"/>
      <c r="E140" s="266"/>
      <c r="F140" s="777"/>
      <c r="G140" s="795" t="s">
        <v>288</v>
      </c>
      <c r="H140" s="265">
        <v>1861.9</v>
      </c>
      <c r="I140" s="265">
        <v>2952.4</v>
      </c>
      <c r="J140" s="265">
        <v>1205.0999999999999</v>
      </c>
      <c r="K140" s="1360"/>
      <c r="L140" s="124"/>
      <c r="M140" s="301"/>
      <c r="N140" s="198"/>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row>
    <row r="141" spans="1:48" s="8" customFormat="1" ht="14.1" customHeight="1" x14ac:dyDescent="0.2">
      <c r="A141" s="771"/>
      <c r="B141" s="772"/>
      <c r="C141" s="773"/>
      <c r="D141" s="1321"/>
      <c r="E141" s="266"/>
      <c r="F141" s="777"/>
      <c r="G141" s="795" t="s">
        <v>48</v>
      </c>
      <c r="H141" s="265">
        <v>737.4</v>
      </c>
      <c r="I141" s="265">
        <v>2977.7</v>
      </c>
      <c r="J141" s="265">
        <v>3305.4</v>
      </c>
      <c r="K141" s="1360"/>
      <c r="L141" s="124"/>
      <c r="M141" s="301"/>
      <c r="N141" s="198"/>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row>
    <row r="142" spans="1:48" s="8" customFormat="1" ht="14.1" customHeight="1" x14ac:dyDescent="0.2">
      <c r="A142" s="741"/>
      <c r="B142" s="750"/>
      <c r="C142" s="773"/>
      <c r="D142" s="1321"/>
      <c r="E142" s="755"/>
      <c r="F142" s="743"/>
      <c r="G142" s="795" t="s">
        <v>188</v>
      </c>
      <c r="H142" s="265">
        <v>65.099999999999994</v>
      </c>
      <c r="I142" s="265">
        <v>262.7</v>
      </c>
      <c r="J142" s="265">
        <v>291.7</v>
      </c>
      <c r="K142" s="1360"/>
      <c r="L142" s="124"/>
      <c r="M142" s="301"/>
      <c r="N142" s="198"/>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row>
    <row r="143" spans="1:48" s="8" customFormat="1" ht="16.5" customHeight="1" x14ac:dyDescent="0.2">
      <c r="A143" s="741"/>
      <c r="B143" s="750"/>
      <c r="C143" s="773"/>
      <c r="D143" s="1235" t="s">
        <v>159</v>
      </c>
      <c r="E143" s="1353" t="s">
        <v>95</v>
      </c>
      <c r="F143" s="1296"/>
      <c r="G143" s="715"/>
      <c r="H143" s="104"/>
      <c r="I143" s="104"/>
      <c r="J143" s="104"/>
      <c r="K143" s="758" t="s">
        <v>94</v>
      </c>
      <c r="L143" s="35">
        <v>1</v>
      </c>
      <c r="M143" s="137"/>
      <c r="N143" s="200"/>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row>
    <row r="144" spans="1:48" s="8" customFormat="1" ht="13.5" customHeight="1" x14ac:dyDescent="0.2">
      <c r="A144" s="741"/>
      <c r="B144" s="750"/>
      <c r="C144" s="773"/>
      <c r="D144" s="1249"/>
      <c r="E144" s="1354"/>
      <c r="F144" s="1296"/>
      <c r="G144" s="770"/>
      <c r="H144" s="265"/>
      <c r="I144" s="265"/>
      <c r="J144" s="265"/>
      <c r="K144" s="847" t="s">
        <v>122</v>
      </c>
      <c r="L144" s="82"/>
      <c r="M144" s="136">
        <v>30</v>
      </c>
      <c r="N144" s="557">
        <v>60</v>
      </c>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row>
    <row r="145" spans="1:48" s="8" customFormat="1" ht="12" customHeight="1" x14ac:dyDescent="0.2">
      <c r="A145" s="741"/>
      <c r="B145" s="750"/>
      <c r="C145" s="773"/>
      <c r="D145" s="1260"/>
      <c r="E145" s="1355"/>
      <c r="F145" s="1296"/>
      <c r="G145" s="288"/>
      <c r="H145" s="105"/>
      <c r="I145" s="105"/>
      <c r="J145" s="105"/>
      <c r="K145" s="797"/>
      <c r="L145" s="78"/>
      <c r="M145" s="138"/>
      <c r="N145" s="199"/>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row>
    <row r="146" spans="1:48" s="8" customFormat="1" ht="14.25" customHeight="1" x14ac:dyDescent="0.2">
      <c r="A146" s="741"/>
      <c r="B146" s="750"/>
      <c r="C146" s="773"/>
      <c r="D146" s="1235" t="s">
        <v>195</v>
      </c>
      <c r="E146" s="1356" t="s">
        <v>64</v>
      </c>
      <c r="F146" s="1296"/>
      <c r="G146" s="715"/>
      <c r="H146" s="104"/>
      <c r="I146" s="104"/>
      <c r="J146" s="104"/>
      <c r="K146" s="859" t="s">
        <v>94</v>
      </c>
      <c r="L146" s="35">
        <v>1</v>
      </c>
      <c r="M146" s="137"/>
      <c r="N146" s="200"/>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row>
    <row r="147" spans="1:48" s="8" customFormat="1" ht="13.5" customHeight="1" x14ac:dyDescent="0.2">
      <c r="A147" s="741"/>
      <c r="B147" s="750"/>
      <c r="C147" s="773"/>
      <c r="D147" s="1249"/>
      <c r="E147" s="1357"/>
      <c r="F147" s="1296"/>
      <c r="G147" s="770"/>
      <c r="H147" s="166"/>
      <c r="I147" s="265"/>
      <c r="J147" s="265"/>
      <c r="K147" s="1364" t="s">
        <v>123</v>
      </c>
      <c r="L147" s="82">
        <v>30</v>
      </c>
      <c r="M147" s="136">
        <v>50</v>
      </c>
      <c r="N147" s="557">
        <v>100</v>
      </c>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row>
    <row r="148" spans="1:48" s="8" customFormat="1" ht="8.25" customHeight="1" x14ac:dyDescent="0.2">
      <c r="A148" s="741"/>
      <c r="B148" s="750"/>
      <c r="C148" s="773"/>
      <c r="D148" s="1249"/>
      <c r="E148" s="1357"/>
      <c r="F148" s="1296"/>
      <c r="G148" s="770"/>
      <c r="H148" s="265"/>
      <c r="I148" s="265"/>
      <c r="J148" s="265"/>
      <c r="K148" s="1364"/>
      <c r="L148" s="82"/>
      <c r="M148" s="136"/>
      <c r="N148" s="557"/>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row>
    <row r="149" spans="1:48" s="8" customFormat="1" ht="9" customHeight="1" x14ac:dyDescent="0.2">
      <c r="A149" s="741"/>
      <c r="B149" s="750"/>
      <c r="C149" s="773"/>
      <c r="D149" s="1249"/>
      <c r="E149" s="1357"/>
      <c r="F149" s="1296"/>
      <c r="G149" s="770"/>
      <c r="H149" s="265"/>
      <c r="I149" s="265"/>
      <c r="J149" s="265"/>
      <c r="K149" s="1367"/>
      <c r="L149" s="82"/>
      <c r="M149" s="136"/>
      <c r="N149" s="557"/>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row>
    <row r="150" spans="1:48" s="8" customFormat="1" ht="15.75" customHeight="1" x14ac:dyDescent="0.2">
      <c r="A150" s="741"/>
      <c r="B150" s="750"/>
      <c r="C150" s="773"/>
      <c r="D150" s="1235" t="s">
        <v>350</v>
      </c>
      <c r="E150" s="1366" t="s">
        <v>304</v>
      </c>
      <c r="F150" s="1296"/>
      <c r="G150" s="715"/>
      <c r="H150" s="104"/>
      <c r="I150" s="104"/>
      <c r="J150" s="104"/>
      <c r="K150" s="1019" t="s">
        <v>94</v>
      </c>
      <c r="L150" s="35">
        <v>1</v>
      </c>
      <c r="M150" s="137"/>
      <c r="N150" s="200"/>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row>
    <row r="151" spans="1:48" s="8" customFormat="1" ht="16.5" customHeight="1" x14ac:dyDescent="0.2">
      <c r="A151" s="741"/>
      <c r="B151" s="750"/>
      <c r="C151" s="773"/>
      <c r="D151" s="1249"/>
      <c r="E151" s="1363"/>
      <c r="F151" s="1296"/>
      <c r="G151" s="770"/>
      <c r="H151" s="265"/>
      <c r="I151" s="265"/>
      <c r="J151" s="265"/>
      <c r="K151" s="1228" t="s">
        <v>124</v>
      </c>
      <c r="L151" s="82">
        <v>30</v>
      </c>
      <c r="M151" s="136">
        <v>60</v>
      </c>
      <c r="N151" s="557">
        <v>100</v>
      </c>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row>
    <row r="152" spans="1:48" s="8" customFormat="1" ht="12" customHeight="1" x14ac:dyDescent="0.2">
      <c r="A152" s="741"/>
      <c r="B152" s="750"/>
      <c r="C152" s="773"/>
      <c r="D152" s="1249"/>
      <c r="E152" s="1363"/>
      <c r="F152" s="1296"/>
      <c r="G152" s="770"/>
      <c r="H152" s="265"/>
      <c r="I152" s="265"/>
      <c r="J152" s="265"/>
      <c r="K152" s="1228"/>
      <c r="L152" s="82"/>
      <c r="M152" s="136"/>
      <c r="N152" s="557"/>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row>
    <row r="153" spans="1:48" s="8" customFormat="1" ht="19.5" customHeight="1" x14ac:dyDescent="0.2">
      <c r="A153" s="741"/>
      <c r="B153" s="750"/>
      <c r="C153" s="773"/>
      <c r="D153" s="1260"/>
      <c r="E153" s="1368"/>
      <c r="F153" s="1296"/>
      <c r="G153" s="23"/>
      <c r="H153" s="105"/>
      <c r="I153" s="105"/>
      <c r="J153" s="105"/>
      <c r="K153" s="291"/>
      <c r="L153" s="78"/>
      <c r="M153" s="138"/>
      <c r="N153" s="199"/>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row>
    <row r="154" spans="1:48" s="8" customFormat="1" ht="15" customHeight="1" x14ac:dyDescent="0.2">
      <c r="A154" s="741"/>
      <c r="B154" s="750"/>
      <c r="C154" s="773"/>
      <c r="D154" s="1361" t="s">
        <v>224</v>
      </c>
      <c r="E154" s="1363" t="s">
        <v>306</v>
      </c>
      <c r="F154" s="743"/>
      <c r="G154" s="166"/>
      <c r="H154" s="166"/>
      <c r="I154" s="166"/>
      <c r="J154" s="166"/>
      <c r="K154" s="746" t="s">
        <v>94</v>
      </c>
      <c r="L154" s="136">
        <v>1</v>
      </c>
      <c r="M154" s="136"/>
      <c r="N154" s="557"/>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row>
    <row r="155" spans="1:48" s="8" customFormat="1" ht="13.5" customHeight="1" x14ac:dyDescent="0.2">
      <c r="A155" s="741"/>
      <c r="B155" s="750"/>
      <c r="C155" s="773"/>
      <c r="D155" s="1361"/>
      <c r="E155" s="1363"/>
      <c r="F155" s="743"/>
      <c r="G155" s="166"/>
      <c r="H155" s="166"/>
      <c r="I155" s="166"/>
      <c r="J155" s="166"/>
      <c r="K155" s="1364" t="s">
        <v>213</v>
      </c>
      <c r="L155" s="136"/>
      <c r="M155" s="136"/>
      <c r="N155" s="557"/>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row>
    <row r="156" spans="1:48" s="8" customFormat="1" ht="15" customHeight="1" x14ac:dyDescent="0.2">
      <c r="A156" s="741"/>
      <c r="B156" s="750"/>
      <c r="C156" s="773"/>
      <c r="D156" s="1362"/>
      <c r="E156" s="1257"/>
      <c r="F156" s="1296"/>
      <c r="G156" s="167"/>
      <c r="H156" s="105"/>
      <c r="I156" s="105"/>
      <c r="J156" s="105"/>
      <c r="K156" s="1365"/>
      <c r="L156" s="196"/>
      <c r="M156" s="138"/>
      <c r="N156" s="199"/>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row>
    <row r="157" spans="1:48" s="8" customFormat="1" ht="15" customHeight="1" x14ac:dyDescent="0.2">
      <c r="A157" s="741"/>
      <c r="B157" s="750"/>
      <c r="C157" s="773"/>
      <c r="D157" s="1235" t="s">
        <v>158</v>
      </c>
      <c r="E157" s="1366" t="s">
        <v>95</v>
      </c>
      <c r="F157" s="1296"/>
      <c r="G157" s="166"/>
      <c r="H157" s="166"/>
      <c r="I157" s="166"/>
      <c r="J157" s="166"/>
      <c r="K157" s="855" t="s">
        <v>94</v>
      </c>
      <c r="L157" s="136">
        <v>1</v>
      </c>
      <c r="M157" s="136"/>
      <c r="N157" s="557"/>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row>
    <row r="158" spans="1:48" s="8" customFormat="1" ht="11.25" customHeight="1" x14ac:dyDescent="0.2">
      <c r="A158" s="741"/>
      <c r="B158" s="750"/>
      <c r="C158" s="773"/>
      <c r="D158" s="1249"/>
      <c r="E158" s="1363"/>
      <c r="F158" s="1296"/>
      <c r="G158" s="166"/>
      <c r="H158" s="166"/>
      <c r="I158" s="166"/>
      <c r="J158" s="166"/>
      <c r="K158" s="1364" t="s">
        <v>154</v>
      </c>
      <c r="L158" s="136">
        <v>40</v>
      </c>
      <c r="M158" s="136">
        <v>100</v>
      </c>
      <c r="N158" s="557"/>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row>
    <row r="159" spans="1:48" s="8" customFormat="1" ht="17.25" customHeight="1" x14ac:dyDescent="0.2">
      <c r="A159" s="741"/>
      <c r="B159" s="750"/>
      <c r="C159" s="773"/>
      <c r="D159" s="1260"/>
      <c r="E159" s="1363"/>
      <c r="F159" s="1296"/>
      <c r="G159" s="167"/>
      <c r="H159" s="105"/>
      <c r="I159" s="105"/>
      <c r="J159" s="105"/>
      <c r="K159" s="1365"/>
      <c r="L159" s="138"/>
      <c r="M159" s="138"/>
      <c r="N159" s="199"/>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row>
    <row r="160" spans="1:48" s="8" customFormat="1" ht="13.5" customHeight="1" x14ac:dyDescent="0.2">
      <c r="A160" s="741"/>
      <c r="B160" s="750"/>
      <c r="C160" s="773"/>
      <c r="D160" s="1369" t="s">
        <v>160</v>
      </c>
      <c r="E160" s="1366" t="s">
        <v>95</v>
      </c>
      <c r="F160" s="1296"/>
      <c r="G160" s="166"/>
      <c r="H160" s="265"/>
      <c r="I160" s="104"/>
      <c r="J160" s="104"/>
      <c r="K160" s="746" t="s">
        <v>94</v>
      </c>
      <c r="L160" s="169">
        <v>1</v>
      </c>
      <c r="M160" s="136"/>
      <c r="N160" s="557"/>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row>
    <row r="161" spans="1:48" s="8" customFormat="1" ht="18" customHeight="1" x14ac:dyDescent="0.2">
      <c r="A161" s="741"/>
      <c r="B161" s="750"/>
      <c r="C161" s="773"/>
      <c r="D161" s="1370"/>
      <c r="E161" s="1363"/>
      <c r="F161" s="1296"/>
      <c r="G161" s="166"/>
      <c r="H161" s="265"/>
      <c r="I161" s="139"/>
      <c r="J161" s="139"/>
      <c r="K161" s="1364" t="s">
        <v>183</v>
      </c>
      <c r="L161" s="136">
        <v>40</v>
      </c>
      <c r="M161" s="136">
        <v>90</v>
      </c>
      <c r="N161" s="557">
        <v>100</v>
      </c>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row>
    <row r="162" spans="1:48" s="8" customFormat="1" ht="14.25" customHeight="1" x14ac:dyDescent="0.2">
      <c r="A162" s="741"/>
      <c r="B162" s="750"/>
      <c r="C162" s="773"/>
      <c r="D162" s="1371"/>
      <c r="E162" s="1368"/>
      <c r="F162" s="757"/>
      <c r="G162" s="167"/>
      <c r="H162" s="105"/>
      <c r="I162" s="105"/>
      <c r="J162" s="105"/>
      <c r="K162" s="1365"/>
      <c r="L162" s="138"/>
      <c r="M162" s="138"/>
      <c r="N162" s="199"/>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row>
    <row r="163" spans="1:48" s="8" customFormat="1" ht="18" customHeight="1" x14ac:dyDescent="0.2">
      <c r="A163" s="741"/>
      <c r="B163" s="750"/>
      <c r="C163" s="773"/>
      <c r="D163" s="1372" t="s">
        <v>215</v>
      </c>
      <c r="E163" s="1356" t="s">
        <v>321</v>
      </c>
      <c r="F163" s="424"/>
      <c r="G163" s="166"/>
      <c r="H163" s="265"/>
      <c r="I163" s="395"/>
      <c r="J163" s="395"/>
      <c r="K163" s="338" t="s">
        <v>94</v>
      </c>
      <c r="L163" s="369"/>
      <c r="M163" s="898" t="s">
        <v>190</v>
      </c>
      <c r="N163" s="899"/>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row>
    <row r="164" spans="1:48" s="8" customFormat="1" ht="31.5" customHeight="1" x14ac:dyDescent="0.2">
      <c r="A164" s="741"/>
      <c r="B164" s="750"/>
      <c r="C164" s="773"/>
      <c r="D164" s="1252"/>
      <c r="E164" s="1317"/>
      <c r="F164" s="777"/>
      <c r="G164" s="167"/>
      <c r="H164" s="105"/>
      <c r="I164" s="105"/>
      <c r="J164" s="288"/>
      <c r="K164" s="644" t="s">
        <v>192</v>
      </c>
      <c r="L164" s="371"/>
      <c r="M164" s="575">
        <v>70</v>
      </c>
      <c r="N164" s="591">
        <v>100</v>
      </c>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row>
    <row r="165" spans="1:48" s="8" customFormat="1" ht="18" customHeight="1" x14ac:dyDescent="0.2">
      <c r="A165" s="883"/>
      <c r="B165" s="885"/>
      <c r="C165" s="884"/>
      <c r="D165" s="1372" t="s">
        <v>214</v>
      </c>
      <c r="E165" s="1317"/>
      <c r="F165" s="424"/>
      <c r="G165" s="166"/>
      <c r="H165" s="265"/>
      <c r="I165" s="395"/>
      <c r="J165" s="395"/>
      <c r="K165" s="1378" t="s">
        <v>351</v>
      </c>
      <c r="L165" s="370">
        <v>1</v>
      </c>
      <c r="M165" s="476"/>
      <c r="N165" s="505"/>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row>
    <row r="166" spans="1:48" s="8" customFormat="1" ht="18" customHeight="1" x14ac:dyDescent="0.2">
      <c r="A166" s="883"/>
      <c r="B166" s="885"/>
      <c r="C166" s="884"/>
      <c r="D166" s="1252"/>
      <c r="E166" s="886"/>
      <c r="F166" s="882"/>
      <c r="G166" s="167"/>
      <c r="H166" s="105"/>
      <c r="I166" s="105"/>
      <c r="J166" s="288"/>
      <c r="K166" s="1379"/>
      <c r="L166" s="407"/>
      <c r="M166" s="476"/>
      <c r="N166" s="505"/>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row>
    <row r="167" spans="1:48" s="8" customFormat="1" ht="16.5" customHeight="1" thickBot="1" x14ac:dyDescent="0.25">
      <c r="A167" s="27"/>
      <c r="B167" s="772"/>
      <c r="C167" s="782"/>
      <c r="D167" s="839"/>
      <c r="E167" s="466"/>
      <c r="F167" s="70"/>
      <c r="G167" s="36" t="s">
        <v>6</v>
      </c>
      <c r="H167" s="164">
        <f>SUM(H137:H164)</f>
        <v>4484.3999999999996</v>
      </c>
      <c r="I167" s="164">
        <f>SUM(I137:I164)</f>
        <v>9517.6</v>
      </c>
      <c r="J167" s="164">
        <f>SUM(J137:J164)</f>
        <v>7926.8</v>
      </c>
      <c r="K167" s="229"/>
      <c r="L167" s="42"/>
      <c r="M167" s="480"/>
      <c r="N167" s="419"/>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row>
    <row r="168" spans="1:48" s="8" customFormat="1" ht="29.25" customHeight="1" x14ac:dyDescent="0.2">
      <c r="A168" s="747" t="s">
        <v>5</v>
      </c>
      <c r="B168" s="749" t="s">
        <v>5</v>
      </c>
      <c r="C168" s="845" t="s">
        <v>29</v>
      </c>
      <c r="D168" s="852" t="s">
        <v>245</v>
      </c>
      <c r="E168" s="230" t="s">
        <v>47</v>
      </c>
      <c r="F168" s="753" t="s">
        <v>46</v>
      </c>
      <c r="G168" s="67"/>
      <c r="H168" s="125"/>
      <c r="I168" s="125"/>
      <c r="J168" s="125"/>
      <c r="K168" s="860"/>
      <c r="L168" s="123"/>
      <c r="M168" s="492"/>
      <c r="N168" s="197"/>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row>
    <row r="169" spans="1:48" s="8" customFormat="1" ht="14.25" customHeight="1" x14ac:dyDescent="0.2">
      <c r="A169" s="741"/>
      <c r="B169" s="750"/>
      <c r="C169" s="841"/>
      <c r="D169" s="1235" t="s">
        <v>238</v>
      </c>
      <c r="E169" s="1353" t="s">
        <v>237</v>
      </c>
      <c r="F169" s="1296"/>
      <c r="G169" s="715" t="s">
        <v>24</v>
      </c>
      <c r="H169" s="104">
        <v>10</v>
      </c>
      <c r="I169" s="104">
        <v>84</v>
      </c>
      <c r="J169" s="104"/>
      <c r="K169" s="758" t="s">
        <v>94</v>
      </c>
      <c r="L169" s="35">
        <v>1</v>
      </c>
      <c r="M169" s="137"/>
      <c r="N169" s="200"/>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row>
    <row r="170" spans="1:48" s="8" customFormat="1" ht="12.75" customHeight="1" x14ac:dyDescent="0.2">
      <c r="A170" s="741"/>
      <c r="B170" s="750"/>
      <c r="C170" s="841"/>
      <c r="D170" s="1249"/>
      <c r="E170" s="1354"/>
      <c r="F170" s="1296"/>
      <c r="G170" s="288"/>
      <c r="H170" s="105"/>
      <c r="I170" s="105"/>
      <c r="J170" s="105"/>
      <c r="K170" s="740" t="s">
        <v>239</v>
      </c>
      <c r="L170" s="82"/>
      <c r="M170" s="136">
        <v>1</v>
      </c>
      <c r="N170" s="557"/>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row>
    <row r="171" spans="1:48" s="8" customFormat="1" ht="16.5" customHeight="1" thickBot="1" x14ac:dyDescent="0.25">
      <c r="A171" s="27"/>
      <c r="B171" s="844"/>
      <c r="C171" s="858"/>
      <c r="D171" s="839"/>
      <c r="E171" s="466"/>
      <c r="F171" s="70"/>
      <c r="G171" s="36" t="s">
        <v>6</v>
      </c>
      <c r="H171" s="164">
        <f>H169</f>
        <v>10</v>
      </c>
      <c r="I171" s="164">
        <f>I169</f>
        <v>84</v>
      </c>
      <c r="J171" s="164"/>
      <c r="K171" s="229"/>
      <c r="L171" s="42"/>
      <c r="M171" s="480"/>
      <c r="N171" s="419"/>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row>
    <row r="172" spans="1:48" s="8" customFormat="1" ht="14.25" customHeight="1" thickBot="1" x14ac:dyDescent="0.25">
      <c r="A172" s="29" t="s">
        <v>5</v>
      </c>
      <c r="B172" s="73" t="s">
        <v>5</v>
      </c>
      <c r="C172" s="1380" t="s">
        <v>8</v>
      </c>
      <c r="D172" s="1381"/>
      <c r="E172" s="1381"/>
      <c r="F172" s="1381"/>
      <c r="G172" s="1382"/>
      <c r="H172" s="381">
        <f>+H167+H136+H133+H130+H111+H74+H61+H171</f>
        <v>13074.4</v>
      </c>
      <c r="I172" s="381">
        <f>+I167+I136+I133+I130+I111+I74+I61+I171</f>
        <v>17661.900000000001</v>
      </c>
      <c r="J172" s="110">
        <f>+J167+J136+J133+J130+J111+J74+J61+J171</f>
        <v>16113.2</v>
      </c>
      <c r="K172" s="271"/>
      <c r="L172" s="271"/>
      <c r="M172" s="271"/>
      <c r="N172" s="232"/>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row>
    <row r="173" spans="1:48" s="8" customFormat="1" ht="17.25" customHeight="1" thickBot="1" x14ac:dyDescent="0.25">
      <c r="A173" s="29" t="s">
        <v>5</v>
      </c>
      <c r="B173" s="73" t="s">
        <v>7</v>
      </c>
      <c r="C173" s="1373" t="s">
        <v>42</v>
      </c>
      <c r="D173" s="1374"/>
      <c r="E173" s="1374"/>
      <c r="F173" s="1374"/>
      <c r="G173" s="1374"/>
      <c r="H173" s="1374"/>
      <c r="I173" s="1374"/>
      <c r="J173" s="1374"/>
      <c r="K173" s="1374"/>
      <c r="L173" s="1374"/>
      <c r="M173" s="1374"/>
      <c r="N173" s="1375"/>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row>
    <row r="174" spans="1:48" s="8" customFormat="1" ht="15.75" customHeight="1" x14ac:dyDescent="0.2">
      <c r="A174" s="83" t="s">
        <v>5</v>
      </c>
      <c r="B174" s="115" t="s">
        <v>7</v>
      </c>
      <c r="C174" s="240" t="s">
        <v>5</v>
      </c>
      <c r="D174" s="1229" t="s">
        <v>81</v>
      </c>
      <c r="E174" s="909"/>
      <c r="F174" s="910">
        <v>6</v>
      </c>
      <c r="G174" s="911" t="s">
        <v>24</v>
      </c>
      <c r="H174" s="125">
        <v>565.29999999999995</v>
      </c>
      <c r="I174" s="125">
        <v>597.5</v>
      </c>
      <c r="J174" s="130">
        <v>370</v>
      </c>
      <c r="K174" s="912"/>
      <c r="L174" s="253"/>
      <c r="M174" s="253"/>
      <c r="N174" s="254"/>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row>
    <row r="175" spans="1:48" s="8" customFormat="1" ht="18.75" customHeight="1" x14ac:dyDescent="0.2">
      <c r="A175" s="84"/>
      <c r="B175" s="239"/>
      <c r="C175" s="908"/>
      <c r="D175" s="1230"/>
      <c r="E175" s="906"/>
      <c r="F175" s="913"/>
      <c r="G175" s="60" t="s">
        <v>58</v>
      </c>
      <c r="H175" s="265">
        <v>35.6</v>
      </c>
      <c r="I175" s="265"/>
      <c r="J175" s="907"/>
      <c r="K175" s="914"/>
      <c r="L175" s="513"/>
      <c r="M175" s="513"/>
      <c r="N175" s="87"/>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row>
    <row r="176" spans="1:48" s="8" customFormat="1" ht="18" customHeight="1" x14ac:dyDescent="0.2">
      <c r="A176" s="84"/>
      <c r="B176" s="239"/>
      <c r="C176" s="858"/>
      <c r="D176" s="1376" t="s">
        <v>52</v>
      </c>
      <c r="E176" s="842"/>
      <c r="F176" s="54"/>
      <c r="G176" s="56"/>
      <c r="H176" s="751"/>
      <c r="I176" s="751"/>
      <c r="J176" s="681"/>
      <c r="K176" s="846" t="s">
        <v>216</v>
      </c>
      <c r="L176" s="454">
        <v>350</v>
      </c>
      <c r="M176" s="602">
        <v>350</v>
      </c>
      <c r="N176" s="455">
        <v>350</v>
      </c>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row>
    <row r="177" spans="1:48" s="8" customFormat="1" ht="28.5" customHeight="1" x14ac:dyDescent="0.2">
      <c r="A177" s="84"/>
      <c r="B177" s="239"/>
      <c r="C177" s="858"/>
      <c r="D177" s="1376"/>
      <c r="E177" s="842"/>
      <c r="F177" s="54"/>
      <c r="G177" s="56"/>
      <c r="H177" s="265"/>
      <c r="I177" s="265"/>
      <c r="J177" s="854"/>
      <c r="K177" s="847" t="s">
        <v>126</v>
      </c>
      <c r="L177" s="174">
        <v>300</v>
      </c>
      <c r="M177" s="425">
        <v>300</v>
      </c>
      <c r="N177" s="457">
        <v>300</v>
      </c>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row>
    <row r="178" spans="1:48" s="8" customFormat="1" ht="28.5" customHeight="1" x14ac:dyDescent="0.2">
      <c r="A178" s="84"/>
      <c r="B178" s="239"/>
      <c r="C178" s="841"/>
      <c r="D178" s="1377"/>
      <c r="E178" s="843"/>
      <c r="F178" s="54"/>
      <c r="G178" s="57"/>
      <c r="H178" s="105"/>
      <c r="I178" s="105"/>
      <c r="J178" s="639"/>
      <c r="K178" s="228" t="s">
        <v>85</v>
      </c>
      <c r="L178" s="452">
        <v>36</v>
      </c>
      <c r="M178" s="426">
        <v>36</v>
      </c>
      <c r="N178" s="453">
        <v>36</v>
      </c>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row>
    <row r="179" spans="1:48" s="8" customFormat="1" ht="14.25" customHeight="1" x14ac:dyDescent="0.2">
      <c r="A179" s="84"/>
      <c r="B179" s="239"/>
      <c r="C179" s="858"/>
      <c r="D179" s="1376" t="s">
        <v>191</v>
      </c>
      <c r="E179" s="755"/>
      <c r="F179" s="54"/>
      <c r="G179" s="56"/>
      <c r="H179" s="265"/>
      <c r="I179" s="265"/>
      <c r="J179" s="265"/>
      <c r="K179" s="1460" t="s">
        <v>105</v>
      </c>
      <c r="L179" s="862">
        <v>18</v>
      </c>
      <c r="M179" s="514">
        <v>18</v>
      </c>
      <c r="N179" s="361">
        <v>18</v>
      </c>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row>
    <row r="180" spans="1:48" s="8" customFormat="1" ht="13.5" customHeight="1" x14ac:dyDescent="0.2">
      <c r="A180" s="84"/>
      <c r="B180" s="239"/>
      <c r="C180" s="858"/>
      <c r="D180" s="1236"/>
      <c r="E180" s="755"/>
      <c r="F180" s="54"/>
      <c r="G180" s="56"/>
      <c r="H180" s="265"/>
      <c r="I180" s="265"/>
      <c r="J180" s="265"/>
      <c r="K180" s="1461"/>
      <c r="L180" s="863"/>
      <c r="M180" s="362"/>
      <c r="N180" s="36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row>
    <row r="181" spans="1:48" ht="27.75" customHeight="1" x14ac:dyDescent="0.2">
      <c r="A181" s="84"/>
      <c r="B181" s="239"/>
      <c r="C181" s="858"/>
      <c r="D181" s="1236"/>
      <c r="E181" s="755"/>
      <c r="F181" s="54"/>
      <c r="G181" s="56"/>
      <c r="H181" s="265"/>
      <c r="I181" s="265"/>
      <c r="J181" s="265"/>
      <c r="K181" s="92" t="s">
        <v>101</v>
      </c>
      <c r="L181" s="175">
        <v>25</v>
      </c>
      <c r="M181" s="515">
        <v>5</v>
      </c>
      <c r="N181" s="302">
        <v>5</v>
      </c>
    </row>
    <row r="182" spans="1:48" ht="16.5" customHeight="1" x14ac:dyDescent="0.2">
      <c r="A182" s="84"/>
      <c r="B182" s="239"/>
      <c r="C182" s="858"/>
      <c r="D182" s="1236"/>
      <c r="E182" s="88"/>
      <c r="F182" s="80"/>
      <c r="G182" s="56"/>
      <c r="H182" s="265"/>
      <c r="I182" s="265"/>
      <c r="J182" s="265"/>
      <c r="K182" s="691" t="s">
        <v>44</v>
      </c>
      <c r="L182" s="255">
        <v>57</v>
      </c>
      <c r="M182" s="382">
        <v>57</v>
      </c>
      <c r="N182" s="383">
        <v>57</v>
      </c>
    </row>
    <row r="183" spans="1:48" ht="25.5" customHeight="1" x14ac:dyDescent="0.2">
      <c r="A183" s="84"/>
      <c r="B183" s="239"/>
      <c r="C183" s="858"/>
      <c r="D183" s="1236"/>
      <c r="E183" s="88"/>
      <c r="F183" s="80"/>
      <c r="G183" s="56"/>
      <c r="H183" s="265"/>
      <c r="I183" s="265"/>
      <c r="J183" s="265"/>
      <c r="K183" s="691" t="s">
        <v>100</v>
      </c>
      <c r="L183" s="255">
        <v>1</v>
      </c>
      <c r="M183" s="382"/>
      <c r="N183" s="383"/>
      <c r="S183" s="697"/>
    </row>
    <row r="184" spans="1:48" ht="28.5" customHeight="1" x14ac:dyDescent="0.2">
      <c r="A184" s="84"/>
      <c r="B184" s="239"/>
      <c r="C184" s="858"/>
      <c r="D184" s="848"/>
      <c r="E184" s="88"/>
      <c r="F184" s="80"/>
      <c r="G184" s="56"/>
      <c r="H184" s="265"/>
      <c r="I184" s="265"/>
      <c r="J184" s="265"/>
      <c r="K184" s="679" t="s">
        <v>268</v>
      </c>
      <c r="L184" s="672">
        <v>7.5</v>
      </c>
      <c r="M184" s="673">
        <v>7.5</v>
      </c>
      <c r="N184" s="674">
        <v>7.5</v>
      </c>
    </row>
    <row r="185" spans="1:48" ht="40.5" customHeight="1" x14ac:dyDescent="0.2">
      <c r="A185" s="84"/>
      <c r="B185" s="239"/>
      <c r="C185" s="858"/>
      <c r="D185" s="848"/>
      <c r="E185" s="88"/>
      <c r="F185" s="80"/>
      <c r="G185" s="56"/>
      <c r="H185" s="265"/>
      <c r="I185" s="265"/>
      <c r="J185" s="265"/>
      <c r="K185" s="679" t="s">
        <v>179</v>
      </c>
      <c r="L185" s="175">
        <v>100</v>
      </c>
      <c r="M185" s="515"/>
      <c r="N185" s="302"/>
    </row>
    <row r="186" spans="1:48" ht="15.75" customHeight="1" x14ac:dyDescent="0.2">
      <c r="A186" s="84"/>
      <c r="B186" s="239"/>
      <c r="C186" s="858"/>
      <c r="D186" s="848"/>
      <c r="E186" s="88"/>
      <c r="F186" s="80"/>
      <c r="G186" s="56"/>
      <c r="H186" s="265"/>
      <c r="I186" s="265"/>
      <c r="J186" s="265"/>
      <c r="K186" s="692" t="s">
        <v>178</v>
      </c>
      <c r="L186" s="175"/>
      <c r="M186" s="515">
        <v>80</v>
      </c>
      <c r="N186" s="302"/>
    </row>
    <row r="187" spans="1:48" ht="29.25" customHeight="1" x14ac:dyDescent="0.2">
      <c r="A187" s="84"/>
      <c r="B187" s="239"/>
      <c r="C187" s="858"/>
      <c r="D187" s="848"/>
      <c r="E187" s="88"/>
      <c r="F187" s="80"/>
      <c r="G187" s="56"/>
      <c r="H187" s="265"/>
      <c r="I187" s="265"/>
      <c r="J187" s="265"/>
      <c r="K187" s="679" t="s">
        <v>269</v>
      </c>
      <c r="L187" s="175">
        <v>50</v>
      </c>
      <c r="M187" s="515">
        <v>100</v>
      </c>
      <c r="N187" s="302"/>
    </row>
    <row r="188" spans="1:48" ht="30.75" customHeight="1" x14ac:dyDescent="0.2">
      <c r="A188" s="84"/>
      <c r="B188" s="239"/>
      <c r="C188" s="858"/>
      <c r="D188" s="848"/>
      <c r="E188" s="88"/>
      <c r="F188" s="80"/>
      <c r="G188" s="57"/>
      <c r="H188" s="105"/>
      <c r="I188" s="520"/>
      <c r="J188" s="568"/>
      <c r="K188" s="691" t="s">
        <v>270</v>
      </c>
      <c r="L188" s="255">
        <v>10</v>
      </c>
      <c r="M188" s="864">
        <v>100</v>
      </c>
      <c r="N188" s="865"/>
    </row>
    <row r="189" spans="1:48" s="8" customFormat="1" ht="16.5" customHeight="1" thickBot="1" x14ac:dyDescent="0.25">
      <c r="A189" s="27"/>
      <c r="B189" s="844"/>
      <c r="C189" s="858"/>
      <c r="D189" s="839"/>
      <c r="E189" s="466"/>
      <c r="F189" s="70"/>
      <c r="G189" s="36" t="s">
        <v>6</v>
      </c>
      <c r="H189" s="164">
        <f>SUM(H174:H188)</f>
        <v>600.9</v>
      </c>
      <c r="I189" s="164">
        <f t="shared" ref="I189:J189" si="3">SUM(I174:I188)</f>
        <v>597.5</v>
      </c>
      <c r="J189" s="164">
        <f t="shared" si="3"/>
        <v>370</v>
      </c>
      <c r="K189" s="229"/>
      <c r="L189" s="42"/>
      <c r="M189" s="480"/>
      <c r="N189" s="419"/>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row>
    <row r="190" spans="1:48" ht="14.25" customHeight="1" thickBot="1" x14ac:dyDescent="0.25">
      <c r="A190" s="30" t="s">
        <v>5</v>
      </c>
      <c r="B190" s="6" t="s">
        <v>7</v>
      </c>
      <c r="C190" s="1381" t="s">
        <v>8</v>
      </c>
      <c r="D190" s="1381"/>
      <c r="E190" s="1381"/>
      <c r="F190" s="1381"/>
      <c r="G190" s="1381"/>
      <c r="H190" s="110">
        <f>H189</f>
        <v>600.9</v>
      </c>
      <c r="I190" s="110">
        <f t="shared" ref="I190:J190" si="4">I189</f>
        <v>597.5</v>
      </c>
      <c r="J190" s="110">
        <f t="shared" si="4"/>
        <v>370</v>
      </c>
      <c r="K190" s="271"/>
      <c r="L190" s="271"/>
      <c r="M190" s="271"/>
      <c r="N190" s="232"/>
    </row>
    <row r="191" spans="1:48" ht="17.25" customHeight="1" thickBot="1" x14ac:dyDescent="0.25">
      <c r="A191" s="29" t="s">
        <v>5</v>
      </c>
      <c r="B191" s="6" t="s">
        <v>26</v>
      </c>
      <c r="C191" s="1231" t="s">
        <v>136</v>
      </c>
      <c r="D191" s="1386"/>
      <c r="E191" s="1386"/>
      <c r="F191" s="1386"/>
      <c r="G191" s="1386"/>
      <c r="H191" s="1387"/>
      <c r="I191" s="1388"/>
      <c r="J191" s="1388"/>
      <c r="K191" s="1388"/>
      <c r="L191" s="1388"/>
      <c r="M191" s="1388"/>
      <c r="N191" s="234"/>
    </row>
    <row r="192" spans="1:48" ht="14.25" customHeight="1" x14ac:dyDescent="0.2">
      <c r="A192" s="278" t="s">
        <v>5</v>
      </c>
      <c r="B192" s="272" t="s">
        <v>26</v>
      </c>
      <c r="C192" s="850" t="s">
        <v>5</v>
      </c>
      <c r="D192" s="1229" t="s">
        <v>98</v>
      </c>
      <c r="E192" s="212"/>
      <c r="F192" s="647">
        <v>6</v>
      </c>
      <c r="G192" s="861" t="s">
        <v>24</v>
      </c>
      <c r="H192" s="126">
        <v>1292</v>
      </c>
      <c r="I192" s="183">
        <f>1690.5-30-200</f>
        <v>1460.5</v>
      </c>
      <c r="J192" s="867">
        <f>1695-200</f>
        <v>1495</v>
      </c>
      <c r="K192" s="847"/>
      <c r="L192" s="521"/>
      <c r="M192" s="282"/>
      <c r="N192" s="284"/>
    </row>
    <row r="193" spans="1:16" ht="17.25" customHeight="1" x14ac:dyDescent="0.2">
      <c r="A193" s="278"/>
      <c r="B193" s="272"/>
      <c r="C193" s="850"/>
      <c r="D193" s="1345"/>
      <c r="E193" s="285"/>
      <c r="F193" s="277"/>
      <c r="G193" s="288" t="s">
        <v>58</v>
      </c>
      <c r="H193" s="101">
        <f>100+35.1+196.7</f>
        <v>331.8</v>
      </c>
      <c r="I193" s="868"/>
      <c r="J193" s="869"/>
      <c r="K193" s="228"/>
      <c r="L193" s="410"/>
      <c r="M193" s="389"/>
      <c r="N193" s="411"/>
    </row>
    <row r="194" spans="1:16" ht="14.25" customHeight="1" x14ac:dyDescent="0.2">
      <c r="A194" s="278"/>
      <c r="B194" s="272"/>
      <c r="C194" s="850"/>
      <c r="D194" s="1249" t="s">
        <v>284</v>
      </c>
      <c r="E194" s="212" t="s">
        <v>47</v>
      </c>
      <c r="F194" s="277"/>
      <c r="G194" s="770"/>
      <c r="H194" s="126"/>
      <c r="I194" s="854"/>
      <c r="J194" s="265"/>
      <c r="K194" s="866"/>
      <c r="L194" s="3"/>
      <c r="M194" s="408"/>
      <c r="N194" s="409"/>
    </row>
    <row r="195" spans="1:16" ht="11.25" customHeight="1" x14ac:dyDescent="0.2">
      <c r="A195" s="278"/>
      <c r="B195" s="272"/>
      <c r="C195" s="850"/>
      <c r="D195" s="1236"/>
      <c r="E195" s="212"/>
      <c r="F195" s="277"/>
      <c r="G195" s="770"/>
      <c r="H195" s="126"/>
      <c r="I195" s="763"/>
      <c r="J195" s="265"/>
      <c r="K195" s="303"/>
      <c r="L195" s="446"/>
      <c r="M195" s="879"/>
      <c r="N195" s="305"/>
    </row>
    <row r="196" spans="1:16" ht="15" customHeight="1" x14ac:dyDescent="0.2">
      <c r="A196" s="278"/>
      <c r="B196" s="272"/>
      <c r="C196" s="850"/>
      <c r="D196" s="286" t="s">
        <v>352</v>
      </c>
      <c r="E196" s="212"/>
      <c r="F196" s="277"/>
      <c r="G196" s="770"/>
      <c r="H196" s="365"/>
      <c r="I196" s="762"/>
      <c r="J196" s="752"/>
      <c r="K196" s="364" t="s">
        <v>271</v>
      </c>
      <c r="L196" s="366">
        <v>10</v>
      </c>
      <c r="M196" s="525">
        <v>10</v>
      </c>
      <c r="N196" s="367">
        <v>10</v>
      </c>
    </row>
    <row r="197" spans="1:16" ht="13.5" customHeight="1" x14ac:dyDescent="0.2">
      <c r="A197" s="278"/>
      <c r="B197" s="272"/>
      <c r="C197" s="850"/>
      <c r="D197" s="1389" t="s">
        <v>305</v>
      </c>
      <c r="E197" s="212"/>
      <c r="F197" s="277"/>
      <c r="G197" s="770"/>
      <c r="H197" s="126"/>
      <c r="I197" s="763"/>
      <c r="J197" s="265"/>
      <c r="K197" s="1391" t="s">
        <v>231</v>
      </c>
      <c r="L197" s="392">
        <v>580</v>
      </c>
      <c r="M197" s="526">
        <v>585</v>
      </c>
      <c r="N197" s="393">
        <v>596</v>
      </c>
    </row>
    <row r="198" spans="1:16" ht="12.75" customHeight="1" x14ac:dyDescent="0.2">
      <c r="A198" s="278"/>
      <c r="B198" s="272"/>
      <c r="C198" s="850"/>
      <c r="D198" s="1390"/>
      <c r="E198" s="212"/>
      <c r="F198" s="277"/>
      <c r="G198" s="770"/>
      <c r="H198" s="126"/>
      <c r="I198" s="763"/>
      <c r="J198" s="265"/>
      <c r="K198" s="1392"/>
      <c r="L198" s="628"/>
      <c r="M198" s="629"/>
      <c r="N198" s="630"/>
    </row>
    <row r="199" spans="1:16" ht="26.25" customHeight="1" x14ac:dyDescent="0.2">
      <c r="A199" s="278"/>
      <c r="B199" s="272"/>
      <c r="C199" s="850"/>
      <c r="D199" s="304" t="s">
        <v>283</v>
      </c>
      <c r="E199" s="212"/>
      <c r="F199" s="277"/>
      <c r="G199" s="770"/>
      <c r="H199" s="365"/>
      <c r="I199" s="762"/>
      <c r="J199" s="752"/>
      <c r="K199" s="853" t="s">
        <v>153</v>
      </c>
      <c r="L199" s="636">
        <v>5.8</v>
      </c>
      <c r="M199" s="525">
        <v>7</v>
      </c>
      <c r="N199" s="367">
        <v>7</v>
      </c>
    </row>
    <row r="200" spans="1:16" ht="19.5" customHeight="1" x14ac:dyDescent="0.2">
      <c r="A200" s="1250"/>
      <c r="B200" s="1258"/>
      <c r="C200" s="1383"/>
      <c r="D200" s="1384" t="s">
        <v>141</v>
      </c>
      <c r="E200" s="1458"/>
      <c r="F200" s="277"/>
      <c r="G200" s="715"/>
      <c r="H200" s="111"/>
      <c r="I200" s="111"/>
      <c r="J200" s="104"/>
      <c r="K200" s="785" t="s">
        <v>151</v>
      </c>
      <c r="L200" s="177">
        <v>1</v>
      </c>
      <c r="M200" s="479"/>
      <c r="N200" s="203"/>
    </row>
    <row r="201" spans="1:16" ht="9" customHeight="1" x14ac:dyDescent="0.2">
      <c r="A201" s="1250"/>
      <c r="B201" s="1258"/>
      <c r="C201" s="1383"/>
      <c r="D201" s="1377"/>
      <c r="E201" s="1459"/>
      <c r="F201" s="277"/>
      <c r="G201" s="288"/>
      <c r="H201" s="639"/>
      <c r="I201" s="639"/>
      <c r="J201" s="105"/>
      <c r="K201" s="857"/>
      <c r="L201" s="178"/>
      <c r="M201" s="459"/>
      <c r="N201" s="219"/>
    </row>
    <row r="202" spans="1:16" ht="12.75" customHeight="1" x14ac:dyDescent="0.2">
      <c r="A202" s="1250"/>
      <c r="B202" s="1258"/>
      <c r="C202" s="1383"/>
      <c r="D202" s="1384" t="s">
        <v>353</v>
      </c>
      <c r="E202" s="1385"/>
      <c r="F202" s="277"/>
      <c r="G202" s="861"/>
      <c r="H202" s="1043"/>
      <c r="I202" s="854"/>
      <c r="J202" s="265"/>
      <c r="K202" s="760" t="s">
        <v>272</v>
      </c>
      <c r="L202" s="176">
        <v>1</v>
      </c>
      <c r="M202" s="479"/>
      <c r="N202" s="203"/>
    </row>
    <row r="203" spans="1:16" ht="12.75" customHeight="1" x14ac:dyDescent="0.2">
      <c r="A203" s="1250"/>
      <c r="B203" s="1258"/>
      <c r="C203" s="1383"/>
      <c r="D203" s="1376"/>
      <c r="E203" s="1385"/>
      <c r="F203" s="277"/>
      <c r="G203" s="861"/>
      <c r="H203" s="1043"/>
      <c r="I203" s="854"/>
      <c r="J203" s="265"/>
      <c r="K203" s="760" t="s">
        <v>273</v>
      </c>
      <c r="L203" s="176">
        <v>1</v>
      </c>
      <c r="M203" s="394"/>
      <c r="N203" s="261"/>
    </row>
    <row r="204" spans="1:16" ht="27.75" customHeight="1" x14ac:dyDescent="0.2">
      <c r="A204" s="1250"/>
      <c r="B204" s="1258"/>
      <c r="C204" s="1383"/>
      <c r="D204" s="1377"/>
      <c r="E204" s="1385"/>
      <c r="F204" s="277"/>
      <c r="G204" s="861"/>
      <c r="H204" s="1043"/>
      <c r="I204" s="854"/>
      <c r="J204" s="265"/>
      <c r="K204" s="856"/>
      <c r="L204" s="178"/>
      <c r="M204" s="459"/>
      <c r="N204" s="219"/>
    </row>
    <row r="205" spans="1:16" ht="18.75" customHeight="1" x14ac:dyDescent="0.2">
      <c r="A205" s="741"/>
      <c r="B205" s="742"/>
      <c r="C205" s="858"/>
      <c r="D205" s="1235" t="s">
        <v>294</v>
      </c>
      <c r="E205" s="875"/>
      <c r="F205" s="840"/>
      <c r="G205" s="715"/>
      <c r="H205" s="104"/>
      <c r="I205" s="111"/>
      <c r="J205" s="104"/>
      <c r="K205" s="846" t="s">
        <v>275</v>
      </c>
      <c r="L205" s="682">
        <v>3</v>
      </c>
      <c r="M205" s="733">
        <v>3</v>
      </c>
      <c r="N205" s="734">
        <v>3</v>
      </c>
      <c r="O205" s="8"/>
      <c r="P205" s="8"/>
    </row>
    <row r="206" spans="1:16" ht="26.25" customHeight="1" x14ac:dyDescent="0.2">
      <c r="A206" s="741"/>
      <c r="B206" s="742"/>
      <c r="C206" s="858"/>
      <c r="D206" s="1249"/>
      <c r="E206" s="874"/>
      <c r="F206" s="840"/>
      <c r="G206" s="861"/>
      <c r="H206" s="265"/>
      <c r="I206" s="103"/>
      <c r="J206" s="265"/>
      <c r="K206" s="45" t="s">
        <v>354</v>
      </c>
      <c r="L206" s="143">
        <v>3</v>
      </c>
      <c r="M206" s="336">
        <v>3</v>
      </c>
      <c r="N206" s="337">
        <v>3</v>
      </c>
      <c r="O206" s="8"/>
      <c r="P206" s="8"/>
    </row>
    <row r="207" spans="1:16" ht="26.25" customHeight="1" x14ac:dyDescent="0.2">
      <c r="A207" s="27"/>
      <c r="B207" s="750"/>
      <c r="C207" s="858"/>
      <c r="D207" s="1249"/>
      <c r="E207" s="874"/>
      <c r="F207" s="840"/>
      <c r="G207" s="861"/>
      <c r="H207" s="265"/>
      <c r="I207" s="103"/>
      <c r="J207" s="265"/>
      <c r="K207" s="45" t="s">
        <v>355</v>
      </c>
      <c r="L207" s="201">
        <v>8</v>
      </c>
      <c r="M207" s="489">
        <v>11</v>
      </c>
      <c r="N207" s="586">
        <v>14</v>
      </c>
      <c r="O207" s="8"/>
      <c r="P207" s="8"/>
    </row>
    <row r="208" spans="1:16" ht="17.25" customHeight="1" x14ac:dyDescent="0.2">
      <c r="A208" s="27"/>
      <c r="B208" s="750"/>
      <c r="C208" s="858"/>
      <c r="D208" s="1249"/>
      <c r="E208" s="874"/>
      <c r="F208" s="840"/>
      <c r="G208" s="861"/>
      <c r="H208" s="1043"/>
      <c r="I208" s="854"/>
      <c r="J208" s="265"/>
      <c r="K208" s="204" t="s">
        <v>274</v>
      </c>
      <c r="L208" s="186">
        <v>100</v>
      </c>
      <c r="M208" s="366">
        <v>100</v>
      </c>
      <c r="N208" s="367">
        <v>100</v>
      </c>
      <c r="O208" s="8"/>
      <c r="P208" s="8"/>
    </row>
    <row r="209" spans="1:48" ht="38.25" customHeight="1" x14ac:dyDescent="0.2">
      <c r="A209" s="27"/>
      <c r="B209" s="750"/>
      <c r="C209" s="396"/>
      <c r="D209" s="1449"/>
      <c r="E209" s="871"/>
      <c r="F209" s="277"/>
      <c r="G209" s="876"/>
      <c r="H209" s="1043"/>
      <c r="I209" s="873"/>
      <c r="J209" s="265"/>
      <c r="K209" s="878" t="s">
        <v>276</v>
      </c>
      <c r="L209" s="627">
        <v>5</v>
      </c>
      <c r="M209" s="392">
        <v>5</v>
      </c>
      <c r="N209" s="393">
        <v>5</v>
      </c>
      <c r="O209" s="8"/>
      <c r="P209" s="8"/>
    </row>
    <row r="210" spans="1:48" s="51" customFormat="1" ht="39.75" customHeight="1" x14ac:dyDescent="0.2">
      <c r="A210" s="375"/>
      <c r="B210" s="376"/>
      <c r="C210" s="412"/>
      <c r="D210" s="172"/>
      <c r="E210" s="378"/>
      <c r="F210" s="870"/>
      <c r="G210" s="465"/>
      <c r="H210" s="702"/>
      <c r="I210" s="154"/>
      <c r="J210" s="105"/>
      <c r="K210" s="872" t="s">
        <v>244</v>
      </c>
      <c r="L210" s="627"/>
      <c r="M210" s="526">
        <v>1</v>
      </c>
      <c r="N210" s="393"/>
    </row>
    <row r="211" spans="1:48" s="8" customFormat="1" ht="16.5" customHeight="1" thickBot="1" x14ac:dyDescent="0.25">
      <c r="A211" s="27"/>
      <c r="B211" s="844"/>
      <c r="C211" s="858"/>
      <c r="D211" s="839"/>
      <c r="E211" s="466"/>
      <c r="F211" s="70"/>
      <c r="G211" s="36" t="s">
        <v>6</v>
      </c>
      <c r="H211" s="164">
        <f>SUM(H192:H210)</f>
        <v>1623.8</v>
      </c>
      <c r="I211" s="164">
        <f>SUM(I192:I210)</f>
        <v>1460.5</v>
      </c>
      <c r="J211" s="164">
        <f>SUM(J192:J210)</f>
        <v>1495</v>
      </c>
      <c r="K211" s="229"/>
      <c r="L211" s="42"/>
      <c r="M211" s="480"/>
      <c r="N211" s="419"/>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row>
    <row r="212" spans="1:48" ht="33" customHeight="1" x14ac:dyDescent="0.2">
      <c r="A212" s="31" t="s">
        <v>5</v>
      </c>
      <c r="B212" s="235" t="s">
        <v>26</v>
      </c>
      <c r="C212" s="236" t="s">
        <v>7</v>
      </c>
      <c r="D212" s="851" t="s">
        <v>161</v>
      </c>
      <c r="E212" s="117"/>
      <c r="F212" s="753" t="s">
        <v>50</v>
      </c>
      <c r="G212" s="185" t="s">
        <v>24</v>
      </c>
      <c r="H212" s="130">
        <v>35.299999999999997</v>
      </c>
      <c r="I212" s="125">
        <v>11.2</v>
      </c>
      <c r="J212" s="125">
        <v>11.2</v>
      </c>
      <c r="K212" s="744"/>
      <c r="L212" s="237"/>
      <c r="M212" s="527"/>
      <c r="N212" s="530"/>
    </row>
    <row r="213" spans="1:48" ht="36.75" customHeight="1" x14ac:dyDescent="0.2">
      <c r="A213" s="278"/>
      <c r="B213" s="272"/>
      <c r="C213" s="850"/>
      <c r="D213" s="287" t="s">
        <v>356</v>
      </c>
      <c r="E213" s="699"/>
      <c r="F213" s="743"/>
      <c r="G213" s="634"/>
      <c r="H213" s="165"/>
      <c r="I213" s="107"/>
      <c r="J213" s="107"/>
      <c r="K213" s="413" t="s">
        <v>149</v>
      </c>
      <c r="L213" s="700"/>
      <c r="M213" s="528"/>
      <c r="N213" s="701">
        <v>1</v>
      </c>
    </row>
    <row r="214" spans="1:48" ht="41.25" customHeight="1" x14ac:dyDescent="0.2">
      <c r="A214" s="278"/>
      <c r="B214" s="272"/>
      <c r="C214" s="850"/>
      <c r="D214" s="849" t="s">
        <v>357</v>
      </c>
      <c r="E214" s="119"/>
      <c r="F214" s="743"/>
      <c r="G214" s="770"/>
      <c r="H214" s="1043"/>
      <c r="I214" s="265"/>
      <c r="J214" s="265"/>
      <c r="K214" s="760" t="s">
        <v>149</v>
      </c>
      <c r="L214" s="689">
        <v>1</v>
      </c>
      <c r="M214" s="529"/>
      <c r="N214" s="509"/>
    </row>
    <row r="215" spans="1:48" ht="53.25" customHeight="1" x14ac:dyDescent="0.2">
      <c r="A215" s="278"/>
      <c r="B215" s="272"/>
      <c r="C215" s="850"/>
      <c r="D215" s="287" t="s">
        <v>295</v>
      </c>
      <c r="E215" s="699"/>
      <c r="F215" s="743"/>
      <c r="G215" s="634"/>
      <c r="H215" s="165"/>
      <c r="I215" s="107"/>
      <c r="J215" s="107"/>
      <c r="K215" s="413" t="s">
        <v>149</v>
      </c>
      <c r="L215" s="700">
        <v>1</v>
      </c>
      <c r="M215" s="528"/>
      <c r="N215" s="701"/>
    </row>
    <row r="216" spans="1:48" ht="40.5" customHeight="1" x14ac:dyDescent="0.2">
      <c r="A216" s="278"/>
      <c r="B216" s="272"/>
      <c r="C216" s="850"/>
      <c r="D216" s="849" t="s">
        <v>280</v>
      </c>
      <c r="E216" s="119"/>
      <c r="F216" s="743"/>
      <c r="G216" s="770"/>
      <c r="H216" s="1043"/>
      <c r="I216" s="265"/>
      <c r="J216" s="265"/>
      <c r="K216" s="760" t="s">
        <v>149</v>
      </c>
      <c r="L216" s="689"/>
      <c r="M216" s="529"/>
      <c r="N216" s="509">
        <v>1</v>
      </c>
    </row>
    <row r="217" spans="1:48" ht="51" x14ac:dyDescent="0.2">
      <c r="A217" s="278"/>
      <c r="B217" s="272"/>
      <c r="C217" s="850"/>
      <c r="D217" s="287" t="s">
        <v>176</v>
      </c>
      <c r="E217" s="699"/>
      <c r="F217" s="743"/>
      <c r="G217" s="634"/>
      <c r="H217" s="165"/>
      <c r="I217" s="107"/>
      <c r="J217" s="107"/>
      <c r="K217" s="413" t="s">
        <v>149</v>
      </c>
      <c r="L217" s="700"/>
      <c r="M217" s="528"/>
      <c r="N217" s="701">
        <v>1</v>
      </c>
    </row>
    <row r="218" spans="1:48" ht="39" customHeight="1" x14ac:dyDescent="0.2">
      <c r="A218" s="278"/>
      <c r="B218" s="272"/>
      <c r="C218" s="850"/>
      <c r="D218" s="892" t="s">
        <v>297</v>
      </c>
      <c r="E218" s="119"/>
      <c r="F218" s="887"/>
      <c r="G218" s="288"/>
      <c r="H218" s="639"/>
      <c r="I218" s="105"/>
      <c r="J218" s="105"/>
      <c r="K218" s="896" t="s">
        <v>149</v>
      </c>
      <c r="L218" s="689">
        <v>1</v>
      </c>
      <c r="M218" s="529"/>
      <c r="N218" s="509"/>
    </row>
    <row r="219" spans="1:48" s="8" customFormat="1" ht="16.5" customHeight="1" thickBot="1" x14ac:dyDescent="0.25">
      <c r="A219" s="27"/>
      <c r="B219" s="844"/>
      <c r="C219" s="858"/>
      <c r="D219" s="839"/>
      <c r="E219" s="466"/>
      <c r="F219" s="70"/>
      <c r="G219" s="36" t="s">
        <v>6</v>
      </c>
      <c r="H219" s="164">
        <f>SUM(H212:H218)</f>
        <v>35.299999999999997</v>
      </c>
      <c r="I219" s="164">
        <f t="shared" ref="I219:J219" si="5">SUM(I212:I218)</f>
        <v>11.2</v>
      </c>
      <c r="J219" s="164">
        <f t="shared" si="5"/>
        <v>11.2</v>
      </c>
      <c r="K219" s="229"/>
      <c r="L219" s="42"/>
      <c r="M219" s="480"/>
      <c r="N219" s="419"/>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row>
    <row r="220" spans="1:48" ht="13.5" thickBot="1" x14ac:dyDescent="0.25">
      <c r="A220" s="29" t="s">
        <v>5</v>
      </c>
      <c r="B220" s="6" t="s">
        <v>26</v>
      </c>
      <c r="C220" s="1380" t="s">
        <v>8</v>
      </c>
      <c r="D220" s="1381"/>
      <c r="E220" s="1381"/>
      <c r="F220" s="1381"/>
      <c r="G220" s="1382"/>
      <c r="H220" s="110">
        <f>H219+H211</f>
        <v>1659.1</v>
      </c>
      <c r="I220" s="110">
        <f t="shared" ref="I220:J220" si="6">I219+I211</f>
        <v>1471.7</v>
      </c>
      <c r="J220" s="110">
        <f t="shared" si="6"/>
        <v>1506.2</v>
      </c>
      <c r="K220" s="271"/>
      <c r="L220" s="271"/>
      <c r="M220" s="271"/>
      <c r="N220" s="232"/>
    </row>
    <row r="221" spans="1:48" ht="15.75" customHeight="1" thickBot="1" x14ac:dyDescent="0.25">
      <c r="A221" s="29" t="s">
        <v>5</v>
      </c>
      <c r="B221" s="6" t="s">
        <v>34</v>
      </c>
      <c r="C221" s="1231" t="s">
        <v>43</v>
      </c>
      <c r="D221" s="1232"/>
      <c r="E221" s="1232"/>
      <c r="F221" s="1232"/>
      <c r="G221" s="1232"/>
      <c r="H221" s="1232"/>
      <c r="I221" s="1018"/>
      <c r="J221" s="1018"/>
      <c r="K221" s="182"/>
      <c r="L221" s="274"/>
      <c r="M221" s="274"/>
      <c r="N221" s="234"/>
    </row>
    <row r="222" spans="1:48" s="51" customFormat="1" ht="15.75" customHeight="1" x14ac:dyDescent="0.2">
      <c r="A222" s="1450" t="s">
        <v>5</v>
      </c>
      <c r="B222" s="1452" t="s">
        <v>34</v>
      </c>
      <c r="C222" s="1454" t="s">
        <v>5</v>
      </c>
      <c r="D222" s="1456" t="s">
        <v>197</v>
      </c>
      <c r="E222" s="1446" t="s">
        <v>47</v>
      </c>
      <c r="F222" s="753" t="s">
        <v>27</v>
      </c>
      <c r="G222" s="213" t="s">
        <v>24</v>
      </c>
      <c r="H222" s="215">
        <v>100</v>
      </c>
      <c r="I222" s="215">
        <v>200</v>
      </c>
      <c r="J222" s="215">
        <v>200</v>
      </c>
      <c r="K222" s="685" t="s">
        <v>196</v>
      </c>
      <c r="L222" s="687">
        <v>1322</v>
      </c>
      <c r="M222" s="687">
        <v>670</v>
      </c>
      <c r="N222" s="623">
        <v>670</v>
      </c>
    </row>
    <row r="223" spans="1:48" s="51" customFormat="1" ht="15" customHeight="1" x14ac:dyDescent="0.2">
      <c r="A223" s="1451"/>
      <c r="B223" s="1453"/>
      <c r="C223" s="1455"/>
      <c r="D223" s="1457"/>
      <c r="E223" s="1447"/>
      <c r="F223" s="743"/>
      <c r="G223" s="414" t="s">
        <v>58</v>
      </c>
      <c r="H223" s="415">
        <f>100+123.9</f>
        <v>223.9</v>
      </c>
      <c r="I223" s="415"/>
      <c r="J223" s="415"/>
      <c r="K223" s="713"/>
      <c r="L223" s="714"/>
      <c r="M223" s="714"/>
      <c r="N223" s="508"/>
    </row>
    <row r="224" spans="1:48" s="51" customFormat="1" ht="13.5" customHeight="1" thickBot="1" x14ac:dyDescent="0.25">
      <c r="A224" s="343"/>
      <c r="B224" s="344"/>
      <c r="C224" s="348"/>
      <c r="D224" s="346"/>
      <c r="E224" s="347"/>
      <c r="F224" s="297"/>
      <c r="G224" s="905" t="s">
        <v>6</v>
      </c>
      <c r="H224" s="184">
        <f>SUM(H222:H223)</f>
        <v>323.89999999999998</v>
      </c>
      <c r="I224" s="184">
        <f>SUM(I222:I223)</f>
        <v>200</v>
      </c>
      <c r="J224" s="184">
        <f>SUM(J222:J223)</f>
        <v>200</v>
      </c>
      <c r="K224" s="241"/>
      <c r="L224" s="216"/>
      <c r="M224" s="216"/>
      <c r="N224" s="217"/>
    </row>
    <row r="225" spans="1:45" ht="15" customHeight="1" x14ac:dyDescent="0.2">
      <c r="A225" s="741" t="s">
        <v>5</v>
      </c>
      <c r="B225" s="742" t="s">
        <v>34</v>
      </c>
      <c r="C225" s="757" t="s">
        <v>7</v>
      </c>
      <c r="D225" s="1376" t="s">
        <v>127</v>
      </c>
      <c r="E225" s="119" t="s">
        <v>47</v>
      </c>
      <c r="F225" s="743" t="s">
        <v>46</v>
      </c>
      <c r="G225" s="430" t="s">
        <v>58</v>
      </c>
      <c r="H225" s="125">
        <v>46.8</v>
      </c>
      <c r="I225" s="190"/>
      <c r="J225" s="190"/>
      <c r="K225" s="257" t="s">
        <v>94</v>
      </c>
      <c r="L225" s="258" t="s">
        <v>50</v>
      </c>
      <c r="M225" s="531"/>
      <c r="N225" s="259"/>
    </row>
    <row r="226" spans="1:45" ht="13.5" customHeight="1" x14ac:dyDescent="0.2">
      <c r="A226" s="27"/>
      <c r="B226" s="742"/>
      <c r="C226" s="70"/>
      <c r="D226" s="1376"/>
      <c r="E226" s="119"/>
      <c r="F226" s="743"/>
      <c r="G226" s="427"/>
      <c r="H226" s="105"/>
      <c r="I226" s="105"/>
      <c r="J226" s="105"/>
      <c r="K226" s="847" t="s">
        <v>309</v>
      </c>
      <c r="L226" s="260"/>
      <c r="M226" s="169"/>
      <c r="N226" s="261"/>
    </row>
    <row r="227" spans="1:45" s="51" customFormat="1" ht="16.5" customHeight="1" thickBot="1" x14ac:dyDescent="0.25">
      <c r="A227" s="28"/>
      <c r="B227" s="62"/>
      <c r="C227" s="227"/>
      <c r="D227" s="1448"/>
      <c r="E227" s="118"/>
      <c r="F227" s="460"/>
      <c r="G227" s="905" t="s">
        <v>6</v>
      </c>
      <c r="H227" s="184">
        <f>SUM(H225:H226)</f>
        <v>46.8</v>
      </c>
      <c r="I227" s="184">
        <f t="shared" ref="I227" si="7">SUM(I225:I226)</f>
        <v>0</v>
      </c>
      <c r="J227" s="184">
        <f>J225</f>
        <v>0</v>
      </c>
      <c r="K227" s="241"/>
      <c r="L227" s="262"/>
      <c r="M227" s="532"/>
      <c r="N227" s="187"/>
    </row>
    <row r="228" spans="1:45" ht="17.25" customHeight="1" x14ac:dyDescent="0.2">
      <c r="A228" s="741" t="s">
        <v>5</v>
      </c>
      <c r="B228" s="742" t="s">
        <v>34</v>
      </c>
      <c r="C228" s="757" t="s">
        <v>26</v>
      </c>
      <c r="D228" s="1376" t="s">
        <v>358</v>
      </c>
      <c r="E228" s="119" t="s">
        <v>47</v>
      </c>
      <c r="F228" s="743" t="s">
        <v>46</v>
      </c>
      <c r="G228" s="428" t="s">
        <v>24</v>
      </c>
      <c r="H228" s="265">
        <v>20</v>
      </c>
      <c r="I228" s="190"/>
      <c r="J228" s="190"/>
      <c r="K228" s="257" t="s">
        <v>235</v>
      </c>
      <c r="L228" s="258" t="s">
        <v>236</v>
      </c>
      <c r="M228" s="531"/>
      <c r="N228" s="259"/>
    </row>
    <row r="229" spans="1:45" ht="12" customHeight="1" x14ac:dyDescent="0.2">
      <c r="A229" s="27"/>
      <c r="B229" s="742"/>
      <c r="C229" s="70"/>
      <c r="D229" s="1376"/>
      <c r="E229" s="119"/>
      <c r="F229" s="743"/>
      <c r="G229" s="427"/>
      <c r="H229" s="105"/>
      <c r="I229" s="105"/>
      <c r="J229" s="105"/>
      <c r="K229" s="740"/>
      <c r="L229" s="260"/>
      <c r="M229" s="169"/>
      <c r="N229" s="261"/>
    </row>
    <row r="230" spans="1:45" s="51" customFormat="1" ht="17.25" customHeight="1" thickBot="1" x14ac:dyDescent="0.25">
      <c r="A230" s="28"/>
      <c r="B230" s="62"/>
      <c r="C230" s="227"/>
      <c r="D230" s="1448"/>
      <c r="E230" s="118"/>
      <c r="F230" s="460"/>
      <c r="G230" s="905" t="s">
        <v>6</v>
      </c>
      <c r="H230" s="184">
        <f>SUM(H228:H229)</f>
        <v>20</v>
      </c>
      <c r="I230" s="184">
        <f t="shared" ref="I230" si="8">SUM(I228:I229)</f>
        <v>0</v>
      </c>
      <c r="J230" s="184">
        <f>J228</f>
        <v>0</v>
      </c>
      <c r="K230" s="241"/>
      <c r="L230" s="262"/>
      <c r="M230" s="532"/>
      <c r="N230" s="187"/>
    </row>
    <row r="231" spans="1:45" ht="13.5" thickBot="1" x14ac:dyDescent="0.25">
      <c r="A231" s="748" t="s">
        <v>5</v>
      </c>
      <c r="B231" s="273" t="s">
        <v>34</v>
      </c>
      <c r="C231" s="1426" t="s">
        <v>8</v>
      </c>
      <c r="D231" s="1427"/>
      <c r="E231" s="1427"/>
      <c r="F231" s="1427"/>
      <c r="G231" s="1427"/>
      <c r="H231" s="110">
        <f>H227+H224+H230</f>
        <v>390.7</v>
      </c>
      <c r="I231" s="110">
        <f t="shared" ref="I231:J231" si="9">I227+I224+I230</f>
        <v>200</v>
      </c>
      <c r="J231" s="110">
        <f t="shared" si="9"/>
        <v>200</v>
      </c>
      <c r="K231" s="271"/>
      <c r="L231" s="271"/>
      <c r="M231" s="271"/>
      <c r="N231" s="592"/>
    </row>
    <row r="232" spans="1:45" ht="14.25" customHeight="1" thickBot="1" x14ac:dyDescent="0.25">
      <c r="A232" s="30" t="s">
        <v>5</v>
      </c>
      <c r="B232" s="1428" t="s">
        <v>9</v>
      </c>
      <c r="C232" s="1429"/>
      <c r="D232" s="1429"/>
      <c r="E232" s="1429"/>
      <c r="F232" s="1429"/>
      <c r="G232" s="1429"/>
      <c r="H232" s="307">
        <f>H231+H220+H190+H172</f>
        <v>15725.1</v>
      </c>
      <c r="I232" s="307">
        <f>I231+I220+I190+I172</f>
        <v>19931.099999999999</v>
      </c>
      <c r="J232" s="307">
        <f>J231+J220+J190+J172</f>
        <v>18189.400000000001</v>
      </c>
      <c r="K232" s="1430"/>
      <c r="L232" s="1431"/>
      <c r="M232" s="1431"/>
      <c r="N232" s="1432"/>
    </row>
    <row r="233" spans="1:45" ht="14.25" customHeight="1" thickBot="1" x14ac:dyDescent="0.25">
      <c r="A233" s="22" t="s">
        <v>36</v>
      </c>
      <c r="B233" s="1433" t="s">
        <v>56</v>
      </c>
      <c r="C233" s="1434"/>
      <c r="D233" s="1434"/>
      <c r="E233" s="1434"/>
      <c r="F233" s="1434"/>
      <c r="G233" s="1434"/>
      <c r="H233" s="114">
        <f t="shared" ref="H233:J233" si="10">SUM(H232)</f>
        <v>15725.1</v>
      </c>
      <c r="I233" s="308">
        <f t="shared" si="10"/>
        <v>19931.099999999999</v>
      </c>
      <c r="J233" s="308">
        <f t="shared" si="10"/>
        <v>18189.400000000001</v>
      </c>
      <c r="K233" s="1444"/>
      <c r="L233" s="1444"/>
      <c r="M233" s="1444"/>
      <c r="N233" s="1445"/>
      <c r="O233" s="8"/>
      <c r="P233" s="8"/>
      <c r="Q233" s="8"/>
      <c r="R233" s="8"/>
      <c r="S233" s="8"/>
      <c r="T233" s="8"/>
      <c r="U233" s="8"/>
      <c r="V233" s="8"/>
      <c r="W233" s="8"/>
      <c r="X233" s="8"/>
      <c r="Y233" s="8"/>
      <c r="Z233" s="8"/>
      <c r="AA233" s="8"/>
      <c r="AB233" s="8"/>
      <c r="AC233" s="8"/>
      <c r="AD233" s="8"/>
      <c r="AE233" s="8"/>
      <c r="AF233" s="8"/>
      <c r="AG233" s="8"/>
      <c r="AH233" s="8"/>
      <c r="AI233" s="8"/>
      <c r="AJ233" s="8"/>
      <c r="AK233" s="8"/>
      <c r="AL233" s="8"/>
      <c r="AM233" s="8"/>
      <c r="AN233" s="8"/>
      <c r="AO233" s="8"/>
      <c r="AP233" s="8"/>
      <c r="AQ233" s="8"/>
      <c r="AR233" s="8"/>
      <c r="AS233" s="8"/>
    </row>
    <row r="234" spans="1:45" s="10" customFormat="1" ht="16.5" customHeight="1" x14ac:dyDescent="0.2">
      <c r="A234" s="633"/>
      <c r="B234" s="403"/>
      <c r="C234" s="403"/>
      <c r="D234" s="403"/>
      <c r="E234" s="403"/>
      <c r="F234" s="403"/>
      <c r="G234" s="403"/>
      <c r="H234" s="1209"/>
      <c r="I234" s="403"/>
      <c r="J234" s="403"/>
      <c r="K234" s="403"/>
      <c r="L234" s="633"/>
      <c r="M234" s="633"/>
      <c r="N234" s="633"/>
    </row>
    <row r="235" spans="1:45" s="10" customFormat="1" ht="17.25" customHeight="1" x14ac:dyDescent="0.2">
      <c r="A235" s="633"/>
      <c r="B235" s="564"/>
      <c r="C235" s="564"/>
      <c r="D235" s="564"/>
      <c r="E235" s="564"/>
      <c r="F235" s="564"/>
      <c r="G235" s="564"/>
      <c r="H235" s="1210"/>
      <c r="I235" s="564"/>
      <c r="J235" s="564"/>
      <c r="K235" s="564"/>
      <c r="L235" s="633"/>
      <c r="M235" s="633"/>
      <c r="N235" s="633"/>
    </row>
    <row r="236" spans="1:45" s="11" customFormat="1" ht="14.25" customHeight="1" thickBot="1" x14ac:dyDescent="0.25">
      <c r="A236" s="1413" t="s">
        <v>13</v>
      </c>
      <c r="B236" s="1413"/>
      <c r="C236" s="1413"/>
      <c r="D236" s="1413"/>
      <c r="E236" s="1413"/>
      <c r="F236" s="1413"/>
      <c r="G236" s="1413"/>
      <c r="H236" s="1208"/>
      <c r="I236" s="736"/>
      <c r="J236" s="736"/>
      <c r="K236" s="18"/>
      <c r="L236" s="18"/>
      <c r="M236" s="18"/>
      <c r="N236" s="18"/>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row>
    <row r="237" spans="1:45" ht="57" customHeight="1" thickBot="1" x14ac:dyDescent="0.25">
      <c r="A237" s="1414" t="s">
        <v>10</v>
      </c>
      <c r="B237" s="1415"/>
      <c r="C237" s="1415"/>
      <c r="D237" s="1415"/>
      <c r="E237" s="1415"/>
      <c r="F237" s="1415"/>
      <c r="G237" s="1416"/>
      <c r="H237" s="565" t="s">
        <v>332</v>
      </c>
      <c r="I237" s="242" t="s">
        <v>162</v>
      </c>
      <c r="J237" s="242" t="s">
        <v>225</v>
      </c>
      <c r="K237" s="2"/>
      <c r="L237" s="2"/>
      <c r="M237" s="2"/>
      <c r="N237" s="2"/>
      <c r="O237" s="8"/>
      <c r="P237" s="8"/>
      <c r="Q237" s="8"/>
      <c r="R237" s="8"/>
      <c r="S237" s="8"/>
      <c r="T237" s="8"/>
      <c r="U237" s="8"/>
      <c r="V237" s="8"/>
      <c r="W237" s="8"/>
      <c r="X237" s="8"/>
      <c r="Y237" s="8"/>
      <c r="Z237" s="8"/>
      <c r="AA237" s="8"/>
      <c r="AB237" s="8"/>
      <c r="AC237" s="8"/>
      <c r="AD237" s="8"/>
      <c r="AE237" s="8"/>
      <c r="AF237" s="8"/>
      <c r="AG237" s="8"/>
      <c r="AH237" s="8"/>
      <c r="AI237" s="8"/>
      <c r="AJ237" s="8"/>
      <c r="AK237" s="8"/>
      <c r="AL237" s="8"/>
      <c r="AM237" s="8"/>
      <c r="AN237" s="8"/>
      <c r="AO237" s="8"/>
      <c r="AP237" s="8"/>
      <c r="AQ237" s="8"/>
      <c r="AR237" s="8"/>
      <c r="AS237" s="8"/>
    </row>
    <row r="238" spans="1:45" ht="14.25" customHeight="1" x14ac:dyDescent="0.2">
      <c r="A238" s="1417" t="s">
        <v>14</v>
      </c>
      <c r="B238" s="1418"/>
      <c r="C238" s="1418"/>
      <c r="D238" s="1418"/>
      <c r="E238" s="1418"/>
      <c r="F238" s="1418"/>
      <c r="G238" s="1419"/>
      <c r="H238" s="420">
        <f>H239+H248+H249+H250+H247</f>
        <v>14922.6</v>
      </c>
      <c r="I238" s="420">
        <f>I239+I248+I249+I250+I247</f>
        <v>16690.7</v>
      </c>
      <c r="J238" s="420">
        <f>J239+J248+J249+J250+J247</f>
        <v>14592.3</v>
      </c>
      <c r="O238" s="8"/>
      <c r="P238" s="8"/>
      <c r="Q238" s="8"/>
      <c r="R238" s="8"/>
      <c r="S238" s="8"/>
      <c r="T238" s="8"/>
      <c r="U238" s="8"/>
      <c r="V238" s="8"/>
      <c r="W238" s="8"/>
      <c r="X238" s="8"/>
      <c r="Y238" s="8"/>
      <c r="Z238" s="8"/>
      <c r="AA238" s="8"/>
      <c r="AB238" s="8"/>
      <c r="AC238" s="8"/>
      <c r="AD238" s="8"/>
      <c r="AE238" s="8"/>
      <c r="AF238" s="8"/>
      <c r="AG238" s="8"/>
      <c r="AH238" s="8"/>
      <c r="AI238" s="8"/>
      <c r="AJ238" s="8"/>
      <c r="AK238" s="8"/>
      <c r="AL238" s="8"/>
      <c r="AM238" s="8"/>
      <c r="AN238" s="8"/>
      <c r="AO238" s="8"/>
      <c r="AP238" s="8"/>
      <c r="AQ238" s="8"/>
      <c r="AR238" s="8"/>
      <c r="AS238" s="8"/>
    </row>
    <row r="239" spans="1:45" ht="14.25" customHeight="1" x14ac:dyDescent="0.2">
      <c r="A239" s="1420" t="s">
        <v>88</v>
      </c>
      <c r="B239" s="1421"/>
      <c r="C239" s="1421"/>
      <c r="D239" s="1421"/>
      <c r="E239" s="1421"/>
      <c r="F239" s="1421"/>
      <c r="G239" s="1422"/>
      <c r="H239" s="93">
        <f>SUM(H240:H246)</f>
        <v>12054.4</v>
      </c>
      <c r="I239" s="93">
        <f>SUM(I240:I246)</f>
        <v>16690.7</v>
      </c>
      <c r="J239" s="93">
        <f>SUM(J240:J246)</f>
        <v>14592.3</v>
      </c>
      <c r="K239" s="306"/>
      <c r="O239" s="8"/>
      <c r="P239" s="8"/>
      <c r="Q239" s="8"/>
      <c r="R239" s="8"/>
      <c r="S239" s="8"/>
      <c r="T239" s="8"/>
      <c r="U239" s="8"/>
      <c r="V239" s="8"/>
      <c r="W239" s="8"/>
      <c r="X239" s="8"/>
      <c r="Y239" s="8"/>
      <c r="Z239" s="8"/>
      <c r="AA239" s="8"/>
      <c r="AB239" s="8"/>
      <c r="AC239" s="8"/>
      <c r="AD239" s="8"/>
      <c r="AE239" s="8"/>
      <c r="AF239" s="8"/>
      <c r="AG239" s="8"/>
      <c r="AH239" s="8"/>
      <c r="AI239" s="8"/>
      <c r="AJ239" s="8"/>
      <c r="AK239" s="8"/>
      <c r="AL239" s="8"/>
      <c r="AM239" s="8"/>
      <c r="AN239" s="8"/>
      <c r="AO239" s="8"/>
      <c r="AP239" s="8"/>
      <c r="AQ239" s="8"/>
      <c r="AR239" s="8"/>
      <c r="AS239" s="8"/>
    </row>
    <row r="240" spans="1:45" ht="14.25" customHeight="1" x14ac:dyDescent="0.2">
      <c r="A240" s="1423" t="s">
        <v>18</v>
      </c>
      <c r="B240" s="1424"/>
      <c r="C240" s="1424"/>
      <c r="D240" s="1424"/>
      <c r="E240" s="1424"/>
      <c r="F240" s="1424"/>
      <c r="G240" s="1425"/>
      <c r="H240" s="105">
        <f>SUMIF(G12:G233,"SB",H12:H233)</f>
        <v>9993.6</v>
      </c>
      <c r="I240" s="105">
        <f>SUMIF(G12:G233,"SB",I12:I233)</f>
        <v>13443</v>
      </c>
      <c r="J240" s="105">
        <f>SUMIF(G12:G233,"SB",J12:J233)</f>
        <v>13246.1</v>
      </c>
      <c r="K240" s="14"/>
      <c r="O240" s="8"/>
      <c r="P240" s="8"/>
      <c r="Q240" s="8"/>
      <c r="R240" s="8"/>
      <c r="S240" s="8"/>
      <c r="T240" s="8"/>
      <c r="U240" s="8"/>
      <c r="V240" s="8"/>
      <c r="W240" s="8"/>
      <c r="X240" s="8"/>
      <c r="Y240" s="8"/>
      <c r="Z240" s="8"/>
      <c r="AA240" s="8"/>
      <c r="AB240" s="8"/>
      <c r="AC240" s="8"/>
      <c r="AD240" s="8"/>
      <c r="AE240" s="8"/>
      <c r="AF240" s="8"/>
      <c r="AG240" s="8"/>
      <c r="AH240" s="8"/>
      <c r="AI240" s="8"/>
      <c r="AJ240" s="8"/>
      <c r="AK240" s="8"/>
      <c r="AL240" s="8"/>
      <c r="AM240" s="8"/>
      <c r="AN240" s="8"/>
      <c r="AO240" s="8"/>
      <c r="AP240" s="8"/>
      <c r="AQ240" s="8"/>
      <c r="AR240" s="8"/>
      <c r="AS240" s="8"/>
    </row>
    <row r="241" spans="1:48" ht="14.25" customHeight="1" x14ac:dyDescent="0.2">
      <c r="A241" s="1404" t="s">
        <v>19</v>
      </c>
      <c r="B241" s="1405"/>
      <c r="C241" s="1405"/>
      <c r="D241" s="1405"/>
      <c r="E241" s="1405"/>
      <c r="F241" s="1405"/>
      <c r="G241" s="1406"/>
      <c r="H241" s="134">
        <f>SUMIF(G14:G233,"SB(SP)",H14:H233)</f>
        <v>34.700000000000003</v>
      </c>
      <c r="I241" s="134">
        <f>SUMIF(G19:G233,"SB(SP)",I19:I233)</f>
        <v>34.700000000000003</v>
      </c>
      <c r="J241" s="134">
        <f>SUMIF(G19:G233,"SB(SP)",J19:J233)</f>
        <v>34.700000000000003</v>
      </c>
      <c r="K241" s="20"/>
    </row>
    <row r="242" spans="1:48" ht="12.75" customHeight="1" x14ac:dyDescent="0.2">
      <c r="A242" s="1404" t="s">
        <v>66</v>
      </c>
      <c r="B242" s="1405"/>
      <c r="C242" s="1405"/>
      <c r="D242" s="1405"/>
      <c r="E242" s="1405"/>
      <c r="F242" s="1405"/>
      <c r="G242" s="1406"/>
      <c r="H242" s="134">
        <f>SUMIF(G14:G233,"SB(VR)",H14:H233)</f>
        <v>0</v>
      </c>
      <c r="I242" s="134">
        <f>SUMIF(G14:G233,"SB(VR)",I14:I233)</f>
        <v>0</v>
      </c>
      <c r="J242" s="134">
        <f>SUMIF(G14:G233,"SB(VR)",J14:J233)</f>
        <v>0</v>
      </c>
      <c r="K242" s="16"/>
      <c r="L242" s="1"/>
      <c r="M242" s="1"/>
      <c r="N242" s="1"/>
    </row>
    <row r="243" spans="1:48" x14ac:dyDescent="0.2">
      <c r="A243" s="1404" t="s">
        <v>20</v>
      </c>
      <c r="B243" s="1405"/>
      <c r="C243" s="1405"/>
      <c r="D243" s="1405"/>
      <c r="E243" s="1405"/>
      <c r="F243" s="1405"/>
      <c r="G243" s="1406"/>
      <c r="H243" s="134">
        <f>SUMIF(G14:G233,"SB(P)",H14:H233)</f>
        <v>0</v>
      </c>
      <c r="I243" s="134">
        <f>SUMIF(G14:G233,"SB(P)",I14:I233)</f>
        <v>0</v>
      </c>
      <c r="J243" s="134">
        <f>SUMIF(G14:G233,"SB(P)",J14:J233)</f>
        <v>0</v>
      </c>
      <c r="K243" s="16"/>
      <c r="L243" s="1"/>
      <c r="M243" s="1"/>
      <c r="N243" s="1"/>
    </row>
    <row r="244" spans="1:48" x14ac:dyDescent="0.2">
      <c r="A244" s="1404" t="s">
        <v>91</v>
      </c>
      <c r="B244" s="1405"/>
      <c r="C244" s="1405"/>
      <c r="D244" s="1405"/>
      <c r="E244" s="1405"/>
      <c r="F244" s="1405"/>
      <c r="G244" s="1406"/>
      <c r="H244" s="134">
        <f>SUMIF(G15:G233,"SB(VB)",H15:H233)</f>
        <v>164.2</v>
      </c>
      <c r="I244" s="134">
        <f>SUMIF(G16:G233,"SB(VB)",I16:I233)</f>
        <v>260.60000000000002</v>
      </c>
      <c r="J244" s="134">
        <f>SUMIF(G16:G233,"SB(VB)",J16:J233)</f>
        <v>106.4</v>
      </c>
    </row>
    <row r="245" spans="1:48" x14ac:dyDescent="0.2">
      <c r="A245" s="1407" t="s">
        <v>168</v>
      </c>
      <c r="B245" s="1408"/>
      <c r="C245" s="1408"/>
      <c r="D245" s="1408"/>
      <c r="E245" s="1408"/>
      <c r="F245" s="1408"/>
      <c r="G245" s="1409"/>
      <c r="H245" s="134">
        <f>SUMIF(G14:G233,"SB(KPP)",H14:H233)</f>
        <v>0</v>
      </c>
      <c r="I245" s="134">
        <f>SUMIF(G17:G227,"SB(KPP)",I17:I227)</f>
        <v>0</v>
      </c>
      <c r="J245" s="134">
        <f>SUMIF(G17:G227,"SB(KPP)",J17:J227)</f>
        <v>0</v>
      </c>
      <c r="K245" s="47"/>
      <c r="L245" s="47"/>
      <c r="M245" s="47"/>
      <c r="N245" s="47"/>
    </row>
    <row r="246" spans="1:48" ht="27.75" customHeight="1" x14ac:dyDescent="0.2">
      <c r="A246" s="1410" t="s">
        <v>218</v>
      </c>
      <c r="B246" s="1411"/>
      <c r="C246" s="1411"/>
      <c r="D246" s="1411"/>
      <c r="E246" s="1411"/>
      <c r="F246" s="1411"/>
      <c r="G246" s="1412"/>
      <c r="H246" s="134">
        <f>SUMIF(G14:G231,"SB(ES)",H14:H231)</f>
        <v>1861.9</v>
      </c>
      <c r="I246" s="134">
        <f>SUMIF(G17:G232,"SB(ES)",I17:I232)</f>
        <v>2952.4</v>
      </c>
      <c r="J246" s="134">
        <f>SUMIF(G17:G232,"SB(ES)",J17:J232)</f>
        <v>1205.0999999999999</v>
      </c>
    </row>
    <row r="247" spans="1:48" ht="14.25" customHeight="1" x14ac:dyDescent="0.2">
      <c r="A247" s="1395" t="s">
        <v>59</v>
      </c>
      <c r="B247" s="1396"/>
      <c r="C247" s="1396"/>
      <c r="D247" s="1396"/>
      <c r="E247" s="1396"/>
      <c r="F247" s="1396"/>
      <c r="G247" s="1397"/>
      <c r="H247" s="281">
        <f>SUMIF(G14:G227,"SB(L)",H14:H227)</f>
        <v>2863.8</v>
      </c>
      <c r="I247" s="281">
        <f>SUMIF(G19:G227,"SB(L)",I19:I227)</f>
        <v>0</v>
      </c>
      <c r="J247" s="281">
        <f>SUMIF(H19:H227,"SB(L)",J19:J227)</f>
        <v>0</v>
      </c>
    </row>
    <row r="248" spans="1:48" x14ac:dyDescent="0.2">
      <c r="A248" s="1395" t="s">
        <v>89</v>
      </c>
      <c r="B248" s="1396"/>
      <c r="C248" s="1396"/>
      <c r="D248" s="1396"/>
      <c r="E248" s="1396"/>
      <c r="F248" s="1396"/>
      <c r="G248" s="1397"/>
      <c r="H248" s="561">
        <f>SUMIF(G19:G233,"SB(SPL)",H19:H233)</f>
        <v>4.4000000000000004</v>
      </c>
      <c r="I248" s="561">
        <f>SUMIF(G19:G233,"SB(SPL)",I19:I233)</f>
        <v>0</v>
      </c>
      <c r="J248" s="95">
        <f>SUMIF(H19:H233,"SB(SPL)",J19:J233)</f>
        <v>0</v>
      </c>
    </row>
    <row r="249" spans="1:48" x14ac:dyDescent="0.2">
      <c r="A249" s="1395" t="s">
        <v>92</v>
      </c>
      <c r="B249" s="1396"/>
      <c r="C249" s="1396"/>
      <c r="D249" s="1396"/>
      <c r="E249" s="1396"/>
      <c r="F249" s="1396"/>
      <c r="G249" s="1397"/>
      <c r="H249" s="561">
        <f>SUMIF(G14:G233,"SB(ŽPL)",H14:H233)</f>
        <v>0</v>
      </c>
      <c r="I249" s="561">
        <f>SUMIF(G14:G233,"SB(ŽPL)",I14:I233)</f>
        <v>0</v>
      </c>
      <c r="J249" s="95">
        <f>SUMIF(H14:H233,"SB(ŽPL)",J14:J233)</f>
        <v>0</v>
      </c>
    </row>
    <row r="250" spans="1:48" ht="12" customHeight="1" x14ac:dyDescent="0.2">
      <c r="A250" s="1395" t="s">
        <v>90</v>
      </c>
      <c r="B250" s="1396"/>
      <c r="C250" s="1396"/>
      <c r="D250" s="1396"/>
      <c r="E250" s="1396"/>
      <c r="F250" s="1396"/>
      <c r="G250" s="1397"/>
      <c r="H250" s="281">
        <f>SUMIF(G14:G233,"SB(VRL)",H14:H233)</f>
        <v>0</v>
      </c>
      <c r="I250" s="281">
        <f>SUMIF(G19:G233,"SB(VRL)",I19:I233)</f>
        <v>0</v>
      </c>
      <c r="J250" s="281">
        <f>SUMIF(H19:H233,"SB(VRL)",J19:J233)</f>
        <v>0</v>
      </c>
    </row>
    <row r="251" spans="1:48" x14ac:dyDescent="0.2">
      <c r="A251" s="1398" t="s">
        <v>15</v>
      </c>
      <c r="B251" s="1399"/>
      <c r="C251" s="1399"/>
      <c r="D251" s="1399"/>
      <c r="E251" s="1399"/>
      <c r="F251" s="1399"/>
      <c r="G251" s="1400"/>
      <c r="H251" s="567">
        <f t="shared" ref="H251:J251" si="11">SUM(H252:H255)</f>
        <v>802.5</v>
      </c>
      <c r="I251" s="567">
        <f t="shared" si="11"/>
        <v>3240.4</v>
      </c>
      <c r="J251" s="722">
        <f t="shared" si="11"/>
        <v>3597.1</v>
      </c>
    </row>
    <row r="252" spans="1:48" x14ac:dyDescent="0.2">
      <c r="A252" s="1401" t="s">
        <v>133</v>
      </c>
      <c r="B252" s="1402"/>
      <c r="C252" s="1402"/>
      <c r="D252" s="1402"/>
      <c r="E252" s="1402"/>
      <c r="F252" s="1402"/>
      <c r="G252" s="1403"/>
      <c r="H252" s="134">
        <f>SUMIF(G17:G233,"KVJUD",H17:H233)</f>
        <v>0</v>
      </c>
      <c r="I252" s="134">
        <f>SUMIF(G19:G233,"KVJUD",I17:I233)</f>
        <v>0</v>
      </c>
      <c r="J252" s="134">
        <f>SUMIF(G17:G233,"KVJUD",J17:J233)</f>
        <v>0</v>
      </c>
    </row>
    <row r="253" spans="1:48" ht="13.5" customHeight="1" x14ac:dyDescent="0.2">
      <c r="A253" s="1404" t="s">
        <v>22</v>
      </c>
      <c r="B253" s="1405"/>
      <c r="C253" s="1405"/>
      <c r="D253" s="1405"/>
      <c r="E253" s="1405"/>
      <c r="F253" s="1405"/>
      <c r="G253" s="1406"/>
      <c r="H253" s="134">
        <f>SUMIF(G14:G233,"LRVB",H14:H233)</f>
        <v>65.099999999999994</v>
      </c>
      <c r="I253" s="134">
        <f>SUMIF(G14:G233,"LRVB",I14:I233)</f>
        <v>262.7</v>
      </c>
      <c r="J253" s="134">
        <f>SUMIF(G14:G233,"LRVB",J14:J233)</f>
        <v>291.7</v>
      </c>
    </row>
    <row r="254" spans="1:48" ht="14.25" customHeight="1" x14ac:dyDescent="0.2">
      <c r="A254" s="1410" t="s">
        <v>21</v>
      </c>
      <c r="B254" s="1411"/>
      <c r="C254" s="1411"/>
      <c r="D254" s="1411"/>
      <c r="E254" s="1411"/>
      <c r="F254" s="1411"/>
      <c r="G254" s="1412"/>
      <c r="H254" s="94">
        <f>SUMIF(G19:G231,"ES",H19:H231)</f>
        <v>737.4</v>
      </c>
      <c r="I254" s="94">
        <f>SUMIF(G19:G227,"ES",I19:I227)</f>
        <v>2977.7</v>
      </c>
      <c r="J254" s="94">
        <f>SUMIF(G19:G227,"ES",J19:J227)</f>
        <v>3305.4</v>
      </c>
    </row>
    <row r="255" spans="1:48" ht="15.75" customHeight="1" x14ac:dyDescent="0.2">
      <c r="A255" s="1404" t="s">
        <v>23</v>
      </c>
      <c r="B255" s="1405"/>
      <c r="C255" s="1405"/>
      <c r="D255" s="1405"/>
      <c r="E255" s="1405"/>
      <c r="F255" s="1405"/>
      <c r="G255" s="1406"/>
      <c r="H255" s="134">
        <f>SUMIF(G14:G233,"Kt",H14:H233)</f>
        <v>0</v>
      </c>
      <c r="I255" s="134">
        <f>SUMIF(G14:G233,"Kt",I14:I233)</f>
        <v>0</v>
      </c>
      <c r="J255" s="134">
        <f>SUMIF(G14:G233,"Kt",J14:J233)</f>
        <v>0</v>
      </c>
    </row>
    <row r="256" spans="1:48" s="8" customFormat="1" ht="15" customHeight="1" thickBot="1" x14ac:dyDescent="0.25">
      <c r="A256" s="1436" t="s">
        <v>16</v>
      </c>
      <c r="B256" s="1437"/>
      <c r="C256" s="1437"/>
      <c r="D256" s="1437"/>
      <c r="E256" s="1437"/>
      <c r="F256" s="1437"/>
      <c r="G256" s="1438"/>
      <c r="H256" s="422">
        <f>SUM(H238,H251)</f>
        <v>15725.1</v>
      </c>
      <c r="I256" s="422">
        <f>SUM(I238,I251)</f>
        <v>19931.099999999999</v>
      </c>
      <c r="J256" s="422">
        <f>SUM(J238,J251)</f>
        <v>18189.400000000001</v>
      </c>
      <c r="K256" s="5"/>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row>
    <row r="257" spans="1:48" s="8" customFormat="1" ht="9.75" customHeight="1" x14ac:dyDescent="0.2">
      <c r="A257" s="5"/>
      <c r="B257" s="5"/>
      <c r="C257" s="5"/>
      <c r="D257" s="5"/>
      <c r="E257" s="13"/>
      <c r="F257" s="764"/>
      <c r="G257" s="21"/>
      <c r="H257" s="10"/>
      <c r="I257" s="10"/>
      <c r="J257" s="10"/>
      <c r="K257" s="10"/>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row>
    <row r="258" spans="1:48" s="8" customFormat="1" x14ac:dyDescent="0.2">
      <c r="A258" s="5"/>
      <c r="B258" s="5"/>
      <c r="C258" s="5"/>
      <c r="D258" s="5"/>
      <c r="E258" s="1227" t="s">
        <v>331</v>
      </c>
      <c r="F258" s="1227"/>
      <c r="G258" s="1227"/>
      <c r="H258" s="1227"/>
      <c r="I258" s="1227"/>
      <c r="J258" s="1227"/>
      <c r="K258" s="6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row>
    <row r="259" spans="1:48" s="8" customFormat="1" x14ac:dyDescent="0.2">
      <c r="A259" s="5"/>
      <c r="B259" s="5"/>
      <c r="C259" s="5"/>
      <c r="D259" s="5"/>
      <c r="E259" s="13"/>
      <c r="F259" s="764"/>
      <c r="G259" s="21"/>
      <c r="H259" s="670"/>
      <c r="I259" s="670"/>
      <c r="J259" s="670"/>
      <c r="K259" s="10"/>
      <c r="L259" s="10"/>
      <c r="M259" s="10"/>
      <c r="N259" s="10"/>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row>
    <row r="260" spans="1:48" s="8" customFormat="1" x14ac:dyDescent="0.2">
      <c r="A260" s="5"/>
      <c r="B260" s="5"/>
      <c r="C260" s="5"/>
      <c r="D260" s="5"/>
      <c r="E260" s="13"/>
      <c r="F260" s="764"/>
      <c r="G260" s="21"/>
      <c r="H260" s="15"/>
      <c r="I260" s="15"/>
      <c r="J260" s="15"/>
      <c r="K260" s="5"/>
      <c r="L260" s="5"/>
      <c r="M260" s="5"/>
      <c r="N260" s="5"/>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row>
    <row r="261" spans="1:48" s="8" customFormat="1" x14ac:dyDescent="0.2">
      <c r="A261" s="5"/>
      <c r="B261" s="5"/>
      <c r="C261" s="5"/>
      <c r="D261" s="5"/>
      <c r="E261" s="13"/>
      <c r="F261" s="764"/>
      <c r="G261" s="21"/>
      <c r="H261" s="15"/>
      <c r="I261" s="5"/>
      <c r="J261" s="5"/>
      <c r="K261" s="5"/>
      <c r="L261" s="5"/>
      <c r="M261" s="5"/>
      <c r="N261" s="5"/>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row>
    <row r="262" spans="1:48" s="8" customFormat="1" x14ac:dyDescent="0.2">
      <c r="A262" s="5"/>
      <c r="B262" s="5"/>
      <c r="C262" s="5"/>
      <c r="D262" s="5"/>
      <c r="E262" s="13"/>
      <c r="F262" s="764"/>
      <c r="G262" s="21"/>
      <c r="H262" s="47"/>
      <c r="I262" s="47"/>
      <c r="J262" s="47"/>
      <c r="K262" s="5"/>
      <c r="L262" s="5"/>
      <c r="M262" s="5"/>
      <c r="N262" s="5"/>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row>
  </sheetData>
  <mergeCells count="205">
    <mergeCell ref="K51:K52"/>
    <mergeCell ref="E51:E54"/>
    <mergeCell ref="A254:G254"/>
    <mergeCell ref="A255:G255"/>
    <mergeCell ref="A256:G256"/>
    <mergeCell ref="A6:M6"/>
    <mergeCell ref="A7:M7"/>
    <mergeCell ref="A8:M8"/>
    <mergeCell ref="J9:M9"/>
    <mergeCell ref="K233:N233"/>
    <mergeCell ref="E222:E223"/>
    <mergeCell ref="D225:D227"/>
    <mergeCell ref="D228:D230"/>
    <mergeCell ref="D205:D209"/>
    <mergeCell ref="C220:G220"/>
    <mergeCell ref="A222:A223"/>
    <mergeCell ref="B222:B223"/>
    <mergeCell ref="C222:C223"/>
    <mergeCell ref="D222:D223"/>
    <mergeCell ref="E200:E201"/>
    <mergeCell ref="D179:D183"/>
    <mergeCell ref="K179:K180"/>
    <mergeCell ref="C190:G190"/>
    <mergeCell ref="A202:A204"/>
    <mergeCell ref="K1:N1"/>
    <mergeCell ref="K2:N2"/>
    <mergeCell ref="A248:G248"/>
    <mergeCell ref="A249:G249"/>
    <mergeCell ref="A250:G250"/>
    <mergeCell ref="A251:G251"/>
    <mergeCell ref="A252:G252"/>
    <mergeCell ref="A253:G253"/>
    <mergeCell ref="A242:G242"/>
    <mergeCell ref="A243:G243"/>
    <mergeCell ref="A244:G244"/>
    <mergeCell ref="A245:G245"/>
    <mergeCell ref="A246:G246"/>
    <mergeCell ref="A247:G247"/>
    <mergeCell ref="A236:G236"/>
    <mergeCell ref="A237:G237"/>
    <mergeCell ref="A238:G238"/>
    <mergeCell ref="A239:G239"/>
    <mergeCell ref="A240:G240"/>
    <mergeCell ref="A241:G241"/>
    <mergeCell ref="C231:G231"/>
    <mergeCell ref="B232:G232"/>
    <mergeCell ref="K232:N232"/>
    <mergeCell ref="B233:G233"/>
    <mergeCell ref="B202:B204"/>
    <mergeCell ref="C202:C204"/>
    <mergeCell ref="D202:D204"/>
    <mergeCell ref="E202:E204"/>
    <mergeCell ref="C191:M191"/>
    <mergeCell ref="D194:D195"/>
    <mergeCell ref="D197:D198"/>
    <mergeCell ref="K197:K198"/>
    <mergeCell ref="A200:A201"/>
    <mergeCell ref="B200:B201"/>
    <mergeCell ref="C200:C201"/>
    <mergeCell ref="D200:D201"/>
    <mergeCell ref="D192:D193"/>
    <mergeCell ref="D169:D170"/>
    <mergeCell ref="E169:E170"/>
    <mergeCell ref="F169:F170"/>
    <mergeCell ref="D160:D162"/>
    <mergeCell ref="E160:E162"/>
    <mergeCell ref="K161:K162"/>
    <mergeCell ref="D163:D164"/>
    <mergeCell ref="C173:N173"/>
    <mergeCell ref="D176:D178"/>
    <mergeCell ref="D165:D166"/>
    <mergeCell ref="K165:K166"/>
    <mergeCell ref="E163:E165"/>
    <mergeCell ref="C172:G172"/>
    <mergeCell ref="D154:D156"/>
    <mergeCell ref="E154:E156"/>
    <mergeCell ref="K155:K156"/>
    <mergeCell ref="F156:F158"/>
    <mergeCell ref="D157:D159"/>
    <mergeCell ref="E157:E159"/>
    <mergeCell ref="K158:K159"/>
    <mergeCell ref="F159:F161"/>
    <mergeCell ref="K147:K149"/>
    <mergeCell ref="D150:D153"/>
    <mergeCell ref="E150:E153"/>
    <mergeCell ref="F150:F153"/>
    <mergeCell ref="F131:F133"/>
    <mergeCell ref="D143:D145"/>
    <mergeCell ref="E143:E145"/>
    <mergeCell ref="F143:F145"/>
    <mergeCell ref="D146:D149"/>
    <mergeCell ref="E146:E149"/>
    <mergeCell ref="F146:F149"/>
    <mergeCell ref="F134:F136"/>
    <mergeCell ref="K134:K135"/>
    <mergeCell ref="D137:D142"/>
    <mergeCell ref="K137:K142"/>
    <mergeCell ref="D109:D110"/>
    <mergeCell ref="A134:A136"/>
    <mergeCell ref="B134:B136"/>
    <mergeCell ref="C134:C136"/>
    <mergeCell ref="D134:D136"/>
    <mergeCell ref="E134:E136"/>
    <mergeCell ref="A131:A133"/>
    <mergeCell ref="B131:B133"/>
    <mergeCell ref="C131:C133"/>
    <mergeCell ref="D131:D133"/>
    <mergeCell ref="E131:E133"/>
    <mergeCell ref="D116:D119"/>
    <mergeCell ref="D120:D121"/>
    <mergeCell ref="C122:C125"/>
    <mergeCell ref="C126:C129"/>
    <mergeCell ref="K112:K113"/>
    <mergeCell ref="M112:M113"/>
    <mergeCell ref="N112:N113"/>
    <mergeCell ref="A114:A115"/>
    <mergeCell ref="B114:B115"/>
    <mergeCell ref="C114:C115"/>
    <mergeCell ref="D114:D115"/>
    <mergeCell ref="E114:E115"/>
    <mergeCell ref="F114:F115"/>
    <mergeCell ref="A112:A113"/>
    <mergeCell ref="B112:B113"/>
    <mergeCell ref="C112:C113"/>
    <mergeCell ref="D112:D113"/>
    <mergeCell ref="E112:E113"/>
    <mergeCell ref="F112:F113"/>
    <mergeCell ref="K92:K93"/>
    <mergeCell ref="F66:F67"/>
    <mergeCell ref="K59:K60"/>
    <mergeCell ref="D70:D71"/>
    <mergeCell ref="D79:D80"/>
    <mergeCell ref="A106:A108"/>
    <mergeCell ref="B106:B108"/>
    <mergeCell ref="C106:C108"/>
    <mergeCell ref="D106:D108"/>
    <mergeCell ref="E106:E108"/>
    <mergeCell ref="D94:D97"/>
    <mergeCell ref="E94:E98"/>
    <mergeCell ref="D75:D78"/>
    <mergeCell ref="E79:E80"/>
    <mergeCell ref="K97:K98"/>
    <mergeCell ref="D103:D105"/>
    <mergeCell ref="D99:D100"/>
    <mergeCell ref="F106:F108"/>
    <mergeCell ref="D62:D64"/>
    <mergeCell ref="A68:A69"/>
    <mergeCell ref="B68:B69"/>
    <mergeCell ref="C68:C69"/>
    <mergeCell ref="D68:D69"/>
    <mergeCell ref="A66:A67"/>
    <mergeCell ref="B66:B67"/>
    <mergeCell ref="C66:C67"/>
    <mergeCell ref="D66:D67"/>
    <mergeCell ref="D45:D46"/>
    <mergeCell ref="E45:E48"/>
    <mergeCell ref="D47:D48"/>
    <mergeCell ref="E66:E67"/>
    <mergeCell ref="D92:D93"/>
    <mergeCell ref="F47:F48"/>
    <mergeCell ref="E21:E26"/>
    <mergeCell ref="F21:F26"/>
    <mergeCell ref="D57:D58"/>
    <mergeCell ref="E57:E58"/>
    <mergeCell ref="D59:D60"/>
    <mergeCell ref="E59:E60"/>
    <mergeCell ref="I10:I12"/>
    <mergeCell ref="J10:J12"/>
    <mergeCell ref="D53:D54"/>
    <mergeCell ref="K10:N10"/>
    <mergeCell ref="K11:K12"/>
    <mergeCell ref="L11:N11"/>
    <mergeCell ref="A13:N13"/>
    <mergeCell ref="E10:E12"/>
    <mergeCell ref="F10:F12"/>
    <mergeCell ref="G10:G12"/>
    <mergeCell ref="H10:H12"/>
    <mergeCell ref="A10:A12"/>
    <mergeCell ref="B10:B12"/>
    <mergeCell ref="C10:C12"/>
    <mergeCell ref="D10:D12"/>
    <mergeCell ref="E258:J258"/>
    <mergeCell ref="K151:K152"/>
    <mergeCell ref="D174:D175"/>
    <mergeCell ref="C221:H221"/>
    <mergeCell ref="K25:K26"/>
    <mergeCell ref="D27:D30"/>
    <mergeCell ref="E27:E44"/>
    <mergeCell ref="A14:N14"/>
    <mergeCell ref="B15:N15"/>
    <mergeCell ref="C16:N16"/>
    <mergeCell ref="D19:D20"/>
    <mergeCell ref="A21:A26"/>
    <mergeCell ref="D17:D18"/>
    <mergeCell ref="F53:F54"/>
    <mergeCell ref="D55:D56"/>
    <mergeCell ref="E55:E56"/>
    <mergeCell ref="F55:F56"/>
    <mergeCell ref="B21:B26"/>
    <mergeCell ref="C21:C26"/>
    <mergeCell ref="D21:D26"/>
    <mergeCell ref="D49:D50"/>
    <mergeCell ref="E49:E50"/>
    <mergeCell ref="F49:F50"/>
    <mergeCell ref="D51:D52"/>
  </mergeCells>
  <printOptions horizontalCentered="1"/>
  <pageMargins left="0.78740157480314965" right="0.39370078740157483" top="0.59055118110236227" bottom="0.39370078740157483" header="0" footer="0"/>
  <pageSetup paperSize="9" scale="67" orientation="portrait" r:id="rId1"/>
  <rowBreaks count="3" manualBreakCount="3">
    <brk id="69" max="13" man="1"/>
    <brk id="121" max="13" man="1"/>
    <brk id="233"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B260"/>
  <sheetViews>
    <sheetView zoomScaleNormal="100" zoomScaleSheetLayoutView="100" workbookViewId="0">
      <selection activeCell="W28" sqref="W28"/>
    </sheetView>
  </sheetViews>
  <sheetFormatPr defaultRowHeight="12.75" x14ac:dyDescent="0.2"/>
  <cols>
    <col min="1" max="3" width="2.7109375" style="5" customWidth="1"/>
    <col min="4" max="4" width="34.7109375" style="5" customWidth="1"/>
    <col min="5" max="5" width="3.5703125" style="13" customWidth="1"/>
    <col min="6" max="6" width="4.140625" style="1053" customWidth="1"/>
    <col min="7" max="7" width="8.28515625" style="21" customWidth="1"/>
    <col min="8" max="8" width="8.85546875" style="5" customWidth="1"/>
    <col min="9" max="9" width="9.5703125" style="5" customWidth="1"/>
    <col min="10" max="16" width="8.85546875" style="5" customWidth="1"/>
    <col min="17" max="17" width="37.7109375" style="5" customWidth="1"/>
    <col min="18" max="20" width="4.5703125" style="5" customWidth="1"/>
    <col min="21" max="21" width="34.140625" style="5" customWidth="1"/>
    <col min="22" max="16384" width="9.140625" style="3"/>
  </cols>
  <sheetData>
    <row r="1" spans="1:21" ht="18" customHeight="1" x14ac:dyDescent="0.2">
      <c r="F1" s="280"/>
      <c r="O1" s="493"/>
      <c r="P1" s="494"/>
      <c r="Q1" s="494"/>
      <c r="R1" s="494"/>
      <c r="S1" s="495"/>
      <c r="T1" s="3"/>
      <c r="U1" s="1137" t="s">
        <v>223</v>
      </c>
    </row>
    <row r="2" spans="1:21" s="47" customFormat="1" ht="12" customHeight="1" x14ac:dyDescent="0.2">
      <c r="A2" s="268"/>
      <c r="B2" s="269"/>
      <c r="C2" s="402"/>
      <c r="E2" s="270"/>
      <c r="F2" s="44"/>
      <c r="G2" s="44"/>
      <c r="H2" s="15"/>
      <c r="I2" s="15"/>
      <c r="J2" s="15"/>
      <c r="K2" s="15"/>
      <c r="L2" s="15"/>
      <c r="M2" s="15"/>
      <c r="N2" s="737"/>
      <c r="O2" s="737"/>
      <c r="P2" s="737"/>
      <c r="Q2" s="737"/>
      <c r="R2" s="737"/>
      <c r="S2" s="737"/>
    </row>
    <row r="3" spans="1:21" ht="11.25" customHeight="1" x14ac:dyDescent="0.2">
      <c r="C3" s="10"/>
      <c r="F3" s="280"/>
      <c r="N3" s="279"/>
      <c r="O3" s="279"/>
      <c r="P3" s="279"/>
      <c r="Q3" s="279"/>
      <c r="R3" s="279"/>
      <c r="S3" s="279"/>
      <c r="T3" s="3"/>
      <c r="U3" s="3"/>
    </row>
    <row r="4" spans="1:21" s="51" customFormat="1" ht="15.75" x14ac:dyDescent="0.2">
      <c r="A4" s="1439" t="s">
        <v>310</v>
      </c>
      <c r="B4" s="1439"/>
      <c r="C4" s="1439"/>
      <c r="D4" s="1439"/>
      <c r="E4" s="1439"/>
      <c r="F4" s="1439"/>
      <c r="G4" s="1439"/>
      <c r="H4" s="1439"/>
      <c r="I4" s="1439"/>
      <c r="J4" s="1439"/>
      <c r="K4" s="1439"/>
      <c r="L4" s="1439"/>
      <c r="M4" s="1439"/>
      <c r="N4" s="1439"/>
      <c r="O4" s="1439"/>
      <c r="P4" s="1439"/>
      <c r="Q4" s="1439"/>
      <c r="R4" s="1439"/>
      <c r="S4" s="1439"/>
    </row>
    <row r="5" spans="1:21" ht="15.75" x14ac:dyDescent="0.2">
      <c r="A5" s="1440" t="s">
        <v>25</v>
      </c>
      <c r="B5" s="1440"/>
      <c r="C5" s="1440"/>
      <c r="D5" s="1440"/>
      <c r="E5" s="1440"/>
      <c r="F5" s="1440"/>
      <c r="G5" s="1440"/>
      <c r="H5" s="1440"/>
      <c r="I5" s="1440"/>
      <c r="J5" s="1440"/>
      <c r="K5" s="1440"/>
      <c r="L5" s="1440"/>
      <c r="M5" s="1440"/>
      <c r="N5" s="1440"/>
      <c r="O5" s="1440"/>
      <c r="P5" s="1440"/>
      <c r="Q5" s="1440"/>
      <c r="R5" s="1440"/>
      <c r="S5" s="1440"/>
      <c r="T5" s="3"/>
      <c r="U5" s="3"/>
    </row>
    <row r="6" spans="1:21" ht="15.75" x14ac:dyDescent="0.2">
      <c r="A6" s="1441" t="s">
        <v>106</v>
      </c>
      <c r="B6" s="1441"/>
      <c r="C6" s="1441"/>
      <c r="D6" s="1441"/>
      <c r="E6" s="1441"/>
      <c r="F6" s="1441"/>
      <c r="G6" s="1441"/>
      <c r="H6" s="1441"/>
      <c r="I6" s="1441"/>
      <c r="J6" s="1441"/>
      <c r="K6" s="1441"/>
      <c r="L6" s="1441"/>
      <c r="M6" s="1441"/>
      <c r="N6" s="1441"/>
      <c r="O6" s="1441"/>
      <c r="P6" s="1441"/>
      <c r="Q6" s="1441"/>
      <c r="R6" s="1441"/>
      <c r="S6" s="1441"/>
      <c r="T6" s="3"/>
      <c r="U6" s="3"/>
    </row>
    <row r="7" spans="1:21" ht="13.5" thickBot="1" x14ac:dyDescent="0.25">
      <c r="C7" s="10"/>
      <c r="P7" s="1442" t="s">
        <v>103</v>
      </c>
      <c r="Q7" s="1442"/>
      <c r="R7" s="1442"/>
      <c r="S7" s="1443"/>
      <c r="T7" s="3"/>
      <c r="U7" s="3"/>
    </row>
    <row r="8" spans="1:21" s="51" customFormat="1" ht="24.75" customHeight="1" x14ac:dyDescent="0.2">
      <c r="A8" s="1283" t="s">
        <v>17</v>
      </c>
      <c r="B8" s="1286" t="s">
        <v>0</v>
      </c>
      <c r="C8" s="1286" t="s">
        <v>1</v>
      </c>
      <c r="D8" s="1467" t="s">
        <v>12</v>
      </c>
      <c r="E8" s="1286" t="s">
        <v>2</v>
      </c>
      <c r="F8" s="1470" t="s">
        <v>3</v>
      </c>
      <c r="G8" s="1277" t="s">
        <v>4</v>
      </c>
      <c r="H8" s="1476" t="s">
        <v>232</v>
      </c>
      <c r="I8" s="1473" t="s">
        <v>360</v>
      </c>
      <c r="J8" s="1464" t="s">
        <v>220</v>
      </c>
      <c r="K8" s="1476" t="s">
        <v>162</v>
      </c>
      <c r="L8" s="1473" t="s">
        <v>221</v>
      </c>
      <c r="M8" s="1464" t="s">
        <v>220</v>
      </c>
      <c r="N8" s="1476" t="s">
        <v>225</v>
      </c>
      <c r="O8" s="1473" t="s">
        <v>361</v>
      </c>
      <c r="P8" s="1464" t="s">
        <v>220</v>
      </c>
      <c r="Q8" s="1261" t="s">
        <v>11</v>
      </c>
      <c r="R8" s="1262"/>
      <c r="S8" s="1262"/>
      <c r="T8" s="1262"/>
      <c r="U8" s="471"/>
    </row>
    <row r="9" spans="1:21" s="51" customFormat="1" ht="18.75" customHeight="1" x14ac:dyDescent="0.2">
      <c r="A9" s="1284"/>
      <c r="B9" s="1287"/>
      <c r="C9" s="1287"/>
      <c r="D9" s="1468"/>
      <c r="E9" s="1287"/>
      <c r="F9" s="1471"/>
      <c r="G9" s="1278"/>
      <c r="H9" s="1477"/>
      <c r="I9" s="1474"/>
      <c r="J9" s="1465"/>
      <c r="K9" s="1477"/>
      <c r="L9" s="1474"/>
      <c r="M9" s="1465"/>
      <c r="N9" s="1477"/>
      <c r="O9" s="1474"/>
      <c r="P9" s="1465"/>
      <c r="Q9" s="1264" t="s">
        <v>12</v>
      </c>
      <c r="R9" s="1266" t="s">
        <v>84</v>
      </c>
      <c r="S9" s="1266"/>
      <c r="T9" s="1266"/>
      <c r="U9" s="1079" t="s">
        <v>222</v>
      </c>
    </row>
    <row r="10" spans="1:21" s="51" customFormat="1" ht="81" customHeight="1" thickBot="1" x14ac:dyDescent="0.25">
      <c r="A10" s="1285"/>
      <c r="B10" s="1288"/>
      <c r="C10" s="1288"/>
      <c r="D10" s="1469"/>
      <c r="E10" s="1288"/>
      <c r="F10" s="1472"/>
      <c r="G10" s="1279"/>
      <c r="H10" s="1478"/>
      <c r="I10" s="1475"/>
      <c r="J10" s="1466"/>
      <c r="K10" s="1478"/>
      <c r="L10" s="1475"/>
      <c r="M10" s="1466"/>
      <c r="N10" s="1478"/>
      <c r="O10" s="1475"/>
      <c r="P10" s="1466"/>
      <c r="Q10" s="1265"/>
      <c r="R10" s="472" t="s">
        <v>110</v>
      </c>
      <c r="S10" s="472" t="s">
        <v>163</v>
      </c>
      <c r="T10" s="472" t="s">
        <v>226</v>
      </c>
      <c r="U10" s="473"/>
    </row>
    <row r="11" spans="1:21" s="12" customFormat="1" ht="15" customHeight="1" x14ac:dyDescent="0.2">
      <c r="A11" s="1268" t="s">
        <v>60</v>
      </c>
      <c r="B11" s="1269"/>
      <c r="C11" s="1269"/>
      <c r="D11" s="1269"/>
      <c r="E11" s="1269"/>
      <c r="F11" s="1269"/>
      <c r="G11" s="1269"/>
      <c r="H11" s="1269"/>
      <c r="I11" s="1269"/>
      <c r="J11" s="1269"/>
      <c r="K11" s="1269"/>
      <c r="L11" s="1269"/>
      <c r="M11" s="1269"/>
      <c r="N11" s="1269"/>
      <c r="O11" s="1269"/>
      <c r="P11" s="1269"/>
      <c r="Q11" s="1269"/>
      <c r="R11" s="1269"/>
      <c r="S11" s="1269"/>
      <c r="T11" s="1269"/>
      <c r="U11" s="1270"/>
    </row>
    <row r="12" spans="1:21" s="12" customFormat="1" ht="14.25" customHeight="1" x14ac:dyDescent="0.2">
      <c r="A12" s="1240" t="s">
        <v>45</v>
      </c>
      <c r="B12" s="1241"/>
      <c r="C12" s="1241"/>
      <c r="D12" s="1241"/>
      <c r="E12" s="1241"/>
      <c r="F12" s="1241"/>
      <c r="G12" s="1241"/>
      <c r="H12" s="1241"/>
      <c r="I12" s="1241"/>
      <c r="J12" s="1241"/>
      <c r="K12" s="1241"/>
      <c r="L12" s="1241"/>
      <c r="M12" s="1241"/>
      <c r="N12" s="1241"/>
      <c r="O12" s="1241"/>
      <c r="P12" s="1241"/>
      <c r="Q12" s="1241"/>
      <c r="R12" s="1241"/>
      <c r="S12" s="1241"/>
      <c r="T12" s="1241"/>
      <c r="U12" s="1242"/>
    </row>
    <row r="13" spans="1:21" ht="15" customHeight="1" x14ac:dyDescent="0.2">
      <c r="A13" s="26" t="s">
        <v>5</v>
      </c>
      <c r="B13" s="1243" t="s">
        <v>61</v>
      </c>
      <c r="C13" s="1244"/>
      <c r="D13" s="1244"/>
      <c r="E13" s="1244"/>
      <c r="F13" s="1244"/>
      <c r="G13" s="1244"/>
      <c r="H13" s="1244"/>
      <c r="I13" s="1244"/>
      <c r="J13" s="1244"/>
      <c r="K13" s="1244"/>
      <c r="L13" s="1244"/>
      <c r="M13" s="1244"/>
      <c r="N13" s="1244"/>
      <c r="O13" s="1244"/>
      <c r="P13" s="1244"/>
      <c r="Q13" s="1244"/>
      <c r="R13" s="1244"/>
      <c r="S13" s="1244"/>
      <c r="T13" s="1244"/>
      <c r="U13" s="1245"/>
    </row>
    <row r="14" spans="1:21" ht="15.75" customHeight="1" x14ac:dyDescent="0.2">
      <c r="A14" s="40" t="s">
        <v>5</v>
      </c>
      <c r="B14" s="41" t="s">
        <v>5</v>
      </c>
      <c r="C14" s="1246" t="s">
        <v>41</v>
      </c>
      <c r="D14" s="1247"/>
      <c r="E14" s="1247"/>
      <c r="F14" s="1247"/>
      <c r="G14" s="1247"/>
      <c r="H14" s="1247"/>
      <c r="I14" s="1247"/>
      <c r="J14" s="1247"/>
      <c r="K14" s="1247"/>
      <c r="L14" s="1247"/>
      <c r="M14" s="1247"/>
      <c r="N14" s="1247"/>
      <c r="O14" s="1247"/>
      <c r="P14" s="1247"/>
      <c r="Q14" s="1247"/>
      <c r="R14" s="1247"/>
      <c r="S14" s="1247"/>
      <c r="T14" s="1247"/>
      <c r="U14" s="1248"/>
    </row>
    <row r="15" spans="1:21" ht="14.25" customHeight="1" x14ac:dyDescent="0.2">
      <c r="A15" s="1027" t="s">
        <v>5</v>
      </c>
      <c r="B15" s="1028" t="s">
        <v>5</v>
      </c>
      <c r="C15" s="1029" t="s">
        <v>5</v>
      </c>
      <c r="D15" s="1251" t="s">
        <v>93</v>
      </c>
      <c r="E15" s="194" t="s">
        <v>303</v>
      </c>
      <c r="F15" s="1021" t="s">
        <v>27</v>
      </c>
      <c r="G15" s="25" t="s">
        <v>24</v>
      </c>
      <c r="H15" s="1043">
        <v>748.2</v>
      </c>
      <c r="I15" s="146">
        <v>748.2</v>
      </c>
      <c r="J15" s="709"/>
      <c r="K15" s="1043">
        <f>1424.5-100</f>
        <v>1324.5</v>
      </c>
      <c r="L15" s="146">
        <f>1424.5-100</f>
        <v>1324.5</v>
      </c>
      <c r="M15" s="709"/>
      <c r="N15" s="1043">
        <f>1622.5-100</f>
        <v>1522.5</v>
      </c>
      <c r="O15" s="146">
        <f>1622.5-100</f>
        <v>1522.5</v>
      </c>
      <c r="P15" s="709"/>
      <c r="Q15" s="275"/>
      <c r="R15" s="151"/>
      <c r="S15" s="151"/>
      <c r="T15" s="496"/>
      <c r="U15" s="294"/>
    </row>
    <row r="16" spans="1:21" ht="22.5" customHeight="1" x14ac:dyDescent="0.2">
      <c r="A16" s="1027"/>
      <c r="B16" s="1028"/>
      <c r="C16" s="1029"/>
      <c r="D16" s="1252"/>
      <c r="E16" s="798"/>
      <c r="F16" s="233"/>
      <c r="G16" s="37" t="s">
        <v>58</v>
      </c>
      <c r="H16" s="1043">
        <v>900.2</v>
      </c>
      <c r="I16" s="1058">
        <v>900.2</v>
      </c>
      <c r="J16" s="709"/>
      <c r="K16" s="1043"/>
      <c r="L16" s="1058"/>
      <c r="M16" s="709"/>
      <c r="N16" s="1043"/>
      <c r="O16" s="1058"/>
      <c r="P16" s="709"/>
      <c r="Q16" s="275"/>
      <c r="R16" s="401"/>
      <c r="S16" s="151"/>
      <c r="T16" s="151"/>
      <c r="U16" s="416"/>
    </row>
    <row r="17" spans="1:21" ht="15" customHeight="1" x14ac:dyDescent="0.2">
      <c r="A17" s="1027"/>
      <c r="B17" s="1028"/>
      <c r="C17" s="1029"/>
      <c r="D17" s="1235" t="s">
        <v>107</v>
      </c>
      <c r="E17" s="1035"/>
      <c r="F17" s="1068"/>
      <c r="G17" s="59"/>
      <c r="H17" s="111"/>
      <c r="I17" s="146"/>
      <c r="J17" s="155"/>
      <c r="K17" s="128"/>
      <c r="L17" s="146"/>
      <c r="M17" s="128"/>
      <c r="N17" s="111"/>
      <c r="O17" s="146"/>
      <c r="P17" s="155"/>
      <c r="Q17" s="829" t="s">
        <v>219</v>
      </c>
      <c r="R17" s="830">
        <v>3.9</v>
      </c>
      <c r="S17" s="831">
        <v>3.9</v>
      </c>
      <c r="T17" s="831">
        <v>3.9</v>
      </c>
      <c r="U17" s="832"/>
    </row>
    <row r="18" spans="1:21" ht="15" customHeight="1" x14ac:dyDescent="0.2">
      <c r="A18" s="1027"/>
      <c r="B18" s="1028"/>
      <c r="C18" s="1029"/>
      <c r="D18" s="1249"/>
      <c r="E18" s="1035"/>
      <c r="F18" s="1068"/>
      <c r="G18" s="25"/>
      <c r="H18" s="1043"/>
      <c r="I18" s="1058"/>
      <c r="J18" s="709"/>
      <c r="K18" s="103"/>
      <c r="L18" s="1058"/>
      <c r="M18" s="103"/>
      <c r="N18" s="1043"/>
      <c r="O18" s="1058"/>
      <c r="P18" s="709"/>
      <c r="Q18" s="1031" t="s">
        <v>300</v>
      </c>
      <c r="R18" s="293">
        <v>341</v>
      </c>
      <c r="S18" s="714">
        <v>353</v>
      </c>
      <c r="T18" s="714">
        <v>353</v>
      </c>
      <c r="U18" s="508"/>
    </row>
    <row r="19" spans="1:21" ht="14.1" customHeight="1" x14ac:dyDescent="0.2">
      <c r="A19" s="1250"/>
      <c r="B19" s="1258"/>
      <c r="C19" s="1259"/>
      <c r="D19" s="1235" t="s">
        <v>30</v>
      </c>
      <c r="E19" s="1292" t="s">
        <v>96</v>
      </c>
      <c r="F19" s="1295"/>
      <c r="G19" s="715"/>
      <c r="H19" s="111"/>
      <c r="I19" s="146"/>
      <c r="J19" s="155"/>
      <c r="K19" s="128"/>
      <c r="L19" s="146"/>
      <c r="M19" s="128"/>
      <c r="N19" s="111"/>
      <c r="O19" s="146"/>
      <c r="P19" s="155"/>
      <c r="Q19" s="1072" t="s">
        <v>32</v>
      </c>
      <c r="R19" s="35">
        <v>4</v>
      </c>
      <c r="S19" s="490">
        <v>4</v>
      </c>
      <c r="T19" s="137">
        <v>4</v>
      </c>
      <c r="U19" s="557"/>
    </row>
    <row r="20" spans="1:21" ht="14.1" customHeight="1" x14ac:dyDescent="0.2">
      <c r="A20" s="1250"/>
      <c r="B20" s="1258"/>
      <c r="C20" s="1259"/>
      <c r="D20" s="1249"/>
      <c r="E20" s="1293"/>
      <c r="F20" s="1295"/>
      <c r="G20" s="1075"/>
      <c r="H20" s="1043"/>
      <c r="I20" s="1058"/>
      <c r="J20" s="709"/>
      <c r="K20" s="103"/>
      <c r="L20" s="1058"/>
      <c r="M20" s="103"/>
      <c r="N20" s="1043"/>
      <c r="O20" s="1058"/>
      <c r="P20" s="709"/>
      <c r="Q20" s="1071" t="s">
        <v>83</v>
      </c>
      <c r="R20" s="82">
        <v>3</v>
      </c>
      <c r="S20" s="1060">
        <v>3</v>
      </c>
      <c r="T20" s="136">
        <v>6</v>
      </c>
      <c r="U20" s="557"/>
    </row>
    <row r="21" spans="1:21" ht="14.1" customHeight="1" x14ac:dyDescent="0.2">
      <c r="A21" s="1250"/>
      <c r="B21" s="1258"/>
      <c r="C21" s="1259"/>
      <c r="D21" s="1249"/>
      <c r="E21" s="1293"/>
      <c r="F21" s="1295"/>
      <c r="G21" s="1075"/>
      <c r="H21" s="1043"/>
      <c r="I21" s="1058"/>
      <c r="J21" s="709"/>
      <c r="K21" s="103"/>
      <c r="L21" s="1058"/>
      <c r="M21" s="103"/>
      <c r="N21" s="1043"/>
      <c r="O21" s="1058"/>
      <c r="P21" s="709"/>
      <c r="Q21" s="1071" t="s">
        <v>364</v>
      </c>
      <c r="R21" s="82">
        <v>1</v>
      </c>
      <c r="S21" s="82"/>
      <c r="T21" s="136"/>
      <c r="U21" s="557"/>
    </row>
    <row r="22" spans="1:21" ht="14.1" customHeight="1" x14ac:dyDescent="0.2">
      <c r="A22" s="1250"/>
      <c r="B22" s="1258"/>
      <c r="C22" s="1259"/>
      <c r="D22" s="1249"/>
      <c r="E22" s="1293"/>
      <c r="F22" s="1296"/>
      <c r="G22" s="1075"/>
      <c r="H22" s="1043"/>
      <c r="I22" s="1058"/>
      <c r="J22" s="709"/>
      <c r="K22" s="103"/>
      <c r="L22" s="1058"/>
      <c r="M22" s="103"/>
      <c r="N22" s="1043"/>
      <c r="O22" s="1058"/>
      <c r="P22" s="709"/>
      <c r="Q22" s="1071" t="s">
        <v>246</v>
      </c>
      <c r="R22" s="82"/>
      <c r="S22" s="82">
        <v>3</v>
      </c>
      <c r="T22" s="136"/>
      <c r="U22" s="557"/>
    </row>
    <row r="23" spans="1:21" ht="14.25" customHeight="1" x14ac:dyDescent="0.2">
      <c r="A23" s="1250"/>
      <c r="B23" s="1258"/>
      <c r="C23" s="1259"/>
      <c r="D23" s="1249"/>
      <c r="E23" s="1293"/>
      <c r="F23" s="1296"/>
      <c r="G23" s="1075"/>
      <c r="H23" s="1043"/>
      <c r="I23" s="1058"/>
      <c r="J23" s="709"/>
      <c r="K23" s="103"/>
      <c r="L23" s="1058"/>
      <c r="M23" s="103"/>
      <c r="N23" s="1043"/>
      <c r="O23" s="1058"/>
      <c r="P23" s="709"/>
      <c r="Q23" s="1233" t="s">
        <v>333</v>
      </c>
      <c r="R23" s="136">
        <v>100</v>
      </c>
      <c r="S23" s="136"/>
      <c r="T23" s="136"/>
      <c r="U23" s="557"/>
    </row>
    <row r="24" spans="1:21" ht="13.5" customHeight="1" x14ac:dyDescent="0.2">
      <c r="A24" s="1250"/>
      <c r="B24" s="1258"/>
      <c r="C24" s="1259"/>
      <c r="D24" s="1260"/>
      <c r="E24" s="1294"/>
      <c r="F24" s="1296"/>
      <c r="G24" s="288"/>
      <c r="H24" s="639"/>
      <c r="I24" s="640"/>
      <c r="J24" s="154"/>
      <c r="K24" s="102"/>
      <c r="L24" s="640"/>
      <c r="M24" s="102"/>
      <c r="N24" s="639"/>
      <c r="O24" s="640"/>
      <c r="P24" s="154"/>
      <c r="Q24" s="1234"/>
      <c r="R24" s="138"/>
      <c r="S24" s="138"/>
      <c r="T24" s="138"/>
      <c r="U24" s="557"/>
    </row>
    <row r="25" spans="1:21" ht="13.5" customHeight="1" x14ac:dyDescent="0.2">
      <c r="A25" s="1027"/>
      <c r="B25" s="1028"/>
      <c r="C25" s="1029"/>
      <c r="D25" s="1235" t="s">
        <v>31</v>
      </c>
      <c r="E25" s="1237"/>
      <c r="F25" s="1021"/>
      <c r="G25" s="1075"/>
      <c r="H25" s="1043"/>
      <c r="I25" s="1058"/>
      <c r="J25" s="709"/>
      <c r="K25" s="1043"/>
      <c r="L25" s="1058"/>
      <c r="M25" s="103"/>
      <c r="N25" s="1043"/>
      <c r="O25" s="1058"/>
      <c r="P25" s="709"/>
      <c r="Q25" s="827" t="s">
        <v>169</v>
      </c>
      <c r="R25" s="655"/>
      <c r="S25" s="596"/>
      <c r="T25" s="596"/>
      <c r="U25" s="557"/>
    </row>
    <row r="26" spans="1:21" ht="24.75" customHeight="1" x14ac:dyDescent="0.2">
      <c r="A26" s="1027"/>
      <c r="B26" s="1028"/>
      <c r="C26" s="1029"/>
      <c r="D26" s="1236"/>
      <c r="E26" s="1238"/>
      <c r="F26" s="1021"/>
      <c r="G26" s="1075"/>
      <c r="H26" s="1043"/>
      <c r="I26" s="1058"/>
      <c r="J26" s="709"/>
      <c r="K26" s="103"/>
      <c r="L26" s="1058"/>
      <c r="M26" s="103"/>
      <c r="N26" s="1043"/>
      <c r="O26" s="1058"/>
      <c r="P26" s="709"/>
      <c r="Q26" s="1071" t="s">
        <v>170</v>
      </c>
      <c r="R26" s="1060">
        <v>87</v>
      </c>
      <c r="S26" s="136">
        <v>87</v>
      </c>
      <c r="T26" s="136">
        <v>87</v>
      </c>
      <c r="U26" s="557"/>
    </row>
    <row r="27" spans="1:21" ht="25.5" customHeight="1" x14ac:dyDescent="0.2">
      <c r="A27" s="1027"/>
      <c r="B27" s="1028"/>
      <c r="C27" s="1029"/>
      <c r="D27" s="1236"/>
      <c r="E27" s="1238"/>
      <c r="F27" s="1021"/>
      <c r="G27" s="1075"/>
      <c r="H27" s="1043"/>
      <c r="I27" s="1058"/>
      <c r="J27" s="709"/>
      <c r="K27" s="103"/>
      <c r="L27" s="1058"/>
      <c r="M27" s="103"/>
      <c r="N27" s="1043"/>
      <c r="O27" s="1058"/>
      <c r="P27" s="709"/>
      <c r="Q27" s="786" t="s">
        <v>145</v>
      </c>
      <c r="R27" s="828">
        <v>63</v>
      </c>
      <c r="S27" s="556">
        <v>63</v>
      </c>
      <c r="T27" s="556">
        <v>63</v>
      </c>
      <c r="U27" s="557"/>
    </row>
    <row r="28" spans="1:21" ht="15" customHeight="1" x14ac:dyDescent="0.2">
      <c r="A28" s="1027"/>
      <c r="B28" s="1028"/>
      <c r="C28" s="1029"/>
      <c r="D28" s="1236"/>
      <c r="E28" s="1238"/>
      <c r="F28" s="1021"/>
      <c r="G28" s="1075"/>
      <c r="H28" s="1043"/>
      <c r="I28" s="1058"/>
      <c r="J28" s="709"/>
      <c r="K28" s="103"/>
      <c r="L28" s="1058"/>
      <c r="M28" s="103"/>
      <c r="N28" s="1043"/>
      <c r="O28" s="1058"/>
      <c r="P28" s="709"/>
      <c r="Q28" s="335" t="s">
        <v>171</v>
      </c>
      <c r="R28" s="332"/>
      <c r="S28" s="499"/>
      <c r="T28" s="499"/>
      <c r="U28" s="334"/>
    </row>
    <row r="29" spans="1:21" ht="13.5" customHeight="1" x14ac:dyDescent="0.2">
      <c r="A29" s="1027"/>
      <c r="B29" s="1028"/>
      <c r="C29" s="1029"/>
      <c r="D29" s="194"/>
      <c r="E29" s="1238"/>
      <c r="F29" s="1021"/>
      <c r="G29" s="1075"/>
      <c r="H29" s="1043"/>
      <c r="I29" s="1058"/>
      <c r="J29" s="709"/>
      <c r="K29" s="103"/>
      <c r="L29" s="1058"/>
      <c r="M29" s="103"/>
      <c r="N29" s="1043"/>
      <c r="O29" s="1058"/>
      <c r="P29" s="709"/>
      <c r="Q29" s="1074" t="s">
        <v>104</v>
      </c>
      <c r="R29" s="82">
        <v>10</v>
      </c>
      <c r="S29" s="136">
        <v>10</v>
      </c>
      <c r="T29" s="136">
        <v>10</v>
      </c>
      <c r="U29" s="557"/>
    </row>
    <row r="30" spans="1:21" ht="13.5" customHeight="1" x14ac:dyDescent="0.2">
      <c r="A30" s="1027"/>
      <c r="B30" s="1028"/>
      <c r="C30" s="1029"/>
      <c r="D30" s="194"/>
      <c r="E30" s="1238"/>
      <c r="F30" s="1021"/>
      <c r="G30" s="1075"/>
      <c r="H30" s="1043"/>
      <c r="I30" s="1058"/>
      <c r="J30" s="709"/>
      <c r="K30" s="103"/>
      <c r="L30" s="1058"/>
      <c r="M30" s="103"/>
      <c r="N30" s="1043"/>
      <c r="O30" s="1058"/>
      <c r="P30" s="709"/>
      <c r="Q30" s="1061" t="s">
        <v>33</v>
      </c>
      <c r="R30" s="33" t="s">
        <v>247</v>
      </c>
      <c r="S30" s="260" t="s">
        <v>247</v>
      </c>
      <c r="T30" s="260" t="s">
        <v>247</v>
      </c>
      <c r="U30" s="334"/>
    </row>
    <row r="31" spans="1:21" ht="13.5" customHeight="1" x14ac:dyDescent="0.2">
      <c r="A31" s="1027"/>
      <c r="B31" s="1028"/>
      <c r="C31" s="1029"/>
      <c r="D31" s="194"/>
      <c r="E31" s="1238"/>
      <c r="F31" s="1021"/>
      <c r="G31" s="1075"/>
      <c r="H31" s="1043"/>
      <c r="I31" s="1058"/>
      <c r="J31" s="709"/>
      <c r="K31" s="103"/>
      <c r="L31" s="1058"/>
      <c r="M31" s="103"/>
      <c r="N31" s="1043"/>
      <c r="O31" s="1058"/>
      <c r="P31" s="709"/>
      <c r="Q31" s="1061" t="s">
        <v>82</v>
      </c>
      <c r="R31" s="33" t="s">
        <v>301</v>
      </c>
      <c r="S31" s="260" t="s">
        <v>301</v>
      </c>
      <c r="T31" s="260" t="s">
        <v>301</v>
      </c>
      <c r="U31" s="334"/>
    </row>
    <row r="32" spans="1:21" ht="13.5" customHeight="1" x14ac:dyDescent="0.2">
      <c r="A32" s="1027"/>
      <c r="B32" s="1028"/>
      <c r="C32" s="1029"/>
      <c r="D32" s="194"/>
      <c r="E32" s="1238"/>
      <c r="F32" s="1021"/>
      <c r="G32" s="1075"/>
      <c r="H32" s="1043"/>
      <c r="I32" s="1058"/>
      <c r="J32" s="709"/>
      <c r="K32" s="103"/>
      <c r="L32" s="1058"/>
      <c r="M32" s="103"/>
      <c r="N32" s="1043"/>
      <c r="O32" s="1058"/>
      <c r="P32" s="709"/>
      <c r="Q32" s="1061" t="s">
        <v>248</v>
      </c>
      <c r="R32" s="33" t="s">
        <v>166</v>
      </c>
      <c r="S32" s="260" t="s">
        <v>166</v>
      </c>
      <c r="T32" s="260" t="s">
        <v>166</v>
      </c>
      <c r="U32" s="334"/>
    </row>
    <row r="33" spans="1:54" ht="13.5" customHeight="1" x14ac:dyDescent="0.2">
      <c r="A33" s="1027"/>
      <c r="B33" s="1028"/>
      <c r="C33" s="1029"/>
      <c r="D33" s="194"/>
      <c r="E33" s="1238"/>
      <c r="F33" s="1021"/>
      <c r="G33" s="1075"/>
      <c r="H33" s="1043"/>
      <c r="I33" s="1058"/>
      <c r="J33" s="709"/>
      <c r="K33" s="103"/>
      <c r="L33" s="1058"/>
      <c r="M33" s="103"/>
      <c r="N33" s="1043"/>
      <c r="O33" s="1058"/>
      <c r="P33" s="709"/>
      <c r="Q33" s="5" t="s">
        <v>233</v>
      </c>
      <c r="R33" s="33" t="s">
        <v>229</v>
      </c>
      <c r="S33" s="260" t="s">
        <v>229</v>
      </c>
      <c r="T33" s="260" t="s">
        <v>229</v>
      </c>
      <c r="U33" s="334"/>
    </row>
    <row r="34" spans="1:54" s="8" customFormat="1" ht="13.5" customHeight="1" x14ac:dyDescent="0.2">
      <c r="A34" s="1027"/>
      <c r="B34" s="1028"/>
      <c r="C34" s="1029"/>
      <c r="D34" s="194"/>
      <c r="E34" s="1238"/>
      <c r="F34" s="1021"/>
      <c r="G34" s="1075"/>
      <c r="H34" s="1043"/>
      <c r="I34" s="1058"/>
      <c r="J34" s="709"/>
      <c r="K34" s="103"/>
      <c r="L34" s="1058"/>
      <c r="M34" s="103"/>
      <c r="N34" s="1043"/>
      <c r="O34" s="1058"/>
      <c r="P34" s="709"/>
      <c r="Q34" s="1061" t="s">
        <v>249</v>
      </c>
      <c r="R34" s="33" t="s">
        <v>250</v>
      </c>
      <c r="S34" s="260" t="s">
        <v>250</v>
      </c>
      <c r="T34" s="260" t="s">
        <v>250</v>
      </c>
      <c r="U34" s="334"/>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row>
    <row r="35" spans="1:54" s="8" customFormat="1" ht="14.25" customHeight="1" x14ac:dyDescent="0.2">
      <c r="A35" s="1027"/>
      <c r="B35" s="1028"/>
      <c r="C35" s="1029"/>
      <c r="D35" s="194"/>
      <c r="E35" s="1238"/>
      <c r="F35" s="1021"/>
      <c r="G35" s="1075"/>
      <c r="H35" s="1043"/>
      <c r="I35" s="1058"/>
      <c r="J35" s="709"/>
      <c r="K35" s="103"/>
      <c r="L35" s="1058"/>
      <c r="M35" s="103"/>
      <c r="N35" s="1043"/>
      <c r="O35" s="1058"/>
      <c r="P35" s="709"/>
      <c r="Q35" s="799" t="s">
        <v>172</v>
      </c>
      <c r="R35" s="243"/>
      <c r="S35" s="499"/>
      <c r="T35" s="499"/>
      <c r="U35" s="334"/>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row>
    <row r="36" spans="1:54" s="8" customFormat="1" ht="13.5" customHeight="1" x14ac:dyDescent="0.2">
      <c r="A36" s="1027"/>
      <c r="B36" s="1028"/>
      <c r="C36" s="1029"/>
      <c r="D36" s="194"/>
      <c r="E36" s="1238"/>
      <c r="F36" s="1021"/>
      <c r="G36" s="1075"/>
      <c r="H36" s="1043"/>
      <c r="I36" s="1058"/>
      <c r="J36" s="709"/>
      <c r="K36" s="103"/>
      <c r="L36" s="1058"/>
      <c r="M36" s="103"/>
      <c r="N36" s="1043"/>
      <c r="O36" s="1058"/>
      <c r="P36" s="709"/>
      <c r="Q36" s="1061" t="s">
        <v>147</v>
      </c>
      <c r="R36" s="143">
        <v>11</v>
      </c>
      <c r="S36" s="391">
        <v>11</v>
      </c>
      <c r="T36" s="391">
        <v>11</v>
      </c>
      <c r="U36" s="337"/>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row>
    <row r="37" spans="1:54" s="8" customFormat="1" ht="13.5" customHeight="1" x14ac:dyDescent="0.2">
      <c r="A37" s="1027"/>
      <c r="B37" s="1028"/>
      <c r="C37" s="1029"/>
      <c r="D37" s="194"/>
      <c r="E37" s="1238"/>
      <c r="F37" s="1021"/>
      <c r="G37" s="1075"/>
      <c r="H37" s="1043"/>
      <c r="I37" s="1058"/>
      <c r="J37" s="709"/>
      <c r="K37" s="103"/>
      <c r="L37" s="1058"/>
      <c r="M37" s="103"/>
      <c r="N37" s="1043"/>
      <c r="O37" s="1058"/>
      <c r="P37" s="709"/>
      <c r="Q37" s="1073" t="s">
        <v>146</v>
      </c>
      <c r="R37" s="192" t="s">
        <v>131</v>
      </c>
      <c r="S37" s="299" t="s">
        <v>131</v>
      </c>
      <c r="T37" s="299" t="s">
        <v>131</v>
      </c>
      <c r="U37" s="334"/>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row>
    <row r="38" spans="1:54" s="8" customFormat="1" ht="15" customHeight="1" x14ac:dyDescent="0.2">
      <c r="A38" s="1027"/>
      <c r="B38" s="1028"/>
      <c r="C38" s="1029"/>
      <c r="D38" s="194"/>
      <c r="E38" s="1238"/>
      <c r="F38" s="1021"/>
      <c r="G38" s="1075"/>
      <c r="H38" s="1043"/>
      <c r="I38" s="1058"/>
      <c r="J38" s="709"/>
      <c r="K38" s="103"/>
      <c r="L38" s="1058"/>
      <c r="M38" s="103"/>
      <c r="N38" s="1043"/>
      <c r="O38" s="1058"/>
      <c r="P38" s="709"/>
      <c r="Q38" s="335" t="s">
        <v>334</v>
      </c>
      <c r="R38" s="336"/>
      <c r="S38" s="391"/>
      <c r="T38" s="391"/>
      <c r="U38" s="337"/>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row>
    <row r="39" spans="1:54" s="8" customFormat="1" ht="26.25" customHeight="1" x14ac:dyDescent="0.2">
      <c r="A39" s="1027"/>
      <c r="B39" s="1028"/>
      <c r="C39" s="1029"/>
      <c r="D39" s="194"/>
      <c r="E39" s="1238"/>
      <c r="F39" s="1021"/>
      <c r="G39" s="1075"/>
      <c r="H39" s="1043"/>
      <c r="I39" s="1058"/>
      <c r="J39" s="709"/>
      <c r="K39" s="103"/>
      <c r="L39" s="1058"/>
      <c r="M39" s="103"/>
      <c r="N39" s="1043"/>
      <c r="O39" s="1058"/>
      <c r="P39" s="709"/>
      <c r="Q39" s="1057" t="s">
        <v>325</v>
      </c>
      <c r="R39" s="336"/>
      <c r="S39" s="391">
        <v>150</v>
      </c>
      <c r="T39" s="391"/>
      <c r="U39" s="337"/>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row>
    <row r="40" spans="1:54" s="8" customFormat="1" ht="27.75" customHeight="1" x14ac:dyDescent="0.2">
      <c r="A40" s="1027"/>
      <c r="B40" s="1028"/>
      <c r="C40" s="1029"/>
      <c r="D40" s="194"/>
      <c r="E40" s="1238"/>
      <c r="F40" s="1021"/>
      <c r="G40" s="1075"/>
      <c r="H40" s="1043"/>
      <c r="I40" s="1058"/>
      <c r="J40" s="709"/>
      <c r="K40" s="103"/>
      <c r="L40" s="1058"/>
      <c r="M40" s="103"/>
      <c r="N40" s="1043"/>
      <c r="O40" s="1058"/>
      <c r="P40" s="709"/>
      <c r="Q40" s="1057" t="s">
        <v>327</v>
      </c>
      <c r="R40" s="336"/>
      <c r="S40" s="1005">
        <v>7.5</v>
      </c>
      <c r="T40" s="391"/>
      <c r="U40" s="337"/>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row>
    <row r="41" spans="1:54" s="8" customFormat="1" ht="13.5" customHeight="1" x14ac:dyDescent="0.2">
      <c r="A41" s="1027"/>
      <c r="B41" s="1028"/>
      <c r="C41" s="1029"/>
      <c r="D41" s="194"/>
      <c r="E41" s="1238"/>
      <c r="F41" s="1021"/>
      <c r="G41" s="1075"/>
      <c r="H41" s="1043"/>
      <c r="I41" s="1058"/>
      <c r="J41" s="709"/>
      <c r="K41" s="103"/>
      <c r="L41" s="1058"/>
      <c r="M41" s="103"/>
      <c r="N41" s="1043"/>
      <c r="O41" s="1058"/>
      <c r="P41" s="709"/>
      <c r="Q41" s="46" t="s">
        <v>208</v>
      </c>
      <c r="R41" s="192">
        <v>1</v>
      </c>
      <c r="S41" s="299">
        <v>1</v>
      </c>
      <c r="T41" s="299">
        <v>1</v>
      </c>
      <c r="U41" s="334"/>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row>
    <row r="42" spans="1:54" s="8" customFormat="1" ht="30" customHeight="1" x14ac:dyDescent="0.2">
      <c r="A42" s="1027"/>
      <c r="B42" s="1028"/>
      <c r="C42" s="1029"/>
      <c r="D42" s="195"/>
      <c r="E42" s="1239"/>
      <c r="F42" s="1021"/>
      <c r="G42" s="1075"/>
      <c r="H42" s="1043"/>
      <c r="I42" s="1058"/>
      <c r="J42" s="709"/>
      <c r="K42" s="103"/>
      <c r="L42" s="1058"/>
      <c r="M42" s="103"/>
      <c r="N42" s="1043"/>
      <c r="O42" s="1058"/>
      <c r="P42" s="709"/>
      <c r="Q42" s="1052" t="s">
        <v>314</v>
      </c>
      <c r="R42" s="399">
        <v>2</v>
      </c>
      <c r="S42" s="800"/>
      <c r="T42" s="500"/>
      <c r="U42" s="337"/>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row>
    <row r="43" spans="1:54" s="8" customFormat="1" ht="25.5" customHeight="1" x14ac:dyDescent="0.2">
      <c r="A43" s="1027"/>
      <c r="B43" s="1028"/>
      <c r="C43" s="1068"/>
      <c r="D43" s="1249" t="s">
        <v>135</v>
      </c>
      <c r="E43" s="1301" t="s">
        <v>138</v>
      </c>
      <c r="F43" s="1021"/>
      <c r="G43" s="59"/>
      <c r="H43" s="111"/>
      <c r="I43" s="146"/>
      <c r="J43" s="155"/>
      <c r="K43" s="128"/>
      <c r="L43" s="146"/>
      <c r="M43" s="128"/>
      <c r="N43" s="111"/>
      <c r="O43" s="146"/>
      <c r="P43" s="155"/>
      <c r="Q43" s="1056" t="s">
        <v>150</v>
      </c>
      <c r="R43" s="177">
        <v>100</v>
      </c>
      <c r="S43" s="801"/>
      <c r="T43" s="169"/>
      <c r="U43" s="261"/>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row>
    <row r="44" spans="1:54" s="8" customFormat="1" ht="9" customHeight="1" x14ac:dyDescent="0.2">
      <c r="A44" s="1027"/>
      <c r="B44" s="1028"/>
      <c r="C44" s="1068"/>
      <c r="D44" s="1249"/>
      <c r="E44" s="1302"/>
      <c r="F44" s="1021"/>
      <c r="G44" s="60"/>
      <c r="H44" s="639"/>
      <c r="I44" s="640"/>
      <c r="J44" s="154"/>
      <c r="K44" s="102"/>
      <c r="L44" s="640"/>
      <c r="M44" s="102"/>
      <c r="N44" s="639"/>
      <c r="O44" s="640"/>
      <c r="P44" s="154"/>
      <c r="Q44" s="1064"/>
      <c r="R44" s="178"/>
      <c r="S44" s="802"/>
      <c r="T44" s="169"/>
      <c r="U44" s="261"/>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row>
    <row r="45" spans="1:54" s="8" customFormat="1" ht="13.5" customHeight="1" x14ac:dyDescent="0.2">
      <c r="A45" s="1027"/>
      <c r="B45" s="1028"/>
      <c r="C45" s="70"/>
      <c r="D45" s="1235" t="s">
        <v>128</v>
      </c>
      <c r="E45" s="1302"/>
      <c r="F45" s="1305"/>
      <c r="G45" s="25"/>
      <c r="H45" s="1043"/>
      <c r="I45" s="1058"/>
      <c r="J45" s="709"/>
      <c r="K45" s="103"/>
      <c r="L45" s="1058"/>
      <c r="M45" s="103"/>
      <c r="N45" s="1043"/>
      <c r="O45" s="1058"/>
      <c r="P45" s="709"/>
      <c r="Q45" s="1023" t="s">
        <v>94</v>
      </c>
      <c r="R45" s="176">
        <v>1</v>
      </c>
      <c r="S45" s="394"/>
      <c r="T45" s="170"/>
      <c r="U45" s="261"/>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row>
    <row r="46" spans="1:54" s="8" customFormat="1" ht="24.75" customHeight="1" x14ac:dyDescent="0.2">
      <c r="A46" s="1027"/>
      <c r="B46" s="1028"/>
      <c r="C46" s="1029"/>
      <c r="D46" s="1260"/>
      <c r="E46" s="1302"/>
      <c r="F46" s="1305"/>
      <c r="G46" s="1075"/>
      <c r="H46" s="1043"/>
      <c r="I46" s="1058"/>
      <c r="J46" s="709"/>
      <c r="K46" s="1043"/>
      <c r="L46" s="1058"/>
      <c r="M46" s="103"/>
      <c r="N46" s="1043"/>
      <c r="O46" s="1058"/>
      <c r="P46" s="709"/>
      <c r="Q46" s="1061" t="s">
        <v>150</v>
      </c>
      <c r="R46" s="78">
        <v>25</v>
      </c>
      <c r="S46" s="459">
        <v>100</v>
      </c>
      <c r="T46" s="171"/>
      <c r="U46" s="261"/>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row>
    <row r="47" spans="1:54" s="8" customFormat="1" ht="12.75" customHeight="1" x14ac:dyDescent="0.2">
      <c r="A47" s="1027"/>
      <c r="B47" s="1028"/>
      <c r="C47" s="70"/>
      <c r="D47" s="1254" t="s">
        <v>111</v>
      </c>
      <c r="E47" s="1256" t="s">
        <v>102</v>
      </c>
      <c r="F47" s="1253"/>
      <c r="G47" s="59"/>
      <c r="H47" s="111"/>
      <c r="I47" s="146"/>
      <c r="J47" s="155"/>
      <c r="K47" s="128"/>
      <c r="L47" s="146"/>
      <c r="M47" s="128"/>
      <c r="N47" s="111"/>
      <c r="O47" s="146"/>
      <c r="P47" s="155"/>
      <c r="Q47" s="1065" t="s">
        <v>94</v>
      </c>
      <c r="R47" s="136">
        <v>1</v>
      </c>
      <c r="S47" s="169"/>
      <c r="T47" s="169"/>
      <c r="U47" s="261"/>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row>
    <row r="48" spans="1:54" s="8" customFormat="1" ht="24" customHeight="1" x14ac:dyDescent="0.2">
      <c r="A48" s="1027"/>
      <c r="B48" s="1028"/>
      <c r="C48" s="1029"/>
      <c r="D48" s="1255"/>
      <c r="E48" s="1257"/>
      <c r="F48" s="1253"/>
      <c r="G48" s="288"/>
      <c r="H48" s="639"/>
      <c r="I48" s="640"/>
      <c r="J48" s="154"/>
      <c r="K48" s="102"/>
      <c r="L48" s="640"/>
      <c r="M48" s="102"/>
      <c r="N48" s="639"/>
      <c r="O48" s="640"/>
      <c r="P48" s="154"/>
      <c r="Q48" s="291" t="s">
        <v>116</v>
      </c>
      <c r="R48" s="138">
        <v>20</v>
      </c>
      <c r="S48" s="171">
        <v>50</v>
      </c>
      <c r="T48" s="169">
        <v>100</v>
      </c>
      <c r="U48" s="261"/>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row>
    <row r="49" spans="1:54" s="8" customFormat="1" ht="17.25" customHeight="1" x14ac:dyDescent="0.2">
      <c r="A49" s="1027"/>
      <c r="B49" s="1028"/>
      <c r="C49" s="1068"/>
      <c r="D49" s="1235" t="s">
        <v>184</v>
      </c>
      <c r="E49" s="1256" t="s">
        <v>138</v>
      </c>
      <c r="F49" s="1021"/>
      <c r="G49" s="25" t="s">
        <v>24</v>
      </c>
      <c r="H49" s="1043"/>
      <c r="I49" s="1195">
        <v>8.4</v>
      </c>
      <c r="J49" s="1204">
        <f>I49-H49</f>
        <v>8.4</v>
      </c>
      <c r="K49" s="103"/>
      <c r="L49" s="1058"/>
      <c r="M49" s="103"/>
      <c r="N49" s="1043"/>
      <c r="O49" s="1058"/>
      <c r="P49" s="709"/>
      <c r="Q49" s="1378" t="s">
        <v>150</v>
      </c>
      <c r="R49" s="177">
        <v>100</v>
      </c>
      <c r="S49" s="479"/>
      <c r="T49" s="170"/>
      <c r="U49" s="1462" t="s">
        <v>366</v>
      </c>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row>
    <row r="50" spans="1:54" s="8" customFormat="1" ht="102.75" customHeight="1" x14ac:dyDescent="0.2">
      <c r="A50" s="1027"/>
      <c r="B50" s="1028"/>
      <c r="C50" s="1068"/>
      <c r="D50" s="1260"/>
      <c r="E50" s="1435"/>
      <c r="F50" s="1021"/>
      <c r="G50" s="25"/>
      <c r="H50" s="1043"/>
      <c r="I50" s="1058"/>
      <c r="J50" s="709"/>
      <c r="K50" s="103"/>
      <c r="L50" s="1058"/>
      <c r="M50" s="103"/>
      <c r="N50" s="1043"/>
      <c r="O50" s="1058"/>
      <c r="P50" s="709"/>
      <c r="Q50" s="1379"/>
      <c r="R50" s="78"/>
      <c r="S50" s="459"/>
      <c r="T50" s="171"/>
      <c r="U50" s="146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row>
    <row r="51" spans="1:54" s="8" customFormat="1" ht="15" customHeight="1" x14ac:dyDescent="0.2">
      <c r="A51" s="1027"/>
      <c r="B51" s="1028"/>
      <c r="C51" s="70"/>
      <c r="D51" s="1254" t="s">
        <v>132</v>
      </c>
      <c r="E51" s="1317"/>
      <c r="F51" s="1253"/>
      <c r="G51" s="59"/>
      <c r="H51" s="111"/>
      <c r="I51" s="146"/>
      <c r="J51" s="155"/>
      <c r="K51" s="111"/>
      <c r="L51" s="146"/>
      <c r="M51" s="155"/>
      <c r="N51" s="128"/>
      <c r="O51" s="146"/>
      <c r="P51" s="155"/>
      <c r="Q51" s="1065" t="s">
        <v>94</v>
      </c>
      <c r="R51" s="136">
        <v>1</v>
      </c>
      <c r="S51" s="170"/>
      <c r="T51" s="169"/>
      <c r="U51" s="261"/>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row>
    <row r="52" spans="1:54" s="8" customFormat="1" ht="17.25" customHeight="1" x14ac:dyDescent="0.2">
      <c r="A52" s="1027"/>
      <c r="B52" s="1028"/>
      <c r="C52" s="1029"/>
      <c r="D52" s="1255"/>
      <c r="E52" s="1297"/>
      <c r="F52" s="1253"/>
      <c r="G52" s="288"/>
      <c r="H52" s="639"/>
      <c r="I52" s="640"/>
      <c r="J52" s="154"/>
      <c r="K52" s="102"/>
      <c r="L52" s="640"/>
      <c r="M52" s="102"/>
      <c r="N52" s="639"/>
      <c r="O52" s="640"/>
      <c r="P52" s="154"/>
      <c r="Q52" s="291" t="s">
        <v>117</v>
      </c>
      <c r="R52" s="138"/>
      <c r="S52" s="138">
        <v>20</v>
      </c>
      <c r="T52" s="171">
        <v>100</v>
      </c>
      <c r="U52" s="261"/>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row>
    <row r="53" spans="1:54" s="8" customFormat="1" ht="15" customHeight="1" x14ac:dyDescent="0.2">
      <c r="A53" s="1027"/>
      <c r="B53" s="1028"/>
      <c r="C53" s="70"/>
      <c r="D53" s="1254" t="s">
        <v>198</v>
      </c>
      <c r="E53" s="1256" t="s">
        <v>102</v>
      </c>
      <c r="F53" s="1253"/>
      <c r="G53" s="25"/>
      <c r="H53" s="1043"/>
      <c r="I53" s="1058"/>
      <c r="J53" s="709"/>
      <c r="K53" s="103"/>
      <c r="L53" s="1058"/>
      <c r="M53" s="103"/>
      <c r="N53" s="1043"/>
      <c r="O53" s="1058"/>
      <c r="P53" s="709"/>
      <c r="Q53" s="1023" t="s">
        <v>94</v>
      </c>
      <c r="R53" s="136">
        <v>1</v>
      </c>
      <c r="S53" s="169"/>
      <c r="T53" s="169"/>
      <c r="U53" s="261"/>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row>
    <row r="54" spans="1:54" s="8" customFormat="1" ht="15.75" customHeight="1" x14ac:dyDescent="0.2">
      <c r="A54" s="1027"/>
      <c r="B54" s="1028"/>
      <c r="C54" s="1029"/>
      <c r="D54" s="1255"/>
      <c r="E54" s="1257"/>
      <c r="F54" s="1253"/>
      <c r="G54" s="1075"/>
      <c r="H54" s="1043"/>
      <c r="I54" s="1058"/>
      <c r="J54" s="709"/>
      <c r="K54" s="103"/>
      <c r="L54" s="1058"/>
      <c r="M54" s="103"/>
      <c r="N54" s="1043"/>
      <c r="O54" s="1058"/>
      <c r="P54" s="709"/>
      <c r="Q54" s="406" t="s">
        <v>199</v>
      </c>
      <c r="R54" s="138"/>
      <c r="S54" s="171"/>
      <c r="T54" s="171"/>
      <c r="U54" s="261"/>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row>
    <row r="55" spans="1:54" s="8" customFormat="1" ht="13.5" customHeight="1" x14ac:dyDescent="0.2">
      <c r="A55" s="1027"/>
      <c r="B55" s="1028"/>
      <c r="C55" s="1068"/>
      <c r="D55" s="1235" t="s">
        <v>134</v>
      </c>
      <c r="E55" s="1256" t="s">
        <v>138</v>
      </c>
      <c r="F55" s="1021"/>
      <c r="G55" s="59" t="s">
        <v>49</v>
      </c>
      <c r="H55" s="111"/>
      <c r="I55" s="146"/>
      <c r="J55" s="155"/>
      <c r="K55" s="128"/>
      <c r="L55" s="146"/>
      <c r="M55" s="128"/>
      <c r="N55" s="111"/>
      <c r="O55" s="146"/>
      <c r="P55" s="155"/>
      <c r="Q55" s="1065" t="s">
        <v>94</v>
      </c>
      <c r="R55" s="170"/>
      <c r="S55" s="177"/>
      <c r="T55" s="170"/>
      <c r="U55" s="261"/>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row>
    <row r="56" spans="1:54" s="8" customFormat="1" ht="26.25" customHeight="1" x14ac:dyDescent="0.2">
      <c r="A56" s="1027"/>
      <c r="B56" s="1028"/>
      <c r="C56" s="1068"/>
      <c r="D56" s="1260"/>
      <c r="E56" s="1297"/>
      <c r="F56" s="1021"/>
      <c r="G56" s="60"/>
      <c r="H56" s="639"/>
      <c r="I56" s="640"/>
      <c r="J56" s="154"/>
      <c r="K56" s="102"/>
      <c r="L56" s="640"/>
      <c r="M56" s="102"/>
      <c r="N56" s="639"/>
      <c r="O56" s="640"/>
      <c r="P56" s="154"/>
      <c r="Q56" s="291" t="s">
        <v>116</v>
      </c>
      <c r="R56" s="138"/>
      <c r="S56" s="178"/>
      <c r="T56" s="171"/>
      <c r="U56" s="261"/>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row>
    <row r="57" spans="1:54" s="8" customFormat="1" ht="19.5" customHeight="1" x14ac:dyDescent="0.2">
      <c r="A57" s="1027"/>
      <c r="B57" s="1028"/>
      <c r="C57" s="1029"/>
      <c r="D57" s="1249" t="s">
        <v>241</v>
      </c>
      <c r="E57" s="1256" t="s">
        <v>138</v>
      </c>
      <c r="F57" s="1021"/>
      <c r="G57" s="59"/>
      <c r="H57" s="111"/>
      <c r="I57" s="146"/>
      <c r="J57" s="155"/>
      <c r="K57" s="128"/>
      <c r="L57" s="146"/>
      <c r="M57" s="128"/>
      <c r="N57" s="111"/>
      <c r="O57" s="146"/>
      <c r="P57" s="155"/>
      <c r="Q57" s="1306" t="s">
        <v>242</v>
      </c>
      <c r="R57" s="695"/>
      <c r="S57" s="205"/>
      <c r="T57" s="695">
        <v>30</v>
      </c>
      <c r="U57" s="50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row>
    <row r="58" spans="1:54" s="8" customFormat="1" ht="10.5" customHeight="1" x14ac:dyDescent="0.2">
      <c r="A58" s="1027"/>
      <c r="B58" s="1028"/>
      <c r="C58" s="1029"/>
      <c r="D58" s="1298"/>
      <c r="E58" s="1299"/>
      <c r="F58" s="1021"/>
      <c r="G58" s="60"/>
      <c r="H58" s="639"/>
      <c r="I58" s="640"/>
      <c r="J58" s="154"/>
      <c r="K58" s="102"/>
      <c r="L58" s="640"/>
      <c r="M58" s="102"/>
      <c r="N58" s="639"/>
      <c r="O58" s="640"/>
      <c r="P58" s="154"/>
      <c r="Q58" s="1308"/>
      <c r="R58" s="696"/>
      <c r="S58" s="469"/>
      <c r="T58" s="696"/>
      <c r="U58" s="305"/>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row>
    <row r="59" spans="1:54" s="8" customFormat="1" ht="16.5" customHeight="1" thickBot="1" x14ac:dyDescent="0.25">
      <c r="A59" s="1039"/>
      <c r="B59" s="273"/>
      <c r="C59" s="34"/>
      <c r="D59" s="818"/>
      <c r="E59" s="819"/>
      <c r="F59" s="651"/>
      <c r="G59" s="36" t="s">
        <v>6</v>
      </c>
      <c r="H59" s="179">
        <f t="shared" ref="H59:P59" si="0">SUM(H15:H58)</f>
        <v>1648.4</v>
      </c>
      <c r="I59" s="432">
        <f>SUM(I15:I58)</f>
        <v>1656.8</v>
      </c>
      <c r="J59" s="1203">
        <f t="shared" si="0"/>
        <v>8.4</v>
      </c>
      <c r="K59" s="179">
        <f t="shared" si="0"/>
        <v>1324.5</v>
      </c>
      <c r="L59" s="432">
        <f t="shared" si="0"/>
        <v>1324.5</v>
      </c>
      <c r="M59" s="431">
        <f t="shared" si="0"/>
        <v>0</v>
      </c>
      <c r="N59" s="179">
        <f t="shared" si="0"/>
        <v>1522.5</v>
      </c>
      <c r="O59" s="432">
        <f t="shared" si="0"/>
        <v>1522.5</v>
      </c>
      <c r="P59" s="431">
        <f t="shared" si="0"/>
        <v>0</v>
      </c>
      <c r="Q59" s="229"/>
      <c r="R59" s="42"/>
      <c r="S59" s="480"/>
      <c r="T59" s="418"/>
      <c r="U59" s="199"/>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row>
    <row r="60" spans="1:54" s="8" customFormat="1" ht="12.75" customHeight="1" x14ac:dyDescent="0.2">
      <c r="A60" s="1027" t="s">
        <v>5</v>
      </c>
      <c r="B60" s="1033" t="s">
        <v>5</v>
      </c>
      <c r="C60" s="1029" t="s">
        <v>7</v>
      </c>
      <c r="D60" s="1321" t="s">
        <v>53</v>
      </c>
      <c r="E60" s="807"/>
      <c r="F60" s="1059" t="s">
        <v>27</v>
      </c>
      <c r="G60" s="185" t="s">
        <v>24</v>
      </c>
      <c r="H60" s="130">
        <f>3279.6-62.7</f>
        <v>3216.9</v>
      </c>
      <c r="I60" s="1197">
        <v>3084.7</v>
      </c>
      <c r="J60" s="1198">
        <f>I60-H60</f>
        <v>-132.19999999999999</v>
      </c>
      <c r="K60" s="130">
        <v>3102.6</v>
      </c>
      <c r="L60" s="163">
        <v>3102.6</v>
      </c>
      <c r="M60" s="129"/>
      <c r="N60" s="130">
        <v>3102.6</v>
      </c>
      <c r="O60" s="163">
        <v>3102.6</v>
      </c>
      <c r="P60" s="190"/>
      <c r="Q60" s="1199"/>
      <c r="R60" s="1200"/>
      <c r="S60" s="1201"/>
      <c r="T60" s="1202"/>
      <c r="U60" s="1462" t="s">
        <v>367</v>
      </c>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row>
    <row r="61" spans="1:54" s="8" customFormat="1" ht="12.75" customHeight="1" x14ac:dyDescent="0.2">
      <c r="A61" s="1141"/>
      <c r="B61" s="1145"/>
      <c r="C61" s="1146"/>
      <c r="D61" s="1321"/>
      <c r="E61" s="803"/>
      <c r="F61" s="1143"/>
      <c r="G61" s="1165" t="s">
        <v>58</v>
      </c>
      <c r="H61" s="1043"/>
      <c r="I61" s="1195">
        <v>132.19999999999999</v>
      </c>
      <c r="J61" s="1196">
        <f>I61-H61</f>
        <v>132.19999999999999</v>
      </c>
      <c r="K61" s="1043"/>
      <c r="L61" s="1058"/>
      <c r="M61" s="103"/>
      <c r="N61" s="1043"/>
      <c r="O61" s="1058"/>
      <c r="P61" s="709"/>
      <c r="Q61" s="812"/>
      <c r="R61" s="289"/>
      <c r="S61" s="267"/>
      <c r="T61" s="1005"/>
      <c r="U61" s="1484"/>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row>
    <row r="62" spans="1:54" s="8" customFormat="1" ht="12" customHeight="1" x14ac:dyDescent="0.2">
      <c r="A62" s="1027"/>
      <c r="B62" s="1033"/>
      <c r="C62" s="1029"/>
      <c r="D62" s="1252"/>
      <c r="E62" s="803"/>
      <c r="F62" s="1021"/>
      <c r="G62" s="1075" t="s">
        <v>40</v>
      </c>
      <c r="H62" s="1043">
        <v>2</v>
      </c>
      <c r="I62" s="1058">
        <v>2</v>
      </c>
      <c r="J62" s="103"/>
      <c r="K62" s="1043">
        <v>2</v>
      </c>
      <c r="L62" s="1058">
        <v>2</v>
      </c>
      <c r="M62" s="103"/>
      <c r="N62" s="1043">
        <v>2</v>
      </c>
      <c r="O62" s="1058">
        <v>2</v>
      </c>
      <c r="P62" s="709"/>
      <c r="Q62" s="812"/>
      <c r="R62" s="289"/>
      <c r="S62" s="267"/>
      <c r="T62" s="1005"/>
      <c r="U62" s="1484"/>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row>
    <row r="63" spans="1:54" s="8" customFormat="1" ht="13.5" customHeight="1" x14ac:dyDescent="0.2">
      <c r="A63" s="1027"/>
      <c r="B63" s="1033"/>
      <c r="C63" s="1029"/>
      <c r="D63" s="1046"/>
      <c r="E63" s="803"/>
      <c r="F63" s="1021"/>
      <c r="G63" s="1075" t="s">
        <v>87</v>
      </c>
      <c r="H63" s="1043"/>
      <c r="I63" s="1195">
        <v>1.8</v>
      </c>
      <c r="J63" s="1196">
        <f>I63-H63</f>
        <v>1.8</v>
      </c>
      <c r="K63" s="1043"/>
      <c r="L63" s="1058"/>
      <c r="M63" s="103"/>
      <c r="N63" s="1043"/>
      <c r="O63" s="1058"/>
      <c r="P63" s="709"/>
      <c r="Q63" s="812"/>
      <c r="R63" s="289"/>
      <c r="S63" s="267"/>
      <c r="T63" s="1005"/>
      <c r="U63" s="1484"/>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row>
    <row r="64" spans="1:54" s="8" customFormat="1" ht="34.5" customHeight="1" x14ac:dyDescent="0.2">
      <c r="A64" s="1250"/>
      <c r="B64" s="1300"/>
      <c r="C64" s="1259"/>
      <c r="D64" s="1235" t="s">
        <v>68</v>
      </c>
      <c r="E64" s="1303"/>
      <c r="F64" s="1296"/>
      <c r="G64" s="7"/>
      <c r="H64" s="111"/>
      <c r="I64" s="146"/>
      <c r="J64" s="98"/>
      <c r="K64" s="111"/>
      <c r="L64" s="146"/>
      <c r="M64" s="128"/>
      <c r="N64" s="111"/>
      <c r="O64" s="146"/>
      <c r="P64" s="155"/>
      <c r="Q64" s="731" t="s">
        <v>211</v>
      </c>
      <c r="R64" s="656">
        <v>8.6</v>
      </c>
      <c r="S64" s="657">
        <v>8.6</v>
      </c>
      <c r="T64" s="355">
        <v>8.6</v>
      </c>
      <c r="U64" s="1484"/>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row>
    <row r="65" spans="1:54" s="8" customFormat="1" ht="16.5" customHeight="1" x14ac:dyDescent="0.2">
      <c r="A65" s="1250"/>
      <c r="B65" s="1300"/>
      <c r="C65" s="1259"/>
      <c r="D65" s="1252"/>
      <c r="E65" s="1304"/>
      <c r="F65" s="1296"/>
      <c r="G65" s="1075"/>
      <c r="H65" s="1043"/>
      <c r="I65" s="1058"/>
      <c r="J65" s="99"/>
      <c r="K65" s="1043"/>
      <c r="L65" s="1058"/>
      <c r="M65" s="103"/>
      <c r="N65" s="1043"/>
      <c r="O65" s="1058"/>
      <c r="P65" s="709"/>
      <c r="Q65" s="658" t="s">
        <v>164</v>
      </c>
      <c r="R65" s="556">
        <v>445</v>
      </c>
      <c r="S65" s="556">
        <v>445</v>
      </c>
      <c r="T65" s="556">
        <v>445</v>
      </c>
      <c r="U65" s="557"/>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row>
    <row r="66" spans="1:54" s="8" customFormat="1" ht="13.5" customHeight="1" x14ac:dyDescent="0.2">
      <c r="A66" s="1250"/>
      <c r="B66" s="1300"/>
      <c r="C66" s="1259"/>
      <c r="D66" s="1254" t="s">
        <v>37</v>
      </c>
      <c r="E66" s="1067"/>
      <c r="F66" s="1021"/>
      <c r="G66" s="9"/>
      <c r="H66" s="1043"/>
      <c r="I66" s="1058"/>
      <c r="J66" s="99"/>
      <c r="K66" s="1043"/>
      <c r="L66" s="1058"/>
      <c r="M66" s="103"/>
      <c r="N66" s="1043"/>
      <c r="O66" s="1058"/>
      <c r="P66" s="709"/>
      <c r="Q66" s="599" t="s">
        <v>39</v>
      </c>
      <c r="R66" s="35">
        <v>46</v>
      </c>
      <c r="S66" s="490">
        <v>46</v>
      </c>
      <c r="T66" s="137">
        <v>46</v>
      </c>
      <c r="U66" s="557"/>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row>
    <row r="67" spans="1:54" s="8" customFormat="1" ht="15" customHeight="1" x14ac:dyDescent="0.2">
      <c r="A67" s="1250"/>
      <c r="B67" s="1300"/>
      <c r="C67" s="1259"/>
      <c r="D67" s="1322"/>
      <c r="E67" s="1067"/>
      <c r="F67" s="1021"/>
      <c r="G67" s="1075"/>
      <c r="H67" s="1043"/>
      <c r="I67" s="1058"/>
      <c r="J67" s="99"/>
      <c r="K67" s="1043"/>
      <c r="L67" s="1058"/>
      <c r="M67" s="103"/>
      <c r="N67" s="1043"/>
      <c r="O67" s="1058"/>
      <c r="P67" s="709"/>
      <c r="Q67" s="1164" t="s">
        <v>69</v>
      </c>
      <c r="R67" s="143">
        <v>1500</v>
      </c>
      <c r="S67" s="336">
        <v>1500</v>
      </c>
      <c r="T67" s="391">
        <v>1500</v>
      </c>
      <c r="U67" s="337"/>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row>
    <row r="68" spans="1:54" s="8" customFormat="1" ht="16.5" customHeight="1" x14ac:dyDescent="0.2">
      <c r="A68" s="1027"/>
      <c r="B68" s="1033"/>
      <c r="C68" s="1029"/>
      <c r="D68" s="1254" t="s">
        <v>115</v>
      </c>
      <c r="E68" s="1025"/>
      <c r="F68" s="1021"/>
      <c r="G68" s="1075"/>
      <c r="H68" s="1043"/>
      <c r="I68" s="1058"/>
      <c r="J68" s="99"/>
      <c r="K68" s="1043"/>
      <c r="L68" s="1058"/>
      <c r="M68" s="103"/>
      <c r="N68" s="1043"/>
      <c r="O68" s="1058"/>
      <c r="P68" s="709"/>
      <c r="Q68" s="338" t="s">
        <v>142</v>
      </c>
      <c r="R68" s="815" t="s">
        <v>252</v>
      </c>
      <c r="S68" s="815" t="s">
        <v>252</v>
      </c>
      <c r="T68" s="815" t="s">
        <v>252</v>
      </c>
      <c r="U68" s="334"/>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row>
    <row r="69" spans="1:54" s="8" customFormat="1" ht="36.75" customHeight="1" x14ac:dyDescent="0.2">
      <c r="A69" s="1027"/>
      <c r="B69" s="1033"/>
      <c r="C69" s="1029"/>
      <c r="D69" s="1309"/>
      <c r="E69" s="1025"/>
      <c r="F69" s="1021"/>
      <c r="G69" s="1075"/>
      <c r="H69" s="1043"/>
      <c r="I69" s="1058"/>
      <c r="J69" s="99"/>
      <c r="K69" s="1043"/>
      <c r="L69" s="1058"/>
      <c r="M69" s="103"/>
      <c r="N69" s="1043"/>
      <c r="O69" s="1058"/>
      <c r="P69" s="709"/>
      <c r="Q69" s="131" t="s">
        <v>143</v>
      </c>
      <c r="R69" s="299" t="s">
        <v>112</v>
      </c>
      <c r="S69" s="299" t="s">
        <v>112</v>
      </c>
      <c r="T69" s="299" t="s">
        <v>112</v>
      </c>
      <c r="U69" s="334"/>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row>
    <row r="70" spans="1:54" s="8" customFormat="1" ht="27.75" customHeight="1" x14ac:dyDescent="0.2">
      <c r="A70" s="1027"/>
      <c r="B70" s="1033"/>
      <c r="C70" s="1029"/>
      <c r="D70" s="1022" t="s">
        <v>57</v>
      </c>
      <c r="E70" s="1025"/>
      <c r="F70" s="1021"/>
      <c r="G70" s="1075"/>
      <c r="H70" s="1043"/>
      <c r="I70" s="1058"/>
      <c r="J70" s="99"/>
      <c r="K70" s="1043"/>
      <c r="L70" s="1058"/>
      <c r="M70" s="103"/>
      <c r="N70" s="1043"/>
      <c r="O70" s="1058"/>
      <c r="P70" s="709"/>
      <c r="Q70" s="326" t="s">
        <v>38</v>
      </c>
      <c r="R70" s="328">
        <v>11</v>
      </c>
      <c r="S70" s="328">
        <v>11</v>
      </c>
      <c r="T70" s="328">
        <v>11</v>
      </c>
      <c r="U70" s="557"/>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row>
    <row r="71" spans="1:54" ht="27.75" customHeight="1" x14ac:dyDescent="0.2">
      <c r="A71" s="1027"/>
      <c r="B71" s="1033"/>
      <c r="C71" s="1029"/>
      <c r="D71" s="1022" t="s">
        <v>290</v>
      </c>
      <c r="E71" s="1025"/>
      <c r="F71" s="1021"/>
      <c r="G71" s="288"/>
      <c r="H71" s="639"/>
      <c r="I71" s="640"/>
      <c r="J71" s="97"/>
      <c r="K71" s="639"/>
      <c r="L71" s="640"/>
      <c r="M71" s="102"/>
      <c r="N71" s="639"/>
      <c r="O71" s="640"/>
      <c r="P71" s="154"/>
      <c r="Q71" s="820" t="s">
        <v>251</v>
      </c>
      <c r="R71" s="35">
        <v>100</v>
      </c>
      <c r="S71" s="35"/>
      <c r="T71" s="137"/>
      <c r="U71" s="557"/>
    </row>
    <row r="72" spans="1:54" s="8" customFormat="1" ht="16.5" customHeight="1" thickBot="1" x14ac:dyDescent="0.25">
      <c r="A72" s="1027"/>
      <c r="B72" s="1028"/>
      <c r="C72" s="1068"/>
      <c r="D72" s="818"/>
      <c r="E72" s="819"/>
      <c r="F72" s="651"/>
      <c r="G72" s="36" t="s">
        <v>6</v>
      </c>
      <c r="H72" s="179">
        <f>SUM(H60:H71)</f>
        <v>3218.9</v>
      </c>
      <c r="I72" s="432">
        <f>SUM(I60:I71)</f>
        <v>3220.7</v>
      </c>
      <c r="J72" s="1203">
        <f>SUM(J60:J71)</f>
        <v>1.8</v>
      </c>
      <c r="K72" s="179">
        <f t="shared" ref="K72:L72" si="1">SUM(K60:K71)</f>
        <v>3104.6</v>
      </c>
      <c r="L72" s="432">
        <f t="shared" si="1"/>
        <v>3104.6</v>
      </c>
      <c r="M72" s="431">
        <f t="shared" ref="M72:P72" si="2">SUM(M60:M71)</f>
        <v>0</v>
      </c>
      <c r="N72" s="179">
        <f t="shared" ref="N72:O72" si="3">SUM(N60:N71)</f>
        <v>3104.6</v>
      </c>
      <c r="O72" s="432">
        <f t="shared" si="3"/>
        <v>3104.6</v>
      </c>
      <c r="P72" s="431">
        <f t="shared" si="2"/>
        <v>0</v>
      </c>
      <c r="Q72" s="229"/>
      <c r="R72" s="42"/>
      <c r="S72" s="480"/>
      <c r="T72" s="418"/>
      <c r="U72" s="557"/>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row>
    <row r="73" spans="1:54" ht="14.25" customHeight="1" x14ac:dyDescent="0.2">
      <c r="A73" s="1038" t="s">
        <v>5</v>
      </c>
      <c r="B73" s="1040" t="s">
        <v>5</v>
      </c>
      <c r="C73" s="240" t="s">
        <v>26</v>
      </c>
      <c r="D73" s="1314" t="s">
        <v>54</v>
      </c>
      <c r="E73" s="251"/>
      <c r="F73" s="1059" t="s">
        <v>27</v>
      </c>
      <c r="G73" s="185" t="s">
        <v>24</v>
      </c>
      <c r="H73" s="130">
        <v>964.6</v>
      </c>
      <c r="I73" s="163">
        <v>964.6</v>
      </c>
      <c r="J73" s="190"/>
      <c r="K73" s="130">
        <v>1067.5999999999999</v>
      </c>
      <c r="L73" s="163">
        <v>1067.5999999999999</v>
      </c>
      <c r="M73" s="190"/>
      <c r="N73" s="130">
        <v>958.3</v>
      </c>
      <c r="O73" s="163">
        <v>958.3</v>
      </c>
      <c r="P73" s="190"/>
      <c r="Q73" s="817"/>
      <c r="R73" s="809"/>
      <c r="S73" s="810"/>
      <c r="T73" s="1088"/>
      <c r="U73" s="1485" t="s">
        <v>368</v>
      </c>
    </row>
    <row r="74" spans="1:54" ht="13.5" customHeight="1" x14ac:dyDescent="0.2">
      <c r="A74" s="1027"/>
      <c r="B74" s="1033"/>
      <c r="C74" s="1068"/>
      <c r="D74" s="1315"/>
      <c r="E74" s="250"/>
      <c r="F74" s="1021"/>
      <c r="G74" s="1075" t="s">
        <v>58</v>
      </c>
      <c r="H74" s="1043">
        <v>36</v>
      </c>
      <c r="I74" s="1058">
        <v>36</v>
      </c>
      <c r="J74" s="709"/>
      <c r="K74" s="1043"/>
      <c r="L74" s="1058"/>
      <c r="M74" s="709"/>
      <c r="N74" s="1043"/>
      <c r="O74" s="1058"/>
      <c r="P74" s="709"/>
      <c r="Q74" s="1057"/>
      <c r="R74" s="289"/>
      <c r="S74" s="267"/>
      <c r="T74" s="1005"/>
      <c r="U74" s="1484"/>
    </row>
    <row r="75" spans="1:54" ht="13.5" customHeight="1" x14ac:dyDescent="0.2">
      <c r="A75" s="1027"/>
      <c r="B75" s="1033"/>
      <c r="C75" s="1068"/>
      <c r="D75" s="1252"/>
      <c r="E75" s="250"/>
      <c r="F75" s="1021"/>
      <c r="G75" s="1075" t="s">
        <v>40</v>
      </c>
      <c r="H75" s="1043">
        <v>32.700000000000003</v>
      </c>
      <c r="I75" s="1058">
        <v>32.700000000000003</v>
      </c>
      <c r="J75" s="709"/>
      <c r="K75" s="1043">
        <v>32.700000000000003</v>
      </c>
      <c r="L75" s="1058">
        <v>32.700000000000003</v>
      </c>
      <c r="M75" s="709"/>
      <c r="N75" s="1043">
        <v>32.700000000000003</v>
      </c>
      <c r="O75" s="1058">
        <v>32.700000000000003</v>
      </c>
      <c r="P75" s="709"/>
      <c r="Q75" s="1057"/>
      <c r="R75" s="289"/>
      <c r="S75" s="267"/>
      <c r="T75" s="1005"/>
      <c r="U75" s="1484"/>
    </row>
    <row r="76" spans="1:54" ht="12" customHeight="1" x14ac:dyDescent="0.2">
      <c r="A76" s="1027"/>
      <c r="B76" s="1033"/>
      <c r="C76" s="1068"/>
      <c r="D76" s="1316"/>
      <c r="E76" s="825"/>
      <c r="F76" s="1021"/>
      <c r="G76" s="1075" t="s">
        <v>87</v>
      </c>
      <c r="H76" s="1043"/>
      <c r="I76" s="1195">
        <v>2.6</v>
      </c>
      <c r="J76" s="1204">
        <f>I76-H76</f>
        <v>2.6</v>
      </c>
      <c r="K76" s="103"/>
      <c r="L76" s="1058"/>
      <c r="M76" s="709"/>
      <c r="N76" s="103"/>
      <c r="O76" s="1058"/>
      <c r="P76" s="709"/>
      <c r="Q76" s="150"/>
      <c r="R76" s="805"/>
      <c r="S76" s="611"/>
      <c r="T76" s="1089"/>
      <c r="U76" s="1484"/>
    </row>
    <row r="77" spans="1:54" ht="24.75" customHeight="1" x14ac:dyDescent="0.2">
      <c r="A77" s="1027"/>
      <c r="B77" s="1033"/>
      <c r="C77" s="1068"/>
      <c r="D77" s="1249" t="s">
        <v>330</v>
      </c>
      <c r="E77" s="1238" t="s">
        <v>65</v>
      </c>
      <c r="F77" s="1021"/>
      <c r="G77" s="59"/>
      <c r="H77" s="111"/>
      <c r="I77" s="146"/>
      <c r="J77" s="155"/>
      <c r="K77" s="1084"/>
      <c r="L77" s="1086"/>
      <c r="M77" s="726"/>
      <c r="N77" s="1084"/>
      <c r="O77" s="1086"/>
      <c r="P77" s="726"/>
      <c r="Q77" s="1065" t="s">
        <v>299</v>
      </c>
      <c r="R77" s="205">
        <v>60</v>
      </c>
      <c r="S77" s="569">
        <v>80</v>
      </c>
      <c r="T77" s="695">
        <v>100</v>
      </c>
      <c r="U77" s="1484"/>
    </row>
    <row r="78" spans="1:54" ht="27" customHeight="1" x14ac:dyDescent="0.2">
      <c r="A78" s="1027"/>
      <c r="B78" s="1033"/>
      <c r="C78" s="1068"/>
      <c r="D78" s="1252"/>
      <c r="E78" s="1317"/>
      <c r="F78" s="1021"/>
      <c r="G78" s="25"/>
      <c r="H78" s="1043"/>
      <c r="I78" s="1058"/>
      <c r="J78" s="709"/>
      <c r="K78" s="103"/>
      <c r="L78" s="1058"/>
      <c r="M78" s="709"/>
      <c r="N78" s="103"/>
      <c r="O78" s="1058"/>
      <c r="P78" s="709"/>
      <c r="Q78" s="728" t="s">
        <v>212</v>
      </c>
      <c r="R78" s="300">
        <v>4</v>
      </c>
      <c r="S78" s="485">
        <v>4</v>
      </c>
      <c r="T78" s="1091">
        <v>4</v>
      </c>
      <c r="U78" s="503"/>
    </row>
    <row r="79" spans="1:54" ht="11.25" customHeight="1" x14ac:dyDescent="0.2">
      <c r="A79" s="1027"/>
      <c r="B79" s="1033"/>
      <c r="C79" s="1068"/>
      <c r="D79" s="1037"/>
      <c r="E79" s="723"/>
      <c r="F79" s="1021"/>
      <c r="G79" s="25"/>
      <c r="H79" s="1043"/>
      <c r="I79" s="1058"/>
      <c r="J79" s="709"/>
      <c r="K79" s="1043"/>
      <c r="L79" s="1058"/>
      <c r="M79" s="709"/>
      <c r="N79" s="1043"/>
      <c r="O79" s="1058"/>
      <c r="P79" s="709"/>
      <c r="Q79" s="1057" t="s">
        <v>175</v>
      </c>
      <c r="R79" s="140">
        <v>40</v>
      </c>
      <c r="S79" s="474">
        <v>40</v>
      </c>
      <c r="T79" s="1092">
        <v>40</v>
      </c>
      <c r="U79" s="503"/>
    </row>
    <row r="80" spans="1:54" ht="14.25" customHeight="1" x14ac:dyDescent="0.2">
      <c r="A80" s="1027"/>
      <c r="B80" s="1033"/>
      <c r="C80" s="1068"/>
      <c r="D80" s="1024"/>
      <c r="E80" s="723"/>
      <c r="F80" s="1021"/>
      <c r="G80" s="25"/>
      <c r="H80" s="1042"/>
      <c r="I80" s="1044"/>
      <c r="J80" s="784"/>
      <c r="K80" s="340"/>
      <c r="L80" s="1044"/>
      <c r="M80" s="784"/>
      <c r="N80" s="340"/>
      <c r="O80" s="1044"/>
      <c r="P80" s="784"/>
      <c r="Q80" s="17" t="s">
        <v>335</v>
      </c>
      <c r="R80" s="660">
        <v>15</v>
      </c>
      <c r="S80" s="660">
        <v>15</v>
      </c>
      <c r="T80" s="1076">
        <v>15</v>
      </c>
      <c r="U80" s="1106"/>
    </row>
    <row r="81" spans="1:21" ht="27" customHeight="1" x14ac:dyDescent="0.2">
      <c r="A81" s="1027"/>
      <c r="B81" s="1033"/>
      <c r="C81" s="1068"/>
      <c r="D81" s="821"/>
      <c r="E81" s="613"/>
      <c r="F81" s="614"/>
      <c r="G81" s="619"/>
      <c r="H81" s="1043"/>
      <c r="I81" s="1058"/>
      <c r="J81" s="709"/>
      <c r="K81" s="1085"/>
      <c r="L81" s="1082"/>
      <c r="M81" s="622"/>
      <c r="N81" s="1085"/>
      <c r="O81" s="1082"/>
      <c r="P81" s="622"/>
      <c r="Q81" s="287" t="s">
        <v>336</v>
      </c>
      <c r="R81" s="341">
        <v>1</v>
      </c>
      <c r="S81" s="571"/>
      <c r="T81" s="1093"/>
      <c r="U81" s="503"/>
    </row>
    <row r="82" spans="1:21" ht="39" customHeight="1" x14ac:dyDescent="0.2">
      <c r="A82" s="1027"/>
      <c r="B82" s="1033"/>
      <c r="C82" s="1068"/>
      <c r="D82" s="618"/>
      <c r="E82" s="613"/>
      <c r="F82" s="614"/>
      <c r="G82" s="619"/>
      <c r="H82" s="620"/>
      <c r="I82" s="1082"/>
      <c r="J82" s="622"/>
      <c r="K82" s="1085"/>
      <c r="L82" s="1082"/>
      <c r="M82" s="622"/>
      <c r="N82" s="1085"/>
      <c r="O82" s="1082"/>
      <c r="P82" s="622"/>
      <c r="Q82" s="1050" t="s">
        <v>187</v>
      </c>
      <c r="R82" s="140"/>
      <c r="S82" s="474"/>
      <c r="T82" s="1092"/>
      <c r="U82" s="503"/>
    </row>
    <row r="83" spans="1:21" ht="12.95" customHeight="1" x14ac:dyDescent="0.2">
      <c r="A83" s="1027"/>
      <c r="B83" s="1033"/>
      <c r="C83" s="1068"/>
      <c r="D83" s="1024"/>
      <c r="E83" s="88"/>
      <c r="F83" s="1021"/>
      <c r="G83" s="25"/>
      <c r="H83" s="1043"/>
      <c r="I83" s="1058"/>
      <c r="J83" s="709"/>
      <c r="K83" s="103"/>
      <c r="L83" s="1058"/>
      <c r="M83" s="709"/>
      <c r="N83" s="103"/>
      <c r="O83" s="1058"/>
      <c r="P83" s="709"/>
      <c r="Q83" s="662" t="s">
        <v>201</v>
      </c>
      <c r="R83" s="300">
        <v>1</v>
      </c>
      <c r="S83" s="485"/>
      <c r="T83" s="1091"/>
      <c r="U83" s="503"/>
    </row>
    <row r="84" spans="1:21" ht="12.95" customHeight="1" x14ac:dyDescent="0.2">
      <c r="A84" s="1027"/>
      <c r="B84" s="1033"/>
      <c r="C84" s="1068"/>
      <c r="D84" s="1024"/>
      <c r="E84" s="88"/>
      <c r="F84" s="1021"/>
      <c r="G84" s="25"/>
      <c r="H84" s="1043"/>
      <c r="I84" s="1058"/>
      <c r="J84" s="709"/>
      <c r="K84" s="103"/>
      <c r="L84" s="1058"/>
      <c r="M84" s="709"/>
      <c r="N84" s="103"/>
      <c r="O84" s="1058"/>
      <c r="P84" s="709"/>
      <c r="Q84" s="448" t="s">
        <v>202</v>
      </c>
      <c r="R84" s="252"/>
      <c r="S84" s="484">
        <v>3</v>
      </c>
      <c r="T84" s="1094"/>
      <c r="U84" s="503"/>
    </row>
    <row r="85" spans="1:21" ht="12.95" customHeight="1" x14ac:dyDescent="0.2">
      <c r="A85" s="1027"/>
      <c r="B85" s="1033"/>
      <c r="C85" s="1068"/>
      <c r="D85" s="1024"/>
      <c r="E85" s="88"/>
      <c r="F85" s="1021"/>
      <c r="G85" s="25"/>
      <c r="H85" s="1043"/>
      <c r="I85" s="1058"/>
      <c r="J85" s="709"/>
      <c r="K85" s="103"/>
      <c r="L85" s="1058"/>
      <c r="M85" s="709"/>
      <c r="N85" s="103"/>
      <c r="O85" s="1058"/>
      <c r="P85" s="709"/>
      <c r="Q85" s="303" t="s">
        <v>203</v>
      </c>
      <c r="R85" s="140"/>
      <c r="S85" s="474"/>
      <c r="T85" s="1092"/>
      <c r="U85" s="503"/>
    </row>
    <row r="86" spans="1:21" ht="12.95" customHeight="1" x14ac:dyDescent="0.2">
      <c r="A86" s="1027"/>
      <c r="B86" s="1033"/>
      <c r="C86" s="1068"/>
      <c r="D86" s="1024"/>
      <c r="E86" s="88"/>
      <c r="F86" s="1021"/>
      <c r="G86" s="25"/>
      <c r="H86" s="1043"/>
      <c r="I86" s="1058"/>
      <c r="J86" s="709"/>
      <c r="K86" s="103"/>
      <c r="L86" s="1058"/>
      <c r="M86" s="709"/>
      <c r="N86" s="103"/>
      <c r="O86" s="1058"/>
      <c r="P86" s="709"/>
      <c r="Q86" s="1073" t="s">
        <v>204</v>
      </c>
      <c r="R86" s="207"/>
      <c r="S86" s="483"/>
      <c r="T86" s="1095"/>
      <c r="U86" s="503"/>
    </row>
    <row r="87" spans="1:21" ht="12.75" customHeight="1" x14ac:dyDescent="0.2">
      <c r="A87" s="1027"/>
      <c r="B87" s="1033"/>
      <c r="C87" s="1068"/>
      <c r="D87" s="1024"/>
      <c r="E87" s="88"/>
      <c r="F87" s="1021"/>
      <c r="G87" s="25"/>
      <c r="H87" s="1043"/>
      <c r="I87" s="1058"/>
      <c r="J87" s="709"/>
      <c r="K87" s="103"/>
      <c r="L87" s="1058"/>
      <c r="M87" s="709"/>
      <c r="N87" s="103"/>
      <c r="O87" s="1058"/>
      <c r="P87" s="709"/>
      <c r="Q87" s="1052" t="s">
        <v>200</v>
      </c>
      <c r="R87" s="252"/>
      <c r="S87" s="484"/>
      <c r="T87" s="1094">
        <v>2</v>
      </c>
      <c r="U87" s="503"/>
    </row>
    <row r="88" spans="1:21" ht="12.75" customHeight="1" x14ac:dyDescent="0.2">
      <c r="A88" s="1027"/>
      <c r="B88" s="1033"/>
      <c r="C88" s="1068"/>
      <c r="D88" s="1024"/>
      <c r="E88" s="88"/>
      <c r="F88" s="1021"/>
      <c r="G88" s="25"/>
      <c r="H88" s="1043"/>
      <c r="I88" s="1058"/>
      <c r="J88" s="709"/>
      <c r="K88" s="103"/>
      <c r="L88" s="1058"/>
      <c r="M88" s="709"/>
      <c r="N88" s="103"/>
      <c r="O88" s="1058"/>
      <c r="P88" s="709"/>
      <c r="Q88" s="1057" t="s">
        <v>337</v>
      </c>
      <c r="R88" s="140"/>
      <c r="S88" s="474"/>
      <c r="T88" s="1092"/>
      <c r="U88" s="503"/>
    </row>
    <row r="89" spans="1:21" ht="27.75" customHeight="1" x14ac:dyDescent="0.2">
      <c r="A89" s="1027"/>
      <c r="B89" s="1033"/>
      <c r="C89" s="1068"/>
      <c r="D89" s="1024"/>
      <c r="E89" s="88"/>
      <c r="F89" s="1021"/>
      <c r="G89" s="25"/>
      <c r="H89" s="1043"/>
      <c r="I89" s="1058"/>
      <c r="J89" s="709"/>
      <c r="K89" s="103"/>
      <c r="L89" s="1058"/>
      <c r="M89" s="709"/>
      <c r="N89" s="103"/>
      <c r="O89" s="1058"/>
      <c r="P89" s="709"/>
      <c r="Q89" s="209" t="s">
        <v>320</v>
      </c>
      <c r="R89" s="404">
        <v>2</v>
      </c>
      <c r="S89" s="486"/>
      <c r="T89" s="1096"/>
      <c r="U89" s="503"/>
    </row>
    <row r="90" spans="1:21" ht="27" customHeight="1" x14ac:dyDescent="0.2">
      <c r="A90" s="1027"/>
      <c r="B90" s="1033"/>
      <c r="C90" s="1029"/>
      <c r="D90" s="1235" t="s">
        <v>114</v>
      </c>
      <c r="E90" s="1034"/>
      <c r="F90" s="1021"/>
      <c r="G90" s="715"/>
      <c r="H90" s="111"/>
      <c r="I90" s="146"/>
      <c r="J90" s="155"/>
      <c r="K90" s="128"/>
      <c r="L90" s="146"/>
      <c r="M90" s="155"/>
      <c r="N90" s="128"/>
      <c r="O90" s="146"/>
      <c r="P90" s="155"/>
      <c r="Q90" s="1306" t="s">
        <v>338</v>
      </c>
      <c r="R90" s="205">
        <v>1</v>
      </c>
      <c r="S90" s="569">
        <v>1</v>
      </c>
      <c r="T90" s="695">
        <v>1</v>
      </c>
      <c r="U90" s="503"/>
    </row>
    <row r="91" spans="1:21" ht="22.5" customHeight="1" x14ac:dyDescent="0.2">
      <c r="A91" s="1027"/>
      <c r="B91" s="1033"/>
      <c r="C91" s="1068"/>
      <c r="D91" s="1260"/>
      <c r="E91" s="1036"/>
      <c r="F91" s="1021"/>
      <c r="G91" s="23"/>
      <c r="H91" s="639"/>
      <c r="I91" s="640"/>
      <c r="J91" s="154"/>
      <c r="K91" s="102"/>
      <c r="L91" s="640"/>
      <c r="M91" s="154"/>
      <c r="N91" s="102"/>
      <c r="O91" s="640"/>
      <c r="P91" s="154"/>
      <c r="Q91" s="1307"/>
      <c r="R91" s="78"/>
      <c r="S91" s="478"/>
      <c r="T91" s="138"/>
      <c r="U91" s="557"/>
    </row>
    <row r="92" spans="1:21" ht="12.95" customHeight="1" x14ac:dyDescent="0.2">
      <c r="A92" s="1027"/>
      <c r="B92" s="1033"/>
      <c r="C92" s="1068"/>
      <c r="D92" s="1235" t="s">
        <v>86</v>
      </c>
      <c r="E92" s="1312" t="s">
        <v>65</v>
      </c>
      <c r="F92" s="1021"/>
      <c r="G92" s="1075"/>
      <c r="H92" s="458"/>
      <c r="I92" s="158"/>
      <c r="J92" s="156"/>
      <c r="K92" s="109"/>
      <c r="L92" s="158"/>
      <c r="M92" s="156"/>
      <c r="N92" s="109"/>
      <c r="O92" s="158"/>
      <c r="P92" s="156"/>
      <c r="Q92" s="1069" t="s">
        <v>119</v>
      </c>
      <c r="R92" s="349">
        <v>22.5</v>
      </c>
      <c r="S92" s="822">
        <v>22.5</v>
      </c>
      <c r="T92" s="1097">
        <v>22.5</v>
      </c>
      <c r="U92" s="1107"/>
    </row>
    <row r="93" spans="1:21" ht="12.95" customHeight="1" x14ac:dyDescent="0.2">
      <c r="A93" s="1027"/>
      <c r="B93" s="1033"/>
      <c r="C93" s="1068"/>
      <c r="D93" s="1249"/>
      <c r="E93" s="1313"/>
      <c r="F93" s="1021"/>
      <c r="G93" s="1075"/>
      <c r="H93" s="1043"/>
      <c r="I93" s="1058"/>
      <c r="J93" s="709"/>
      <c r="K93" s="103"/>
      <c r="L93" s="1058"/>
      <c r="M93" s="709"/>
      <c r="N93" s="103"/>
      <c r="O93" s="1058"/>
      <c r="P93" s="709"/>
      <c r="Q93" s="372" t="s">
        <v>120</v>
      </c>
      <c r="R93" s="373">
        <v>108</v>
      </c>
      <c r="S93" s="833">
        <v>108</v>
      </c>
      <c r="T93" s="1098">
        <v>108</v>
      </c>
      <c r="U93" s="504"/>
    </row>
    <row r="94" spans="1:21" ht="12.95" customHeight="1" x14ac:dyDescent="0.2">
      <c r="A94" s="1027"/>
      <c r="B94" s="1028"/>
      <c r="C94" s="1029"/>
      <c r="D94" s="1249"/>
      <c r="E94" s="1313"/>
      <c r="F94" s="1021"/>
      <c r="G94" s="1075"/>
      <c r="H94" s="1043"/>
      <c r="I94" s="1058"/>
      <c r="J94" s="709"/>
      <c r="K94" s="103"/>
      <c r="L94" s="1058"/>
      <c r="M94" s="709"/>
      <c r="N94" s="103"/>
      <c r="O94" s="1058"/>
      <c r="P94" s="709"/>
      <c r="Q94" s="397" t="s">
        <v>118</v>
      </c>
      <c r="R94" s="374">
        <v>5</v>
      </c>
      <c r="S94" s="488">
        <v>5</v>
      </c>
      <c r="T94" s="1077">
        <v>5</v>
      </c>
      <c r="U94" s="512"/>
    </row>
    <row r="95" spans="1:21" ht="15" customHeight="1" x14ac:dyDescent="0.2">
      <c r="A95" s="1027"/>
      <c r="B95" s="1033"/>
      <c r="C95" s="1068"/>
      <c r="D95" s="1249"/>
      <c r="E95" s="1313"/>
      <c r="F95" s="1021"/>
      <c r="G95" s="1075"/>
      <c r="H95" s="1043"/>
      <c r="I95" s="1058"/>
      <c r="J95" s="709"/>
      <c r="K95" s="103"/>
      <c r="L95" s="1058"/>
      <c r="M95" s="709"/>
      <c r="N95" s="103"/>
      <c r="O95" s="1058"/>
      <c r="P95" s="709"/>
      <c r="Q95" s="1318" t="s">
        <v>339</v>
      </c>
      <c r="R95" s="243">
        <v>1</v>
      </c>
      <c r="S95" s="332">
        <v>1</v>
      </c>
      <c r="T95" s="499">
        <v>1</v>
      </c>
      <c r="U95" s="334"/>
    </row>
    <row r="96" spans="1:21" ht="12.75" customHeight="1" x14ac:dyDescent="0.2">
      <c r="A96" s="1027"/>
      <c r="B96" s="1033"/>
      <c r="C96" s="1068"/>
      <c r="D96" s="405"/>
      <c r="E96" s="1313"/>
      <c r="F96" s="1021"/>
      <c r="G96" s="1075"/>
      <c r="H96" s="103"/>
      <c r="I96" s="1058"/>
      <c r="J96" s="709"/>
      <c r="K96" s="103"/>
      <c r="L96" s="1058"/>
      <c r="M96" s="709"/>
      <c r="N96" s="103"/>
      <c r="O96" s="1058"/>
      <c r="P96" s="709"/>
      <c r="Q96" s="1319"/>
      <c r="R96" s="836"/>
      <c r="S96" s="837"/>
      <c r="T96" s="357"/>
      <c r="U96" s="502"/>
    </row>
    <row r="97" spans="1:54" ht="63.75" customHeight="1" x14ac:dyDescent="0.2">
      <c r="A97" s="1027"/>
      <c r="B97" s="1033"/>
      <c r="C97" s="1068"/>
      <c r="D97" s="1249"/>
      <c r="E97" s="449"/>
      <c r="F97" s="1021"/>
      <c r="G97" s="1075"/>
      <c r="H97" s="1043"/>
      <c r="I97" s="1058"/>
      <c r="J97" s="709"/>
      <c r="K97" s="1043"/>
      <c r="L97" s="1058"/>
      <c r="M97" s="709"/>
      <c r="N97" s="1043"/>
      <c r="O97" s="1058"/>
      <c r="P97" s="709"/>
      <c r="Q97" s="1074" t="s">
        <v>340</v>
      </c>
      <c r="R97" s="82">
        <v>66</v>
      </c>
      <c r="S97" s="1060">
        <v>64</v>
      </c>
      <c r="T97" s="136">
        <v>60</v>
      </c>
      <c r="U97" s="557"/>
    </row>
    <row r="98" spans="1:54" ht="26.25" customHeight="1" x14ac:dyDescent="0.2">
      <c r="A98" s="1027"/>
      <c r="B98" s="1028"/>
      <c r="C98" s="1029"/>
      <c r="D98" s="1320"/>
      <c r="E98" s="667"/>
      <c r="F98" s="666"/>
      <c r="G98" s="1075"/>
      <c r="H98" s="1043"/>
      <c r="I98" s="1058"/>
      <c r="J98" s="709"/>
      <c r="K98" s="103"/>
      <c r="L98" s="1058"/>
      <c r="M98" s="709"/>
      <c r="N98" s="1043"/>
      <c r="O98" s="1058"/>
      <c r="P98" s="709"/>
      <c r="Q98" s="397" t="s">
        <v>255</v>
      </c>
      <c r="R98" s="374">
        <v>50</v>
      </c>
      <c r="S98" s="374">
        <v>100</v>
      </c>
      <c r="T98" s="1099"/>
      <c r="U98" s="1108"/>
    </row>
    <row r="99" spans="1:54" ht="41.25" customHeight="1" x14ac:dyDescent="0.2">
      <c r="A99" s="1027"/>
      <c r="B99" s="1033"/>
      <c r="C99" s="1068"/>
      <c r="D99" s="1024"/>
      <c r="E99" s="667"/>
      <c r="F99" s="666"/>
      <c r="G99" s="1075"/>
      <c r="H99" s="1043"/>
      <c r="I99" s="1058"/>
      <c r="J99" s="709"/>
      <c r="K99" s="103"/>
      <c r="L99" s="1058"/>
      <c r="M99" s="709"/>
      <c r="N99" s="103"/>
      <c r="O99" s="1058"/>
      <c r="P99" s="709"/>
      <c r="Q99" s="826" t="s">
        <v>341</v>
      </c>
      <c r="R99" s="244"/>
      <c r="S99" s="244"/>
      <c r="T99" s="500">
        <v>100</v>
      </c>
      <c r="U99" s="337"/>
    </row>
    <row r="100" spans="1:54" ht="27.75" customHeight="1" x14ac:dyDescent="0.2">
      <c r="A100" s="1027"/>
      <c r="B100" s="1033"/>
      <c r="C100" s="1068"/>
      <c r="D100" s="405"/>
      <c r="E100" s="824"/>
      <c r="F100" s="1021"/>
      <c r="G100" s="1075"/>
      <c r="H100" s="1043"/>
      <c r="I100" s="1058"/>
      <c r="J100" s="709"/>
      <c r="K100" s="103"/>
      <c r="L100" s="1058"/>
      <c r="M100" s="709"/>
      <c r="N100" s="103"/>
      <c r="O100" s="1058"/>
      <c r="P100" s="709"/>
      <c r="Q100" s="450" t="s">
        <v>318</v>
      </c>
      <c r="R100" s="289"/>
      <c r="S100" s="267"/>
      <c r="T100" s="1005"/>
      <c r="U100" s="502"/>
    </row>
    <row r="101" spans="1:54" ht="14.1" customHeight="1" x14ac:dyDescent="0.2">
      <c r="A101" s="1027"/>
      <c r="B101" s="1033"/>
      <c r="C101" s="1068"/>
      <c r="D101" s="1249"/>
      <c r="E101" s="667"/>
      <c r="F101" s="666"/>
      <c r="G101" s="1075"/>
      <c r="H101" s="1043"/>
      <c r="I101" s="1058"/>
      <c r="J101" s="709"/>
      <c r="K101" s="103"/>
      <c r="L101" s="1058"/>
      <c r="M101" s="709"/>
      <c r="N101" s="103"/>
      <c r="O101" s="1058"/>
      <c r="P101" s="709"/>
      <c r="Q101" s="1069" t="s">
        <v>119</v>
      </c>
      <c r="R101" s="351">
        <v>1</v>
      </c>
      <c r="S101" s="573">
        <v>1</v>
      </c>
      <c r="T101" s="1100">
        <v>1</v>
      </c>
      <c r="U101" s="512"/>
    </row>
    <row r="102" spans="1:54" ht="14.1" customHeight="1" x14ac:dyDescent="0.2">
      <c r="A102" s="1027"/>
      <c r="B102" s="1033"/>
      <c r="C102" s="1068"/>
      <c r="D102" s="1249"/>
      <c r="E102" s="667"/>
      <c r="F102" s="666"/>
      <c r="G102" s="1075"/>
      <c r="H102" s="1043"/>
      <c r="I102" s="1058"/>
      <c r="J102" s="709"/>
      <c r="K102" s="103"/>
      <c r="L102" s="1058"/>
      <c r="M102" s="709"/>
      <c r="N102" s="103"/>
      <c r="O102" s="1058"/>
      <c r="P102" s="709"/>
      <c r="Q102" s="1069" t="s">
        <v>316</v>
      </c>
      <c r="R102" s="351">
        <v>1</v>
      </c>
      <c r="S102" s="573"/>
      <c r="T102" s="1100"/>
      <c r="U102" s="512"/>
    </row>
    <row r="103" spans="1:54" ht="14.1" customHeight="1" x14ac:dyDescent="0.2">
      <c r="A103" s="1027"/>
      <c r="B103" s="1033"/>
      <c r="C103" s="1068"/>
      <c r="D103" s="1252"/>
      <c r="E103" s="838"/>
      <c r="F103" s="666"/>
      <c r="G103" s="1075"/>
      <c r="H103" s="1043"/>
      <c r="I103" s="1058"/>
      <c r="J103" s="709"/>
      <c r="K103" s="103"/>
      <c r="L103" s="1058"/>
      <c r="M103" s="709"/>
      <c r="N103" s="103"/>
      <c r="O103" s="1058"/>
      <c r="P103" s="709"/>
      <c r="Q103" s="719" t="s">
        <v>317</v>
      </c>
      <c r="R103" s="390"/>
      <c r="S103" s="390">
        <v>1</v>
      </c>
      <c r="T103" s="1078"/>
      <c r="U103" s="512"/>
      <c r="V103" s="245"/>
    </row>
    <row r="104" spans="1:54" ht="13.5" customHeight="1" x14ac:dyDescent="0.2">
      <c r="A104" s="1250"/>
      <c r="B104" s="1258"/>
      <c r="C104" s="1259"/>
      <c r="D104" s="1235" t="s">
        <v>230</v>
      </c>
      <c r="E104" s="1310"/>
      <c r="F104" s="1296"/>
      <c r="G104" s="715"/>
      <c r="H104" s="111"/>
      <c r="I104" s="146"/>
      <c r="J104" s="155"/>
      <c r="K104" s="128"/>
      <c r="L104" s="146"/>
      <c r="M104" s="155"/>
      <c r="N104" s="128"/>
      <c r="O104" s="146"/>
      <c r="P104" s="155"/>
      <c r="Q104" s="1071" t="s">
        <v>139</v>
      </c>
      <c r="R104" s="82">
        <v>2</v>
      </c>
      <c r="S104" s="1060">
        <v>2</v>
      </c>
      <c r="T104" s="136">
        <v>2</v>
      </c>
      <c r="U104" s="557"/>
    </row>
    <row r="105" spans="1:54" ht="14.25" customHeight="1" x14ac:dyDescent="0.2">
      <c r="A105" s="1250"/>
      <c r="B105" s="1258"/>
      <c r="C105" s="1259"/>
      <c r="D105" s="1249"/>
      <c r="E105" s="1310"/>
      <c r="F105" s="1296"/>
      <c r="G105" s="1075"/>
      <c r="H105" s="1043"/>
      <c r="I105" s="1058"/>
      <c r="J105" s="709"/>
      <c r="K105" s="103"/>
      <c r="L105" s="1058"/>
      <c r="M105" s="709"/>
      <c r="N105" s="103"/>
      <c r="O105" s="1058"/>
      <c r="P105" s="709"/>
      <c r="Q105" s="1071" t="s">
        <v>120</v>
      </c>
      <c r="R105" s="82">
        <v>5</v>
      </c>
      <c r="S105" s="1060">
        <v>5</v>
      </c>
      <c r="T105" s="136">
        <v>5</v>
      </c>
      <c r="U105" s="557"/>
    </row>
    <row r="106" spans="1:54" ht="6" customHeight="1" x14ac:dyDescent="0.2">
      <c r="A106" s="1250"/>
      <c r="B106" s="1258"/>
      <c r="C106" s="1259"/>
      <c r="D106" s="1260"/>
      <c r="E106" s="1311"/>
      <c r="F106" s="1296"/>
      <c r="G106" s="288"/>
      <c r="H106" s="639"/>
      <c r="I106" s="640"/>
      <c r="J106" s="154"/>
      <c r="K106" s="102"/>
      <c r="L106" s="640"/>
      <c r="M106" s="154"/>
      <c r="N106" s="102"/>
      <c r="O106" s="640"/>
      <c r="P106" s="154"/>
      <c r="Q106" s="904"/>
      <c r="R106" s="78"/>
      <c r="S106" s="478"/>
      <c r="T106" s="138"/>
      <c r="U106" s="557"/>
    </row>
    <row r="107" spans="1:54" ht="12.75" customHeight="1" x14ac:dyDescent="0.2">
      <c r="A107" s="1027"/>
      <c r="B107" s="1033"/>
      <c r="C107" s="1029"/>
      <c r="D107" s="1249" t="s">
        <v>62</v>
      </c>
      <c r="E107" s="1035"/>
      <c r="F107" s="1021"/>
      <c r="G107" s="1075"/>
      <c r="H107" s="1043"/>
      <c r="I107" s="1058"/>
      <c r="J107" s="709"/>
      <c r="K107" s="103"/>
      <c r="L107" s="1058"/>
      <c r="M107" s="709"/>
      <c r="N107" s="103"/>
      <c r="O107" s="1058"/>
      <c r="P107" s="709"/>
      <c r="Q107" s="1071" t="s">
        <v>119</v>
      </c>
      <c r="R107" s="35">
        <v>2</v>
      </c>
      <c r="S107" s="490">
        <v>2</v>
      </c>
      <c r="T107" s="137">
        <v>2</v>
      </c>
      <c r="U107" s="557"/>
    </row>
    <row r="108" spans="1:54" ht="12.75" customHeight="1" x14ac:dyDescent="0.2">
      <c r="A108" s="1027"/>
      <c r="B108" s="1033"/>
      <c r="C108" s="1068"/>
      <c r="D108" s="1249"/>
      <c r="E108" s="1035"/>
      <c r="F108" s="1021"/>
      <c r="G108" s="23"/>
      <c r="H108" s="639"/>
      <c r="I108" s="640"/>
      <c r="J108" s="154"/>
      <c r="K108" s="102"/>
      <c r="L108" s="640"/>
      <c r="M108" s="154"/>
      <c r="N108" s="102"/>
      <c r="O108" s="640"/>
      <c r="P108" s="154"/>
      <c r="Q108" s="1071"/>
      <c r="R108" s="82"/>
      <c r="S108" s="1060"/>
      <c r="T108" s="136"/>
      <c r="U108" s="557"/>
    </row>
    <row r="109" spans="1:54" s="8" customFormat="1" ht="16.5" customHeight="1" thickBot="1" x14ac:dyDescent="0.25">
      <c r="A109" s="1027"/>
      <c r="B109" s="1028"/>
      <c r="C109" s="1068"/>
      <c r="D109" s="818"/>
      <c r="E109" s="819"/>
      <c r="F109" s="651"/>
      <c r="G109" s="36" t="s">
        <v>6</v>
      </c>
      <c r="H109" s="179">
        <f t="shared" ref="H109:P109" si="4">SUM(H73:H108)</f>
        <v>1033.3</v>
      </c>
      <c r="I109" s="432">
        <f t="shared" si="4"/>
        <v>1035.9000000000001</v>
      </c>
      <c r="J109" s="1203">
        <f t="shared" si="4"/>
        <v>2.6</v>
      </c>
      <c r="K109" s="179">
        <f t="shared" si="4"/>
        <v>1100.3</v>
      </c>
      <c r="L109" s="432">
        <f t="shared" si="4"/>
        <v>1100.3</v>
      </c>
      <c r="M109" s="431">
        <f t="shared" si="4"/>
        <v>0</v>
      </c>
      <c r="N109" s="179">
        <f t="shared" si="4"/>
        <v>991</v>
      </c>
      <c r="O109" s="432">
        <f t="shared" si="4"/>
        <v>991</v>
      </c>
      <c r="P109" s="431">
        <f t="shared" si="4"/>
        <v>0</v>
      </c>
      <c r="Q109" s="1166"/>
      <c r="R109" s="82"/>
      <c r="S109" s="1060"/>
      <c r="T109" s="136"/>
      <c r="U109" s="557"/>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row>
    <row r="110" spans="1:54" s="8" customFormat="1" ht="18" customHeight="1" x14ac:dyDescent="0.2">
      <c r="A110" s="1330" t="s">
        <v>5</v>
      </c>
      <c r="B110" s="1331" t="s">
        <v>5</v>
      </c>
      <c r="C110" s="1332" t="s">
        <v>34</v>
      </c>
      <c r="D110" s="1314" t="s">
        <v>55</v>
      </c>
      <c r="E110" s="1334" t="s">
        <v>108</v>
      </c>
      <c r="F110" s="1336" t="s">
        <v>27</v>
      </c>
      <c r="G110" s="185" t="s">
        <v>24</v>
      </c>
      <c r="H110" s="130">
        <f>2303.3+62.7</f>
        <v>2366</v>
      </c>
      <c r="I110" s="1197">
        <f>2165.1</f>
        <v>2165.1</v>
      </c>
      <c r="J110" s="1205">
        <f>I110-H110</f>
        <v>-200.9</v>
      </c>
      <c r="K110" s="130">
        <v>2361.8000000000002</v>
      </c>
      <c r="L110" s="163">
        <v>2361.8000000000002</v>
      </c>
      <c r="M110" s="129"/>
      <c r="N110" s="130">
        <v>2399.1999999999998</v>
      </c>
      <c r="O110" s="163">
        <v>2399.1999999999998</v>
      </c>
      <c r="P110" s="129"/>
      <c r="Q110" s="1323"/>
      <c r="R110" s="43"/>
      <c r="S110" s="1324"/>
      <c r="T110" s="1479"/>
      <c r="U110" s="1485" t="s">
        <v>369</v>
      </c>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row>
    <row r="111" spans="1:54" s="8" customFormat="1" ht="23.25" customHeight="1" x14ac:dyDescent="0.2">
      <c r="A111" s="1250"/>
      <c r="B111" s="1300"/>
      <c r="C111" s="1259"/>
      <c r="D111" s="1333"/>
      <c r="E111" s="1335"/>
      <c r="F111" s="1296"/>
      <c r="G111" s="288" t="s">
        <v>58</v>
      </c>
      <c r="H111" s="639">
        <v>4.7</v>
      </c>
      <c r="I111" s="506">
        <v>205.6</v>
      </c>
      <c r="J111" s="451">
        <f>I111-H111</f>
        <v>200.9</v>
      </c>
      <c r="K111" s="639"/>
      <c r="L111" s="640"/>
      <c r="M111" s="102"/>
      <c r="N111" s="639"/>
      <c r="O111" s="640"/>
      <c r="P111" s="102"/>
      <c r="Q111" s="1234"/>
      <c r="R111" s="82"/>
      <c r="S111" s="1325"/>
      <c r="T111" s="1480"/>
      <c r="U111" s="1484"/>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row>
    <row r="112" spans="1:54" s="8" customFormat="1" ht="15.75" customHeight="1" x14ac:dyDescent="0.2">
      <c r="A112" s="1250"/>
      <c r="B112" s="1258"/>
      <c r="C112" s="1259"/>
      <c r="D112" s="1249" t="s">
        <v>99</v>
      </c>
      <c r="E112" s="1328" t="s">
        <v>67</v>
      </c>
      <c r="F112" s="1296"/>
      <c r="G112" s="715"/>
      <c r="H112" s="111"/>
      <c r="I112" s="146"/>
      <c r="J112" s="128"/>
      <c r="K112" s="111"/>
      <c r="L112" s="146"/>
      <c r="M112" s="128"/>
      <c r="N112" s="111"/>
      <c r="O112" s="146"/>
      <c r="P112" s="128"/>
      <c r="Q112" s="1071" t="s">
        <v>70</v>
      </c>
      <c r="R112" s="145">
        <v>16.899999999999999</v>
      </c>
      <c r="S112" s="491">
        <v>17.5</v>
      </c>
      <c r="T112" s="1101">
        <v>18.2</v>
      </c>
      <c r="U112" s="1484"/>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row>
    <row r="113" spans="1:54" s="8" customFormat="1" ht="15.75" customHeight="1" x14ac:dyDescent="0.2">
      <c r="A113" s="1250"/>
      <c r="B113" s="1258"/>
      <c r="C113" s="1259"/>
      <c r="D113" s="1260"/>
      <c r="E113" s="1329"/>
      <c r="F113" s="1296"/>
      <c r="G113" s="288"/>
      <c r="H113" s="639"/>
      <c r="I113" s="640"/>
      <c r="J113" s="154"/>
      <c r="K113" s="639"/>
      <c r="L113" s="640"/>
      <c r="M113" s="102"/>
      <c r="N113" s="639"/>
      <c r="O113" s="640"/>
      <c r="P113" s="102"/>
      <c r="Q113" s="228" t="s">
        <v>51</v>
      </c>
      <c r="R113" s="463">
        <v>9.4</v>
      </c>
      <c r="S113" s="463">
        <v>9.6999999999999993</v>
      </c>
      <c r="T113" s="463">
        <v>10.1</v>
      </c>
      <c r="U113" s="1484"/>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row>
    <row r="114" spans="1:54" s="8" customFormat="1" ht="15" customHeight="1" x14ac:dyDescent="0.2">
      <c r="A114" s="1027"/>
      <c r="B114" s="1033"/>
      <c r="C114" s="1029"/>
      <c r="D114" s="1235" t="s">
        <v>165</v>
      </c>
      <c r="E114" s="1034"/>
      <c r="F114" s="1021"/>
      <c r="G114" s="1224"/>
      <c r="H114" s="1043"/>
      <c r="I114" s="1195"/>
      <c r="J114" s="1204"/>
      <c r="K114" s="111"/>
      <c r="L114" s="146"/>
      <c r="M114" s="155"/>
      <c r="N114" s="111"/>
      <c r="O114" s="146"/>
      <c r="P114" s="155"/>
      <c r="Q114" s="1072" t="s">
        <v>51</v>
      </c>
      <c r="R114" s="355">
        <v>0.4</v>
      </c>
      <c r="S114" s="355">
        <v>0.4</v>
      </c>
      <c r="T114" s="355">
        <v>0.4</v>
      </c>
      <c r="U114" s="1484"/>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row>
    <row r="115" spans="1:54" s="8" customFormat="1" ht="27" customHeight="1" x14ac:dyDescent="0.2">
      <c r="A115" s="1027"/>
      <c r="B115" s="1033"/>
      <c r="C115" s="1029"/>
      <c r="D115" s="1249"/>
      <c r="E115" s="642"/>
      <c r="F115" s="1021"/>
      <c r="G115" s="1075"/>
      <c r="H115" s="1043"/>
      <c r="I115" s="1195"/>
      <c r="J115" s="1204"/>
      <c r="K115" s="1043"/>
      <c r="L115" s="1058"/>
      <c r="M115" s="709"/>
      <c r="N115" s="1043"/>
      <c r="O115" s="1058"/>
      <c r="P115" s="709"/>
      <c r="Q115" s="45" t="s">
        <v>328</v>
      </c>
      <c r="R115" s="643">
        <v>1206</v>
      </c>
      <c r="S115" s="643">
        <v>1206</v>
      </c>
      <c r="T115" s="643">
        <v>1206</v>
      </c>
      <c r="U115" s="337"/>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row>
    <row r="116" spans="1:54" s="8" customFormat="1" ht="37.5" customHeight="1" x14ac:dyDescent="0.2">
      <c r="A116" s="1027"/>
      <c r="B116" s="1033"/>
      <c r="C116" s="1029"/>
      <c r="D116" s="1249"/>
      <c r="E116" s="642"/>
      <c r="F116" s="1021"/>
      <c r="G116" s="1075"/>
      <c r="H116" s="1043"/>
      <c r="I116" s="1058"/>
      <c r="J116" s="709"/>
      <c r="K116" s="1043"/>
      <c r="L116" s="1058"/>
      <c r="M116" s="709"/>
      <c r="N116" s="1043"/>
      <c r="O116" s="1058"/>
      <c r="P116" s="709"/>
      <c r="Q116" s="45" t="s">
        <v>329</v>
      </c>
      <c r="R116" s="1006">
        <v>22.2</v>
      </c>
      <c r="S116" s="1007">
        <v>22.2</v>
      </c>
      <c r="T116" s="1007">
        <v>22.2</v>
      </c>
      <c r="U116" s="502"/>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row>
    <row r="117" spans="1:54" s="8" customFormat="1" ht="26.25" customHeight="1" x14ac:dyDescent="0.2">
      <c r="A117" s="1027"/>
      <c r="B117" s="1033"/>
      <c r="C117" s="1215"/>
      <c r="D117" s="1345"/>
      <c r="E117" s="1032"/>
      <c r="F117" s="1021"/>
      <c r="G117" s="288"/>
      <c r="H117" s="639"/>
      <c r="I117" s="640"/>
      <c r="J117" s="154"/>
      <c r="K117" s="639"/>
      <c r="L117" s="640"/>
      <c r="M117" s="154"/>
      <c r="N117" s="639"/>
      <c r="O117" s="640"/>
      <c r="P117" s="154"/>
      <c r="Q117" s="644" t="s">
        <v>342</v>
      </c>
      <c r="R117" s="645">
        <v>3</v>
      </c>
      <c r="S117" s="78">
        <v>3</v>
      </c>
      <c r="T117" s="138">
        <v>3</v>
      </c>
      <c r="U117" s="557"/>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row>
    <row r="118" spans="1:54" s="8" customFormat="1" ht="13.5" customHeight="1" x14ac:dyDescent="0.2">
      <c r="A118" s="1027"/>
      <c r="B118" s="1033"/>
      <c r="C118" s="1029"/>
      <c r="D118" s="1235" t="s">
        <v>302</v>
      </c>
      <c r="E118" s="1030"/>
      <c r="F118" s="1021"/>
      <c r="G118" s="1224" t="s">
        <v>24</v>
      </c>
      <c r="H118" s="1043"/>
      <c r="I118" s="1195">
        <v>-8.4</v>
      </c>
      <c r="J118" s="1204">
        <f>I118-H118</f>
        <v>-8.4</v>
      </c>
      <c r="K118" s="111"/>
      <c r="L118" s="146"/>
      <c r="M118" s="155"/>
      <c r="N118" s="111"/>
      <c r="O118" s="146"/>
      <c r="P118" s="155"/>
      <c r="Q118" s="1056"/>
      <c r="R118" s="602"/>
      <c r="S118" s="137"/>
      <c r="T118" s="137"/>
      <c r="U118" s="1462" t="s">
        <v>370</v>
      </c>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row>
    <row r="119" spans="1:54" s="8" customFormat="1" ht="12.75" customHeight="1" x14ac:dyDescent="0.2">
      <c r="A119" s="1027"/>
      <c r="B119" s="1033"/>
      <c r="C119" s="900"/>
      <c r="D119" s="1483"/>
      <c r="E119" s="901"/>
      <c r="F119" s="1068"/>
      <c r="G119" s="1075"/>
      <c r="H119" s="1043"/>
      <c r="I119" s="1058"/>
      <c r="J119" s="709"/>
      <c r="K119" s="1043"/>
      <c r="L119" s="1058"/>
      <c r="M119" s="709"/>
      <c r="N119" s="1043"/>
      <c r="O119" s="1058"/>
      <c r="P119" s="709"/>
      <c r="Q119" s="1073"/>
      <c r="R119" s="902"/>
      <c r="S119" s="556"/>
      <c r="T119" s="556"/>
      <c r="U119" s="1484"/>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row>
    <row r="120" spans="1:54" s="8" customFormat="1" ht="13.5" customHeight="1" x14ac:dyDescent="0.2">
      <c r="A120" s="1027"/>
      <c r="B120" s="1033"/>
      <c r="C120" s="1347" t="s">
        <v>266</v>
      </c>
      <c r="D120" s="693" t="s">
        <v>343</v>
      </c>
      <c r="E120" s="1025"/>
      <c r="F120" s="1068"/>
      <c r="G120" s="1075"/>
      <c r="H120" s="1043"/>
      <c r="I120" s="1058"/>
      <c r="J120" s="709"/>
      <c r="K120" s="1043"/>
      <c r="L120" s="1058"/>
      <c r="M120" s="103"/>
      <c r="N120" s="1043"/>
      <c r="O120" s="1058"/>
      <c r="P120" s="709"/>
      <c r="Q120" s="1211" t="s">
        <v>279</v>
      </c>
      <c r="R120" s="1219">
        <v>7</v>
      </c>
      <c r="S120" s="596"/>
      <c r="T120" s="654"/>
      <c r="U120" s="1484"/>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row>
    <row r="121" spans="1:54" s="8" customFormat="1" ht="27" customHeight="1" x14ac:dyDescent="0.2">
      <c r="A121" s="1027"/>
      <c r="B121" s="1033"/>
      <c r="C121" s="1348"/>
      <c r="D121" s="693" t="s">
        <v>262</v>
      </c>
      <c r="E121" s="1025"/>
      <c r="F121" s="1068"/>
      <c r="G121" s="1075"/>
      <c r="H121" s="1043"/>
      <c r="I121" s="1195"/>
      <c r="J121" s="1204"/>
      <c r="K121" s="1043"/>
      <c r="L121" s="1058"/>
      <c r="M121" s="103"/>
      <c r="N121" s="1043"/>
      <c r="O121" s="1058"/>
      <c r="P121" s="103"/>
      <c r="Q121" s="1217" t="s">
        <v>265</v>
      </c>
      <c r="R121" s="425">
        <v>100</v>
      </c>
      <c r="S121" s="136"/>
      <c r="T121" s="82"/>
      <c r="U121" s="1484"/>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row>
    <row r="122" spans="1:54" s="8" customFormat="1" ht="13.5" customHeight="1" x14ac:dyDescent="0.2">
      <c r="A122" s="1027"/>
      <c r="B122" s="1033"/>
      <c r="C122" s="1348"/>
      <c r="D122" s="693" t="s">
        <v>278</v>
      </c>
      <c r="E122" s="1025"/>
      <c r="F122" s="1068"/>
      <c r="G122" s="1075"/>
      <c r="H122" s="1043"/>
      <c r="I122" s="1058"/>
      <c r="J122" s="709"/>
      <c r="K122" s="1043"/>
      <c r="L122" s="1058"/>
      <c r="M122" s="103"/>
      <c r="N122" s="1043"/>
      <c r="O122" s="1058"/>
      <c r="P122" s="103"/>
      <c r="Q122" s="1217"/>
      <c r="R122" s="425"/>
      <c r="S122" s="425"/>
      <c r="T122" s="82"/>
      <c r="U122" s="1484"/>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row>
    <row r="123" spans="1:54" s="8" customFormat="1" ht="16.5" customHeight="1" x14ac:dyDescent="0.2">
      <c r="A123" s="1027"/>
      <c r="B123" s="1033"/>
      <c r="C123" s="1349"/>
      <c r="D123" s="708" t="s">
        <v>344</v>
      </c>
      <c r="E123" s="901"/>
      <c r="F123" s="903"/>
      <c r="G123" s="442"/>
      <c r="H123" s="148"/>
      <c r="I123" s="626"/>
      <c r="J123" s="703"/>
      <c r="K123" s="148"/>
      <c r="L123" s="626"/>
      <c r="M123" s="625"/>
      <c r="N123" s="148"/>
      <c r="O123" s="626"/>
      <c r="P123" s="703"/>
      <c r="Q123" s="730"/>
      <c r="R123" s="902"/>
      <c r="S123" s="556"/>
      <c r="T123" s="729"/>
      <c r="U123" s="557"/>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row>
    <row r="124" spans="1:54" s="8" customFormat="1" ht="15" customHeight="1" x14ac:dyDescent="0.2">
      <c r="A124" s="1027"/>
      <c r="B124" s="1033"/>
      <c r="C124" s="1348" t="s">
        <v>286</v>
      </c>
      <c r="D124" s="708" t="s">
        <v>260</v>
      </c>
      <c r="E124" s="1025"/>
      <c r="F124" s="1068"/>
      <c r="G124" s="1075"/>
      <c r="H124" s="1043"/>
      <c r="I124" s="1058"/>
      <c r="J124" s="709"/>
      <c r="K124" s="1043"/>
      <c r="L124" s="1058"/>
      <c r="M124" s="103"/>
      <c r="N124" s="1043"/>
      <c r="O124" s="1058"/>
      <c r="P124" s="103"/>
      <c r="Q124" s="1057" t="s">
        <v>279</v>
      </c>
      <c r="R124" s="425"/>
      <c r="S124" s="425">
        <v>2</v>
      </c>
      <c r="T124" s="136"/>
      <c r="U124" s="557"/>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row>
    <row r="125" spans="1:54" s="8" customFormat="1" ht="18" customHeight="1" x14ac:dyDescent="0.2">
      <c r="A125" s="1027"/>
      <c r="B125" s="1033"/>
      <c r="C125" s="1348"/>
      <c r="D125" s="693" t="s">
        <v>263</v>
      </c>
      <c r="E125" s="1025"/>
      <c r="F125" s="1068"/>
      <c r="G125" s="1075"/>
      <c r="H125" s="1043"/>
      <c r="I125" s="1058"/>
      <c r="J125" s="709"/>
      <c r="K125" s="1043"/>
      <c r="L125" s="1058"/>
      <c r="M125" s="103"/>
      <c r="N125" s="1043"/>
      <c r="O125" s="1058"/>
      <c r="P125" s="103"/>
      <c r="Q125" s="1057" t="s">
        <v>265</v>
      </c>
      <c r="R125" s="425"/>
      <c r="S125" s="425">
        <v>50</v>
      </c>
      <c r="T125" s="425">
        <v>100</v>
      </c>
      <c r="U125" s="457"/>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row>
    <row r="126" spans="1:54" s="8" customFormat="1" ht="29.25" customHeight="1" x14ac:dyDescent="0.2">
      <c r="A126" s="1027"/>
      <c r="B126" s="1033"/>
      <c r="C126" s="1348"/>
      <c r="D126" s="693" t="s">
        <v>347</v>
      </c>
      <c r="E126" s="1025"/>
      <c r="F126" s="1068"/>
      <c r="G126" s="1075"/>
      <c r="H126" s="1043"/>
      <c r="I126" s="1058"/>
      <c r="J126" s="709"/>
      <c r="K126" s="1043"/>
      <c r="L126" s="1058"/>
      <c r="M126" s="103"/>
      <c r="N126" s="1043"/>
      <c r="O126" s="1058"/>
      <c r="P126" s="103"/>
      <c r="Q126" s="1057"/>
      <c r="R126" s="425"/>
      <c r="S126" s="425"/>
      <c r="T126" s="136"/>
      <c r="U126" s="557"/>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row>
    <row r="127" spans="1:54" s="8" customFormat="1" ht="15" customHeight="1" x14ac:dyDescent="0.2">
      <c r="A127" s="1027"/>
      <c r="B127" s="1033"/>
      <c r="C127" s="1348"/>
      <c r="D127" s="708" t="s">
        <v>348</v>
      </c>
      <c r="E127" s="1025"/>
      <c r="F127" s="1068"/>
      <c r="G127" s="288"/>
      <c r="H127" s="639"/>
      <c r="I127" s="640"/>
      <c r="J127" s="154"/>
      <c r="K127" s="639"/>
      <c r="L127" s="640"/>
      <c r="M127" s="102"/>
      <c r="N127" s="639"/>
      <c r="O127" s="640"/>
      <c r="P127" s="154"/>
      <c r="Q127" s="1057"/>
      <c r="R127" s="425"/>
      <c r="S127" s="136"/>
      <c r="T127" s="136"/>
      <c r="U127" s="557"/>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row>
    <row r="128" spans="1:54" s="8" customFormat="1" ht="16.5" customHeight="1" thickBot="1" x14ac:dyDescent="0.25">
      <c r="A128" s="1027"/>
      <c r="B128" s="1028"/>
      <c r="C128" s="1068"/>
      <c r="D128" s="818"/>
      <c r="E128" s="819"/>
      <c r="F128" s="651"/>
      <c r="G128" s="36" t="s">
        <v>6</v>
      </c>
      <c r="H128" s="179">
        <f t="shared" ref="H128:P128" si="5">SUM(H110:H127)</f>
        <v>2370.6999999999998</v>
      </c>
      <c r="I128" s="432">
        <f>SUM(I110:I127)</f>
        <v>2362.3000000000002</v>
      </c>
      <c r="J128" s="1203">
        <f t="shared" si="5"/>
        <v>-8.4</v>
      </c>
      <c r="K128" s="179">
        <f t="shared" si="5"/>
        <v>2361.8000000000002</v>
      </c>
      <c r="L128" s="432">
        <f t="shared" si="5"/>
        <v>2361.8000000000002</v>
      </c>
      <c r="M128" s="431">
        <f t="shared" si="5"/>
        <v>0</v>
      </c>
      <c r="N128" s="179">
        <f t="shared" si="5"/>
        <v>2399.1999999999998</v>
      </c>
      <c r="O128" s="432">
        <f t="shared" si="5"/>
        <v>2399.1999999999998</v>
      </c>
      <c r="P128" s="431">
        <f t="shared" si="5"/>
        <v>0</v>
      </c>
      <c r="Q128" s="229"/>
      <c r="R128" s="42"/>
      <c r="S128" s="480"/>
      <c r="T128" s="418"/>
      <c r="U128" s="557"/>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row>
    <row r="129" spans="1:54" s="8" customFormat="1" ht="26.25" customHeight="1" x14ac:dyDescent="0.2">
      <c r="A129" s="1330" t="s">
        <v>5</v>
      </c>
      <c r="B129" s="1331" t="s">
        <v>5</v>
      </c>
      <c r="C129" s="1332" t="s">
        <v>35</v>
      </c>
      <c r="D129" s="1340" t="s">
        <v>349</v>
      </c>
      <c r="E129" s="1342"/>
      <c r="F129" s="1350" t="s">
        <v>50</v>
      </c>
      <c r="G129" s="430" t="s">
        <v>24</v>
      </c>
      <c r="H129" s="130">
        <v>152.30000000000001</v>
      </c>
      <c r="I129" s="163">
        <v>152.30000000000001</v>
      </c>
      <c r="J129" s="190"/>
      <c r="K129" s="130">
        <v>152.30000000000001</v>
      </c>
      <c r="L129" s="163">
        <v>152.30000000000001</v>
      </c>
      <c r="M129" s="129"/>
      <c r="N129" s="130">
        <v>152.30000000000001</v>
      </c>
      <c r="O129" s="163">
        <v>152.30000000000001</v>
      </c>
      <c r="P129" s="129"/>
      <c r="Q129" s="1062" t="s">
        <v>121</v>
      </c>
      <c r="R129" s="1222" t="s">
        <v>365</v>
      </c>
      <c r="S129" s="1222" t="s">
        <v>365</v>
      </c>
      <c r="T129" s="1222" t="s">
        <v>365</v>
      </c>
      <c r="U129" s="1462" t="s">
        <v>371</v>
      </c>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row>
    <row r="130" spans="1:54" s="8" customFormat="1" ht="141.75" customHeight="1" x14ac:dyDescent="0.2">
      <c r="A130" s="1250"/>
      <c r="B130" s="1300"/>
      <c r="C130" s="1259"/>
      <c r="D130" s="1249"/>
      <c r="E130" s="1343"/>
      <c r="F130" s="1351"/>
      <c r="G130" s="427" t="s">
        <v>58</v>
      </c>
      <c r="H130" s="639">
        <v>135.19999999999999</v>
      </c>
      <c r="I130" s="640">
        <v>135.19999999999999</v>
      </c>
      <c r="J130" s="154"/>
      <c r="K130" s="639"/>
      <c r="L130" s="640"/>
      <c r="M130" s="154"/>
      <c r="N130" s="639"/>
      <c r="O130" s="640"/>
      <c r="P130" s="154"/>
      <c r="Q130" s="694"/>
      <c r="R130" s="1223"/>
      <c r="S130" s="1223"/>
      <c r="T130" s="1223"/>
      <c r="U130" s="1481"/>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row>
    <row r="131" spans="1:54" s="8" customFormat="1" ht="20.25" customHeight="1" thickBot="1" x14ac:dyDescent="0.25">
      <c r="A131" s="1337"/>
      <c r="B131" s="1338"/>
      <c r="C131" s="1339"/>
      <c r="D131" s="1341"/>
      <c r="E131" s="1344"/>
      <c r="F131" s="1352"/>
      <c r="G131" s="36" t="s">
        <v>6</v>
      </c>
      <c r="H131" s="179">
        <f t="shared" ref="H131:I131" si="6">SUM(H129:H130)</f>
        <v>287.5</v>
      </c>
      <c r="I131" s="432">
        <f t="shared" si="6"/>
        <v>287.5</v>
      </c>
      <c r="J131" s="431">
        <f t="shared" ref="J131:M131" si="7">SUM(J129:J130)</f>
        <v>0</v>
      </c>
      <c r="K131" s="179">
        <f t="shared" ref="K131:L131" si="8">SUM(K129:K130)</f>
        <v>152.30000000000001</v>
      </c>
      <c r="L131" s="432">
        <f t="shared" si="8"/>
        <v>152.30000000000001</v>
      </c>
      <c r="M131" s="431">
        <f t="shared" si="7"/>
        <v>0</v>
      </c>
      <c r="N131" s="179">
        <f t="shared" ref="N131:P131" si="9">SUM(N129:N129)</f>
        <v>152.30000000000001</v>
      </c>
      <c r="O131" s="432">
        <f t="shared" ref="O131" si="10">SUM(O129:O129)</f>
        <v>152.30000000000001</v>
      </c>
      <c r="P131" s="379">
        <f t="shared" si="9"/>
        <v>0</v>
      </c>
      <c r="Q131" s="229"/>
      <c r="R131" s="42"/>
      <c r="S131" s="480"/>
      <c r="T131" s="418"/>
      <c r="U131" s="1482"/>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row>
    <row r="132" spans="1:54" s="8" customFormat="1" ht="15.75" customHeight="1" x14ac:dyDescent="0.2">
      <c r="A132" s="1330" t="s">
        <v>5</v>
      </c>
      <c r="B132" s="1331" t="s">
        <v>5</v>
      </c>
      <c r="C132" s="1332" t="s">
        <v>28</v>
      </c>
      <c r="D132" s="1340" t="s">
        <v>346</v>
      </c>
      <c r="E132" s="1342"/>
      <c r="F132" s="1350" t="s">
        <v>50</v>
      </c>
      <c r="G132" s="430" t="s">
        <v>24</v>
      </c>
      <c r="H132" s="130">
        <v>16.8</v>
      </c>
      <c r="I132" s="163">
        <v>16.8</v>
      </c>
      <c r="J132" s="190"/>
      <c r="K132" s="130">
        <v>16.8</v>
      </c>
      <c r="L132" s="163">
        <v>16.8</v>
      </c>
      <c r="M132" s="190"/>
      <c r="N132" s="130">
        <v>16.8</v>
      </c>
      <c r="O132" s="163">
        <v>16.8</v>
      </c>
      <c r="P132" s="190"/>
      <c r="Q132" s="1323" t="s">
        <v>345</v>
      </c>
      <c r="R132" s="43">
        <v>2</v>
      </c>
      <c r="S132" s="1060">
        <v>2</v>
      </c>
      <c r="T132" s="136">
        <v>2</v>
      </c>
      <c r="U132" s="557"/>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row>
    <row r="133" spans="1:54" s="8" customFormat="1" ht="13.5" customHeight="1" x14ac:dyDescent="0.2">
      <c r="A133" s="1250"/>
      <c r="B133" s="1300"/>
      <c r="C133" s="1259"/>
      <c r="D133" s="1249"/>
      <c r="E133" s="1343"/>
      <c r="F133" s="1351"/>
      <c r="G133" s="427"/>
      <c r="H133" s="639"/>
      <c r="I133" s="640"/>
      <c r="J133" s="154"/>
      <c r="K133" s="447"/>
      <c r="L133" s="506"/>
      <c r="M133" s="451"/>
      <c r="N133" s="447"/>
      <c r="O133" s="506"/>
      <c r="P133" s="451"/>
      <c r="Q133" s="1358"/>
      <c r="R133" s="82"/>
      <c r="S133" s="1060"/>
      <c r="T133" s="136"/>
      <c r="U133" s="557"/>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row>
    <row r="134" spans="1:54" s="8" customFormat="1" ht="16.5" customHeight="1" thickBot="1" x14ac:dyDescent="0.25">
      <c r="A134" s="1337"/>
      <c r="B134" s="1338"/>
      <c r="C134" s="1339"/>
      <c r="D134" s="1341"/>
      <c r="E134" s="1344"/>
      <c r="F134" s="1352"/>
      <c r="G134" s="36" t="s">
        <v>6</v>
      </c>
      <c r="H134" s="179">
        <f t="shared" ref="H134:P134" si="11">SUM(H132:H133)</f>
        <v>16.8</v>
      </c>
      <c r="I134" s="432">
        <f t="shared" si="11"/>
        <v>16.8</v>
      </c>
      <c r="J134" s="431">
        <f t="shared" si="11"/>
        <v>0</v>
      </c>
      <c r="K134" s="179">
        <f t="shared" si="11"/>
        <v>16.8</v>
      </c>
      <c r="L134" s="432">
        <f t="shared" si="11"/>
        <v>16.8</v>
      </c>
      <c r="M134" s="379">
        <f t="shared" si="11"/>
        <v>0</v>
      </c>
      <c r="N134" s="179">
        <f t="shared" si="11"/>
        <v>16.8</v>
      </c>
      <c r="O134" s="432">
        <f t="shared" si="11"/>
        <v>16.8</v>
      </c>
      <c r="P134" s="379">
        <f t="shared" si="11"/>
        <v>0</v>
      </c>
      <c r="Q134" s="229"/>
      <c r="R134" s="42"/>
      <c r="S134" s="480"/>
      <c r="T134" s="418"/>
      <c r="U134" s="557"/>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row>
    <row r="135" spans="1:54" s="8" customFormat="1" ht="14.1" customHeight="1" x14ac:dyDescent="0.2">
      <c r="A135" s="1038" t="s">
        <v>5</v>
      </c>
      <c r="B135" s="1040" t="s">
        <v>5</v>
      </c>
      <c r="C135" s="1041" t="s">
        <v>36</v>
      </c>
      <c r="D135" s="1229" t="s">
        <v>144</v>
      </c>
      <c r="E135" s="230" t="s">
        <v>47</v>
      </c>
      <c r="F135" s="1059" t="s">
        <v>46</v>
      </c>
      <c r="G135" s="715" t="s">
        <v>24</v>
      </c>
      <c r="H135" s="130">
        <v>839.3</v>
      </c>
      <c r="I135" s="163">
        <v>839.3</v>
      </c>
      <c r="J135" s="190"/>
      <c r="K135" s="130">
        <v>3064.2</v>
      </c>
      <c r="L135" s="163">
        <v>3064.2</v>
      </c>
      <c r="M135" s="190"/>
      <c r="N135" s="130">
        <v>3018.2</v>
      </c>
      <c r="O135" s="163">
        <v>3018.2</v>
      </c>
      <c r="P135" s="190"/>
      <c r="Q135" s="1359"/>
      <c r="R135" s="123"/>
      <c r="S135" s="492"/>
      <c r="T135" s="492"/>
      <c r="U135" s="198"/>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row>
    <row r="136" spans="1:54" s="8" customFormat="1" ht="14.1" customHeight="1" x14ac:dyDescent="0.2">
      <c r="A136" s="1027"/>
      <c r="B136" s="1033"/>
      <c r="C136" s="1029"/>
      <c r="D136" s="1321"/>
      <c r="E136" s="266"/>
      <c r="F136" s="1021"/>
      <c r="G136" s="1075" t="s">
        <v>58</v>
      </c>
      <c r="H136" s="1043">
        <v>816.5</v>
      </c>
      <c r="I136" s="1058">
        <v>816.5</v>
      </c>
      <c r="J136" s="709"/>
      <c r="K136" s="1043"/>
      <c r="L136" s="1058"/>
      <c r="M136" s="709"/>
      <c r="N136" s="1043"/>
      <c r="O136" s="1058"/>
      <c r="P136" s="709"/>
      <c r="Q136" s="1360"/>
      <c r="R136" s="124"/>
      <c r="S136" s="301"/>
      <c r="T136" s="301"/>
      <c r="U136" s="198"/>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row>
    <row r="137" spans="1:54" s="8" customFormat="1" ht="14.1" customHeight="1" x14ac:dyDescent="0.2">
      <c r="A137" s="1027"/>
      <c r="B137" s="1033"/>
      <c r="C137" s="1029"/>
      <c r="D137" s="1321"/>
      <c r="E137" s="266"/>
      <c r="F137" s="1021"/>
      <c r="G137" s="1075" t="s">
        <v>287</v>
      </c>
      <c r="H137" s="1043">
        <v>164.2</v>
      </c>
      <c r="I137" s="1058">
        <v>164.2</v>
      </c>
      <c r="J137" s="709"/>
      <c r="K137" s="1043">
        <v>260.60000000000002</v>
      </c>
      <c r="L137" s="1058">
        <v>260.60000000000002</v>
      </c>
      <c r="M137" s="709"/>
      <c r="N137" s="1043">
        <v>106.4</v>
      </c>
      <c r="O137" s="1058">
        <v>106.4</v>
      </c>
      <c r="P137" s="709"/>
      <c r="Q137" s="1360"/>
      <c r="R137" s="124"/>
      <c r="S137" s="301"/>
      <c r="T137" s="301"/>
      <c r="U137" s="198"/>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row>
    <row r="138" spans="1:54" s="8" customFormat="1" ht="14.1" customHeight="1" x14ac:dyDescent="0.2">
      <c r="A138" s="1027"/>
      <c r="B138" s="1033"/>
      <c r="C138" s="1029"/>
      <c r="D138" s="1321"/>
      <c r="E138" s="266"/>
      <c r="F138" s="1021"/>
      <c r="G138" s="1075" t="s">
        <v>288</v>
      </c>
      <c r="H138" s="1043">
        <v>1861.9</v>
      </c>
      <c r="I138" s="1058">
        <v>1861.9</v>
      </c>
      <c r="J138" s="709"/>
      <c r="K138" s="1043">
        <v>2952.4</v>
      </c>
      <c r="L138" s="1058">
        <v>2952.4</v>
      </c>
      <c r="M138" s="709"/>
      <c r="N138" s="1043">
        <v>1205.0999999999999</v>
      </c>
      <c r="O138" s="1058">
        <v>1205.0999999999999</v>
      </c>
      <c r="P138" s="709"/>
      <c r="Q138" s="1360"/>
      <c r="R138" s="124"/>
      <c r="S138" s="301"/>
      <c r="T138" s="301"/>
      <c r="U138" s="198"/>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row>
    <row r="139" spans="1:54" s="8" customFormat="1" ht="14.1" customHeight="1" x14ac:dyDescent="0.2">
      <c r="A139" s="1027"/>
      <c r="B139" s="1033"/>
      <c r="C139" s="1029"/>
      <c r="D139" s="1321"/>
      <c r="E139" s="266"/>
      <c r="F139" s="1021"/>
      <c r="G139" s="1075" t="s">
        <v>48</v>
      </c>
      <c r="H139" s="1043">
        <v>737.4</v>
      </c>
      <c r="I139" s="1058">
        <v>737.4</v>
      </c>
      <c r="J139" s="709"/>
      <c r="K139" s="1043">
        <v>2977.7</v>
      </c>
      <c r="L139" s="1058">
        <v>2977.7</v>
      </c>
      <c r="M139" s="709"/>
      <c r="N139" s="1043">
        <v>3305.4</v>
      </c>
      <c r="O139" s="1058">
        <v>3305.4</v>
      </c>
      <c r="P139" s="709"/>
      <c r="Q139" s="1360"/>
      <c r="R139" s="124"/>
      <c r="S139" s="301"/>
      <c r="T139" s="301"/>
      <c r="U139" s="198"/>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row>
    <row r="140" spans="1:54" s="8" customFormat="1" ht="14.1" customHeight="1" x14ac:dyDescent="0.2">
      <c r="A140" s="1027"/>
      <c r="B140" s="1033"/>
      <c r="C140" s="1029"/>
      <c r="D140" s="1321"/>
      <c r="E140" s="1035"/>
      <c r="F140" s="1021"/>
      <c r="G140" s="1075" t="s">
        <v>188</v>
      </c>
      <c r="H140" s="1043">
        <v>65.099999999999994</v>
      </c>
      <c r="I140" s="1058">
        <v>65.099999999999994</v>
      </c>
      <c r="J140" s="709"/>
      <c r="K140" s="1043">
        <v>262.7</v>
      </c>
      <c r="L140" s="1058">
        <v>262.7</v>
      </c>
      <c r="M140" s="709"/>
      <c r="N140" s="1043">
        <v>291.7</v>
      </c>
      <c r="O140" s="1058">
        <v>291.7</v>
      </c>
      <c r="P140" s="709"/>
      <c r="Q140" s="1360"/>
      <c r="R140" s="124"/>
      <c r="S140" s="301"/>
      <c r="T140" s="301"/>
      <c r="U140" s="198"/>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row>
    <row r="141" spans="1:54" s="8" customFormat="1" ht="16.5" customHeight="1" x14ac:dyDescent="0.2">
      <c r="A141" s="1027"/>
      <c r="B141" s="1033"/>
      <c r="C141" s="1029"/>
      <c r="D141" s="1235" t="s">
        <v>159</v>
      </c>
      <c r="E141" s="1353" t="s">
        <v>95</v>
      </c>
      <c r="F141" s="1296"/>
      <c r="G141" s="715"/>
      <c r="H141" s="111"/>
      <c r="I141" s="146"/>
      <c r="J141" s="155"/>
      <c r="K141" s="111"/>
      <c r="L141" s="146"/>
      <c r="M141" s="155"/>
      <c r="N141" s="111"/>
      <c r="O141" s="146"/>
      <c r="P141" s="155"/>
      <c r="Q141" s="1065" t="s">
        <v>94</v>
      </c>
      <c r="R141" s="35">
        <v>1</v>
      </c>
      <c r="S141" s="137"/>
      <c r="T141" s="137"/>
      <c r="U141" s="557"/>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row>
    <row r="142" spans="1:54" s="8" customFormat="1" ht="13.5" customHeight="1" x14ac:dyDescent="0.2">
      <c r="A142" s="1027"/>
      <c r="B142" s="1033"/>
      <c r="C142" s="1029"/>
      <c r="D142" s="1249"/>
      <c r="E142" s="1354"/>
      <c r="F142" s="1296"/>
      <c r="G142" s="1075"/>
      <c r="H142" s="1043"/>
      <c r="I142" s="1058"/>
      <c r="J142" s="709"/>
      <c r="K142" s="1043"/>
      <c r="L142" s="1058"/>
      <c r="M142" s="709"/>
      <c r="N142" s="1043"/>
      <c r="O142" s="1058"/>
      <c r="P142" s="709"/>
      <c r="Q142" s="1057" t="s">
        <v>122</v>
      </c>
      <c r="R142" s="82"/>
      <c r="S142" s="136">
        <v>30</v>
      </c>
      <c r="T142" s="136">
        <v>60</v>
      </c>
      <c r="U142" s="557"/>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row>
    <row r="143" spans="1:54" s="8" customFormat="1" ht="12" customHeight="1" x14ac:dyDescent="0.2">
      <c r="A143" s="1027"/>
      <c r="B143" s="1033"/>
      <c r="C143" s="1029"/>
      <c r="D143" s="1260"/>
      <c r="E143" s="1355"/>
      <c r="F143" s="1296"/>
      <c r="G143" s="288"/>
      <c r="H143" s="639"/>
      <c r="I143" s="640"/>
      <c r="J143" s="154"/>
      <c r="K143" s="639"/>
      <c r="L143" s="640"/>
      <c r="M143" s="154"/>
      <c r="N143" s="639"/>
      <c r="O143" s="640"/>
      <c r="P143" s="154"/>
      <c r="Q143" s="1066"/>
      <c r="R143" s="78"/>
      <c r="S143" s="138"/>
      <c r="T143" s="138"/>
      <c r="U143" s="557"/>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row>
    <row r="144" spans="1:54" s="8" customFormat="1" ht="14.25" customHeight="1" x14ac:dyDescent="0.2">
      <c r="A144" s="1027"/>
      <c r="B144" s="1033"/>
      <c r="C144" s="1029"/>
      <c r="D144" s="1235" t="s">
        <v>195</v>
      </c>
      <c r="E144" s="1356" t="s">
        <v>64</v>
      </c>
      <c r="F144" s="1296"/>
      <c r="G144" s="715"/>
      <c r="H144" s="111"/>
      <c r="I144" s="146"/>
      <c r="J144" s="155"/>
      <c r="K144" s="111"/>
      <c r="L144" s="146"/>
      <c r="M144" s="155"/>
      <c r="N144" s="111"/>
      <c r="O144" s="146"/>
      <c r="P144" s="155"/>
      <c r="Q144" s="1065" t="s">
        <v>94</v>
      </c>
      <c r="R144" s="35">
        <v>1</v>
      </c>
      <c r="S144" s="137"/>
      <c r="T144" s="137"/>
      <c r="U144" s="557"/>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row>
    <row r="145" spans="1:54" s="8" customFormat="1" ht="13.5" customHeight="1" x14ac:dyDescent="0.2">
      <c r="A145" s="1027"/>
      <c r="B145" s="1033"/>
      <c r="C145" s="1029"/>
      <c r="D145" s="1249"/>
      <c r="E145" s="1357"/>
      <c r="F145" s="1296"/>
      <c r="G145" s="1075"/>
      <c r="H145" s="149"/>
      <c r="I145" s="289"/>
      <c r="J145" s="139"/>
      <c r="K145" s="1043"/>
      <c r="L145" s="1058"/>
      <c r="M145" s="709"/>
      <c r="N145" s="1043"/>
      <c r="O145" s="1058"/>
      <c r="P145" s="709"/>
      <c r="Q145" s="1364" t="s">
        <v>123</v>
      </c>
      <c r="R145" s="82">
        <v>30</v>
      </c>
      <c r="S145" s="136">
        <v>50</v>
      </c>
      <c r="T145" s="136">
        <v>100</v>
      </c>
      <c r="U145" s="557"/>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row>
    <row r="146" spans="1:54" s="8" customFormat="1" ht="8.25" customHeight="1" x14ac:dyDescent="0.2">
      <c r="A146" s="1027"/>
      <c r="B146" s="1033"/>
      <c r="C146" s="1029"/>
      <c r="D146" s="1249"/>
      <c r="E146" s="1357"/>
      <c r="F146" s="1296"/>
      <c r="G146" s="1075"/>
      <c r="H146" s="1043"/>
      <c r="I146" s="1058"/>
      <c r="J146" s="709"/>
      <c r="K146" s="1043"/>
      <c r="L146" s="1058"/>
      <c r="M146" s="709"/>
      <c r="N146" s="1043"/>
      <c r="O146" s="1058"/>
      <c r="P146" s="709"/>
      <c r="Q146" s="1364"/>
      <c r="R146" s="82"/>
      <c r="S146" s="136"/>
      <c r="T146" s="136"/>
      <c r="U146" s="557"/>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row>
    <row r="147" spans="1:54" s="8" customFormat="1" ht="9" customHeight="1" x14ac:dyDescent="0.2">
      <c r="A147" s="1027"/>
      <c r="B147" s="1033"/>
      <c r="C147" s="1029"/>
      <c r="D147" s="1249"/>
      <c r="E147" s="1357"/>
      <c r="F147" s="1296"/>
      <c r="G147" s="1075"/>
      <c r="H147" s="1043"/>
      <c r="I147" s="1058"/>
      <c r="J147" s="709"/>
      <c r="K147" s="1043"/>
      <c r="L147" s="1058"/>
      <c r="M147" s="709"/>
      <c r="N147" s="1043"/>
      <c r="O147" s="1058"/>
      <c r="P147" s="709"/>
      <c r="Q147" s="1367"/>
      <c r="R147" s="82"/>
      <c r="S147" s="136"/>
      <c r="T147" s="136"/>
      <c r="U147" s="557"/>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row>
    <row r="148" spans="1:54" s="8" customFormat="1" ht="15.75" customHeight="1" x14ac:dyDescent="0.2">
      <c r="A148" s="1027"/>
      <c r="B148" s="1033"/>
      <c r="C148" s="1029"/>
      <c r="D148" s="1235" t="s">
        <v>350</v>
      </c>
      <c r="E148" s="1366" t="s">
        <v>304</v>
      </c>
      <c r="F148" s="1296"/>
      <c r="G148" s="715"/>
      <c r="H148" s="111"/>
      <c r="I148" s="146"/>
      <c r="J148" s="155"/>
      <c r="K148" s="111"/>
      <c r="L148" s="146"/>
      <c r="M148" s="155"/>
      <c r="N148" s="111"/>
      <c r="O148" s="146"/>
      <c r="P148" s="155"/>
      <c r="Q148" s="1065" t="s">
        <v>94</v>
      </c>
      <c r="R148" s="35">
        <v>1</v>
      </c>
      <c r="S148" s="137"/>
      <c r="T148" s="137"/>
      <c r="U148" s="557"/>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row>
    <row r="149" spans="1:54" s="8" customFormat="1" ht="16.5" customHeight="1" x14ac:dyDescent="0.2">
      <c r="A149" s="1027"/>
      <c r="B149" s="1033"/>
      <c r="C149" s="1029"/>
      <c r="D149" s="1249"/>
      <c r="E149" s="1363"/>
      <c r="F149" s="1296"/>
      <c r="G149" s="1075"/>
      <c r="H149" s="1043"/>
      <c r="I149" s="1058"/>
      <c r="J149" s="709"/>
      <c r="K149" s="1043"/>
      <c r="L149" s="1058"/>
      <c r="M149" s="709"/>
      <c r="N149" s="1043"/>
      <c r="O149" s="1058"/>
      <c r="P149" s="709"/>
      <c r="Q149" s="1228" t="s">
        <v>124</v>
      </c>
      <c r="R149" s="82">
        <v>30</v>
      </c>
      <c r="S149" s="136">
        <v>60</v>
      </c>
      <c r="T149" s="136">
        <v>100</v>
      </c>
      <c r="U149" s="557"/>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row>
    <row r="150" spans="1:54" s="8" customFormat="1" ht="12" customHeight="1" x14ac:dyDescent="0.2">
      <c r="A150" s="1027"/>
      <c r="B150" s="1033"/>
      <c r="C150" s="1029"/>
      <c r="D150" s="1249"/>
      <c r="E150" s="1363"/>
      <c r="F150" s="1296"/>
      <c r="G150" s="1075"/>
      <c r="H150" s="1043"/>
      <c r="I150" s="1058"/>
      <c r="J150" s="709"/>
      <c r="K150" s="1043"/>
      <c r="L150" s="1058"/>
      <c r="M150" s="709"/>
      <c r="N150" s="1043"/>
      <c r="O150" s="1058"/>
      <c r="P150" s="709"/>
      <c r="Q150" s="1228"/>
      <c r="R150" s="82"/>
      <c r="S150" s="136"/>
      <c r="T150" s="136"/>
      <c r="U150" s="557"/>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row>
    <row r="151" spans="1:54" s="8" customFormat="1" ht="19.5" customHeight="1" x14ac:dyDescent="0.2">
      <c r="A151" s="1027"/>
      <c r="B151" s="1033"/>
      <c r="C151" s="1029"/>
      <c r="D151" s="1260"/>
      <c r="E151" s="1368"/>
      <c r="F151" s="1296"/>
      <c r="G151" s="23"/>
      <c r="H151" s="639"/>
      <c r="I151" s="640"/>
      <c r="J151" s="154"/>
      <c r="K151" s="639"/>
      <c r="L151" s="640"/>
      <c r="M151" s="154"/>
      <c r="N151" s="639"/>
      <c r="O151" s="640"/>
      <c r="P151" s="154"/>
      <c r="Q151" s="291"/>
      <c r="R151" s="78"/>
      <c r="S151" s="138"/>
      <c r="T151" s="138"/>
      <c r="U151" s="557"/>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row>
    <row r="152" spans="1:54" s="8" customFormat="1" ht="15" customHeight="1" x14ac:dyDescent="0.2">
      <c r="A152" s="1027"/>
      <c r="B152" s="1033"/>
      <c r="C152" s="1029"/>
      <c r="D152" s="1361" t="s">
        <v>224</v>
      </c>
      <c r="E152" s="1363" t="s">
        <v>306</v>
      </c>
      <c r="F152" s="1021"/>
      <c r="G152" s="166"/>
      <c r="H152" s="149"/>
      <c r="I152" s="289"/>
      <c r="J152" s="139"/>
      <c r="K152" s="149"/>
      <c r="L152" s="289"/>
      <c r="M152" s="139"/>
      <c r="N152" s="149"/>
      <c r="O152" s="289"/>
      <c r="P152" s="139"/>
      <c r="Q152" s="1023" t="s">
        <v>94</v>
      </c>
      <c r="R152" s="136">
        <v>1</v>
      </c>
      <c r="S152" s="136"/>
      <c r="T152" s="136"/>
      <c r="U152" s="557"/>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row>
    <row r="153" spans="1:54" s="8" customFormat="1" ht="13.5" customHeight="1" x14ac:dyDescent="0.2">
      <c r="A153" s="1027"/>
      <c r="B153" s="1033"/>
      <c r="C153" s="1029"/>
      <c r="D153" s="1361"/>
      <c r="E153" s="1363"/>
      <c r="F153" s="1021"/>
      <c r="G153" s="166"/>
      <c r="H153" s="149"/>
      <c r="I153" s="289"/>
      <c r="J153" s="139"/>
      <c r="K153" s="149"/>
      <c r="L153" s="289"/>
      <c r="M153" s="139"/>
      <c r="N153" s="149"/>
      <c r="O153" s="289"/>
      <c r="P153" s="139"/>
      <c r="Q153" s="1364" t="s">
        <v>213</v>
      </c>
      <c r="R153" s="136"/>
      <c r="S153" s="136"/>
      <c r="T153" s="136"/>
      <c r="U153" s="557"/>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row>
    <row r="154" spans="1:54" s="8" customFormat="1" ht="15" customHeight="1" x14ac:dyDescent="0.2">
      <c r="A154" s="1027"/>
      <c r="B154" s="1033"/>
      <c r="C154" s="1029"/>
      <c r="D154" s="1362"/>
      <c r="E154" s="1257"/>
      <c r="F154" s="1296"/>
      <c r="G154" s="167"/>
      <c r="H154" s="639"/>
      <c r="I154" s="640"/>
      <c r="J154" s="154"/>
      <c r="K154" s="639"/>
      <c r="L154" s="640"/>
      <c r="M154" s="154"/>
      <c r="N154" s="639"/>
      <c r="O154" s="640"/>
      <c r="P154" s="154"/>
      <c r="Q154" s="1365"/>
      <c r="R154" s="196"/>
      <c r="S154" s="138"/>
      <c r="T154" s="138"/>
      <c r="U154" s="557"/>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row>
    <row r="155" spans="1:54" s="8" customFormat="1" ht="15" customHeight="1" x14ac:dyDescent="0.2">
      <c r="A155" s="1027"/>
      <c r="B155" s="1033"/>
      <c r="C155" s="1029"/>
      <c r="D155" s="1235" t="s">
        <v>158</v>
      </c>
      <c r="E155" s="1366" t="s">
        <v>95</v>
      </c>
      <c r="F155" s="1296"/>
      <c r="G155" s="166"/>
      <c r="H155" s="149"/>
      <c r="I155" s="289"/>
      <c r="J155" s="139"/>
      <c r="K155" s="149"/>
      <c r="L155" s="289"/>
      <c r="M155" s="139"/>
      <c r="N155" s="149"/>
      <c r="O155" s="289"/>
      <c r="P155" s="139"/>
      <c r="Q155" s="1023" t="s">
        <v>94</v>
      </c>
      <c r="R155" s="136">
        <v>1</v>
      </c>
      <c r="S155" s="136"/>
      <c r="T155" s="136"/>
      <c r="U155" s="557"/>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row>
    <row r="156" spans="1:54" s="8" customFormat="1" ht="11.25" customHeight="1" x14ac:dyDescent="0.2">
      <c r="A156" s="1027"/>
      <c r="B156" s="1033"/>
      <c r="C156" s="1029"/>
      <c r="D156" s="1249"/>
      <c r="E156" s="1363"/>
      <c r="F156" s="1296"/>
      <c r="G156" s="166"/>
      <c r="H156" s="149"/>
      <c r="I156" s="289"/>
      <c r="J156" s="139"/>
      <c r="K156" s="149"/>
      <c r="L156" s="289"/>
      <c r="M156" s="139"/>
      <c r="N156" s="149"/>
      <c r="O156" s="289"/>
      <c r="P156" s="139"/>
      <c r="Q156" s="1364" t="s">
        <v>154</v>
      </c>
      <c r="R156" s="136">
        <v>40</v>
      </c>
      <c r="S156" s="136">
        <v>100</v>
      </c>
      <c r="T156" s="136"/>
      <c r="U156" s="557"/>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row>
    <row r="157" spans="1:54" s="8" customFormat="1" ht="17.25" customHeight="1" x14ac:dyDescent="0.2">
      <c r="A157" s="1027"/>
      <c r="B157" s="1033"/>
      <c r="C157" s="1029"/>
      <c r="D157" s="1260"/>
      <c r="E157" s="1363"/>
      <c r="F157" s="1296"/>
      <c r="G157" s="167"/>
      <c r="H157" s="639"/>
      <c r="I157" s="640"/>
      <c r="J157" s="154"/>
      <c r="K157" s="639"/>
      <c r="L157" s="640"/>
      <c r="M157" s="154"/>
      <c r="N157" s="639"/>
      <c r="O157" s="640"/>
      <c r="P157" s="154"/>
      <c r="Q157" s="1365"/>
      <c r="R157" s="138"/>
      <c r="S157" s="138"/>
      <c r="T157" s="138"/>
      <c r="U157" s="557"/>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row>
    <row r="158" spans="1:54" s="8" customFormat="1" ht="13.5" customHeight="1" x14ac:dyDescent="0.2">
      <c r="A158" s="1027"/>
      <c r="B158" s="1033"/>
      <c r="C158" s="1029"/>
      <c r="D158" s="1369" t="s">
        <v>160</v>
      </c>
      <c r="E158" s="1366" t="s">
        <v>95</v>
      </c>
      <c r="F158" s="1296"/>
      <c r="G158" s="166"/>
      <c r="H158" s="1043"/>
      <c r="I158" s="1058"/>
      <c r="J158" s="709"/>
      <c r="K158" s="111"/>
      <c r="L158" s="146"/>
      <c r="M158" s="155"/>
      <c r="N158" s="111"/>
      <c r="O158" s="146"/>
      <c r="P158" s="155"/>
      <c r="Q158" s="1023" t="s">
        <v>94</v>
      </c>
      <c r="R158" s="169">
        <v>1</v>
      </c>
      <c r="S158" s="136"/>
      <c r="T158" s="136"/>
      <c r="U158" s="557"/>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row>
    <row r="159" spans="1:54" s="8" customFormat="1" ht="18" customHeight="1" x14ac:dyDescent="0.2">
      <c r="A159" s="1027"/>
      <c r="B159" s="1033"/>
      <c r="C159" s="1029"/>
      <c r="D159" s="1370"/>
      <c r="E159" s="1363"/>
      <c r="F159" s="1296"/>
      <c r="G159" s="166"/>
      <c r="H159" s="1043"/>
      <c r="I159" s="1058"/>
      <c r="J159" s="709"/>
      <c r="K159" s="267"/>
      <c r="L159" s="289"/>
      <c r="M159" s="139"/>
      <c r="N159" s="267"/>
      <c r="O159" s="289"/>
      <c r="P159" s="139"/>
      <c r="Q159" s="1364" t="s">
        <v>183</v>
      </c>
      <c r="R159" s="136">
        <v>40</v>
      </c>
      <c r="S159" s="136">
        <v>90</v>
      </c>
      <c r="T159" s="136">
        <v>100</v>
      </c>
      <c r="U159" s="557"/>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row>
    <row r="160" spans="1:54" s="8" customFormat="1" ht="14.25" customHeight="1" x14ac:dyDescent="0.2">
      <c r="A160" s="1027"/>
      <c r="B160" s="1033"/>
      <c r="C160" s="1029"/>
      <c r="D160" s="1371"/>
      <c r="E160" s="1368"/>
      <c r="F160" s="1068"/>
      <c r="G160" s="167"/>
      <c r="H160" s="639"/>
      <c r="I160" s="640"/>
      <c r="J160" s="154"/>
      <c r="K160" s="639"/>
      <c r="L160" s="640"/>
      <c r="M160" s="154"/>
      <c r="N160" s="639"/>
      <c r="O160" s="640"/>
      <c r="P160" s="154"/>
      <c r="Q160" s="1365"/>
      <c r="R160" s="138"/>
      <c r="S160" s="138"/>
      <c r="T160" s="138"/>
      <c r="U160" s="557"/>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row>
    <row r="161" spans="1:54" s="8" customFormat="1" ht="18" customHeight="1" x14ac:dyDescent="0.2">
      <c r="A161" s="1027"/>
      <c r="B161" s="1033"/>
      <c r="C161" s="1029"/>
      <c r="D161" s="1372" t="s">
        <v>215</v>
      </c>
      <c r="E161" s="1356" t="s">
        <v>321</v>
      </c>
      <c r="F161" s="424"/>
      <c r="G161" s="166"/>
      <c r="H161" s="1043"/>
      <c r="I161" s="1058"/>
      <c r="J161" s="709"/>
      <c r="K161" s="456"/>
      <c r="L161" s="174"/>
      <c r="M161" s="395"/>
      <c r="N161" s="456"/>
      <c r="O161" s="174"/>
      <c r="P161" s="395"/>
      <c r="Q161" s="338" t="s">
        <v>94</v>
      </c>
      <c r="R161" s="369"/>
      <c r="S161" s="898" t="s">
        <v>190</v>
      </c>
      <c r="T161" s="1102"/>
      <c r="U161" s="505"/>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row>
    <row r="162" spans="1:54" s="8" customFormat="1" ht="31.5" customHeight="1" x14ac:dyDescent="0.2">
      <c r="A162" s="1027"/>
      <c r="B162" s="1033"/>
      <c r="C162" s="1029"/>
      <c r="D162" s="1252"/>
      <c r="E162" s="1317"/>
      <c r="F162" s="1021"/>
      <c r="G162" s="167"/>
      <c r="H162" s="639"/>
      <c r="I162" s="640"/>
      <c r="J162" s="154"/>
      <c r="K162" s="639"/>
      <c r="L162" s="640"/>
      <c r="M162" s="154"/>
      <c r="N162" s="427"/>
      <c r="O162" s="195"/>
      <c r="P162" s="1087"/>
      <c r="Q162" s="644" t="s">
        <v>192</v>
      </c>
      <c r="R162" s="371"/>
      <c r="S162" s="575">
        <v>70</v>
      </c>
      <c r="T162" s="1103">
        <v>100</v>
      </c>
      <c r="U162" s="505"/>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row>
    <row r="163" spans="1:54" s="8" customFormat="1" ht="18" customHeight="1" x14ac:dyDescent="0.2">
      <c r="A163" s="1027"/>
      <c r="B163" s="1033"/>
      <c r="C163" s="1029"/>
      <c r="D163" s="1372" t="s">
        <v>214</v>
      </c>
      <c r="E163" s="1317"/>
      <c r="F163" s="424"/>
      <c r="G163" s="166"/>
      <c r="H163" s="1043"/>
      <c r="I163" s="1058"/>
      <c r="J163" s="709"/>
      <c r="K163" s="456"/>
      <c r="L163" s="174"/>
      <c r="M163" s="395"/>
      <c r="N163" s="456"/>
      <c r="O163" s="174"/>
      <c r="P163" s="395"/>
      <c r="Q163" s="1378" t="s">
        <v>351</v>
      </c>
      <c r="R163" s="370">
        <v>1</v>
      </c>
      <c r="S163" s="476"/>
      <c r="T163" s="1104"/>
      <c r="U163" s="505"/>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row>
    <row r="164" spans="1:54" s="8" customFormat="1" ht="18" customHeight="1" x14ac:dyDescent="0.2">
      <c r="A164" s="1027"/>
      <c r="B164" s="1033"/>
      <c r="C164" s="1029"/>
      <c r="D164" s="1252"/>
      <c r="E164" s="1026"/>
      <c r="F164" s="1021"/>
      <c r="G164" s="167"/>
      <c r="H164" s="639"/>
      <c r="I164" s="640"/>
      <c r="J164" s="154"/>
      <c r="K164" s="639"/>
      <c r="L164" s="640"/>
      <c r="M164" s="154"/>
      <c r="N164" s="427"/>
      <c r="O164" s="195"/>
      <c r="P164" s="1087"/>
      <c r="Q164" s="1379"/>
      <c r="R164" s="407"/>
      <c r="S164" s="476"/>
      <c r="T164" s="1104"/>
      <c r="U164" s="505"/>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row>
    <row r="165" spans="1:54" s="8" customFormat="1" ht="16.5" customHeight="1" thickBot="1" x14ac:dyDescent="0.25">
      <c r="A165" s="27"/>
      <c r="B165" s="1033"/>
      <c r="C165" s="1068"/>
      <c r="D165" s="839"/>
      <c r="E165" s="466"/>
      <c r="F165" s="70"/>
      <c r="G165" s="36" t="s">
        <v>6</v>
      </c>
      <c r="H165" s="179">
        <f t="shared" ref="H165:P165" si="12">SUM(H135:H162)</f>
        <v>4484.3999999999996</v>
      </c>
      <c r="I165" s="432">
        <f t="shared" si="12"/>
        <v>4484.3999999999996</v>
      </c>
      <c r="J165" s="431">
        <f t="shared" si="12"/>
        <v>0</v>
      </c>
      <c r="K165" s="179">
        <f t="shared" si="12"/>
        <v>9517.6</v>
      </c>
      <c r="L165" s="432">
        <f t="shared" si="12"/>
        <v>9517.6</v>
      </c>
      <c r="M165" s="431">
        <f t="shared" si="12"/>
        <v>0</v>
      </c>
      <c r="N165" s="179">
        <f t="shared" si="12"/>
        <v>7926.8</v>
      </c>
      <c r="O165" s="432">
        <f t="shared" si="12"/>
        <v>7926.8</v>
      </c>
      <c r="P165" s="431">
        <f t="shared" si="12"/>
        <v>0</v>
      </c>
      <c r="Q165" s="229"/>
      <c r="R165" s="42"/>
      <c r="S165" s="480"/>
      <c r="T165" s="418"/>
      <c r="U165" s="557"/>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row>
    <row r="166" spans="1:54" s="8" customFormat="1" ht="29.25" customHeight="1" x14ac:dyDescent="0.2">
      <c r="A166" s="1038" t="s">
        <v>5</v>
      </c>
      <c r="B166" s="1040" t="s">
        <v>5</v>
      </c>
      <c r="C166" s="1041" t="s">
        <v>29</v>
      </c>
      <c r="D166" s="1045" t="s">
        <v>245</v>
      </c>
      <c r="E166" s="230" t="s">
        <v>47</v>
      </c>
      <c r="F166" s="1059" t="s">
        <v>46</v>
      </c>
      <c r="G166" s="67"/>
      <c r="H166" s="130"/>
      <c r="I166" s="163"/>
      <c r="J166" s="190"/>
      <c r="K166" s="130"/>
      <c r="L166" s="163"/>
      <c r="M166" s="190"/>
      <c r="N166" s="130"/>
      <c r="O166" s="163"/>
      <c r="P166" s="190"/>
      <c r="Q166" s="1063"/>
      <c r="R166" s="123"/>
      <c r="S166" s="492"/>
      <c r="T166" s="492"/>
      <c r="U166" s="198"/>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row>
    <row r="167" spans="1:54" s="8" customFormat="1" ht="14.25" customHeight="1" x14ac:dyDescent="0.2">
      <c r="A167" s="1027"/>
      <c r="B167" s="1033"/>
      <c r="C167" s="1029"/>
      <c r="D167" s="1235" t="s">
        <v>238</v>
      </c>
      <c r="E167" s="1353" t="s">
        <v>237</v>
      </c>
      <c r="F167" s="1296"/>
      <c r="G167" s="715" t="s">
        <v>24</v>
      </c>
      <c r="H167" s="111">
        <v>10</v>
      </c>
      <c r="I167" s="146">
        <v>10</v>
      </c>
      <c r="J167" s="155"/>
      <c r="K167" s="111">
        <v>84</v>
      </c>
      <c r="L167" s="146">
        <v>84</v>
      </c>
      <c r="M167" s="155"/>
      <c r="N167" s="111"/>
      <c r="O167" s="146"/>
      <c r="P167" s="155"/>
      <c r="Q167" s="1065" t="s">
        <v>94</v>
      </c>
      <c r="R167" s="35">
        <v>1</v>
      </c>
      <c r="S167" s="137"/>
      <c r="T167" s="137"/>
      <c r="U167" s="557"/>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row>
    <row r="168" spans="1:54" s="8" customFormat="1" ht="12.75" customHeight="1" x14ac:dyDescent="0.2">
      <c r="A168" s="1027"/>
      <c r="B168" s="1033"/>
      <c r="C168" s="1029"/>
      <c r="D168" s="1249"/>
      <c r="E168" s="1354"/>
      <c r="F168" s="1296"/>
      <c r="G168" s="288"/>
      <c r="H168" s="639"/>
      <c r="I168" s="640"/>
      <c r="J168" s="154"/>
      <c r="K168" s="639"/>
      <c r="L168" s="640"/>
      <c r="M168" s="154"/>
      <c r="N168" s="639"/>
      <c r="O168" s="640"/>
      <c r="P168" s="154"/>
      <c r="Q168" s="1057" t="s">
        <v>239</v>
      </c>
      <c r="R168" s="82"/>
      <c r="S168" s="136">
        <v>1</v>
      </c>
      <c r="T168" s="136"/>
      <c r="U168" s="557"/>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row>
    <row r="169" spans="1:54" s="8" customFormat="1" ht="16.5" customHeight="1" thickBot="1" x14ac:dyDescent="0.25">
      <c r="A169" s="27"/>
      <c r="B169" s="1033"/>
      <c r="C169" s="1068"/>
      <c r="D169" s="839"/>
      <c r="E169" s="466"/>
      <c r="F169" s="70"/>
      <c r="G169" s="36" t="s">
        <v>6</v>
      </c>
      <c r="H169" s="179">
        <f t="shared" ref="H169:M169" si="13">H167</f>
        <v>10</v>
      </c>
      <c r="I169" s="432">
        <f t="shared" si="13"/>
        <v>10</v>
      </c>
      <c r="J169" s="431">
        <f t="shared" si="13"/>
        <v>0</v>
      </c>
      <c r="K169" s="179">
        <f t="shared" si="13"/>
        <v>84</v>
      </c>
      <c r="L169" s="432">
        <f t="shared" si="13"/>
        <v>84</v>
      </c>
      <c r="M169" s="431">
        <f t="shared" si="13"/>
        <v>0</v>
      </c>
      <c r="N169" s="179"/>
      <c r="O169" s="432"/>
      <c r="P169" s="431"/>
      <c r="Q169" s="229"/>
      <c r="R169" s="42"/>
      <c r="S169" s="480"/>
      <c r="T169" s="418"/>
      <c r="U169" s="419"/>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row>
    <row r="170" spans="1:54" s="8" customFormat="1" ht="14.25" customHeight="1" thickBot="1" x14ac:dyDescent="0.25">
      <c r="A170" s="29" t="s">
        <v>5</v>
      </c>
      <c r="B170" s="73" t="s">
        <v>5</v>
      </c>
      <c r="C170" s="1380" t="s">
        <v>8</v>
      </c>
      <c r="D170" s="1381"/>
      <c r="E170" s="1381"/>
      <c r="F170" s="1381"/>
      <c r="G170" s="1382"/>
      <c r="H170" s="180">
        <f t="shared" ref="H170:P170" si="14">+H165+H134+H131+H128+H109+H72+H59+H169</f>
        <v>13070</v>
      </c>
      <c r="I170" s="256">
        <f t="shared" si="14"/>
        <v>13074.4</v>
      </c>
      <c r="J170" s="1081">
        <f t="shared" si="14"/>
        <v>4.4000000000000004</v>
      </c>
      <c r="K170" s="180">
        <f t="shared" si="14"/>
        <v>17661.900000000001</v>
      </c>
      <c r="L170" s="256">
        <f t="shared" si="14"/>
        <v>17661.900000000001</v>
      </c>
      <c r="M170" s="1081">
        <f t="shared" si="14"/>
        <v>0</v>
      </c>
      <c r="N170" s="180">
        <f t="shared" si="14"/>
        <v>16113.2</v>
      </c>
      <c r="O170" s="256">
        <f t="shared" si="14"/>
        <v>16113.2</v>
      </c>
      <c r="P170" s="380">
        <f t="shared" si="14"/>
        <v>0</v>
      </c>
      <c r="Q170" s="271"/>
      <c r="R170" s="271"/>
      <c r="S170" s="271"/>
      <c r="T170" s="271"/>
      <c r="U170" s="232"/>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row>
    <row r="171" spans="1:54" s="8" customFormat="1" ht="17.25" customHeight="1" thickBot="1" x14ac:dyDescent="0.25">
      <c r="A171" s="29" t="s">
        <v>5</v>
      </c>
      <c r="B171" s="73" t="s">
        <v>7</v>
      </c>
      <c r="C171" s="1373" t="s">
        <v>42</v>
      </c>
      <c r="D171" s="1374"/>
      <c r="E171" s="1374"/>
      <c r="F171" s="1374"/>
      <c r="G171" s="1374"/>
      <c r="H171" s="1374"/>
      <c r="I171" s="1374"/>
      <c r="J171" s="1374"/>
      <c r="K171" s="1374"/>
      <c r="L171" s="1374"/>
      <c r="M171" s="1374"/>
      <c r="N171" s="1374"/>
      <c r="O171" s="1374"/>
      <c r="P171" s="1374"/>
      <c r="Q171" s="1374"/>
      <c r="R171" s="1374"/>
      <c r="S171" s="1374"/>
      <c r="T171" s="1374"/>
      <c r="U171" s="1375"/>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row>
    <row r="172" spans="1:54" s="8" customFormat="1" ht="15.75" customHeight="1" x14ac:dyDescent="0.2">
      <c r="A172" s="83" t="s">
        <v>5</v>
      </c>
      <c r="B172" s="115" t="s">
        <v>7</v>
      </c>
      <c r="C172" s="240" t="s">
        <v>5</v>
      </c>
      <c r="D172" s="1229" t="s">
        <v>81</v>
      </c>
      <c r="E172" s="909"/>
      <c r="F172" s="910">
        <v>6</v>
      </c>
      <c r="G172" s="911" t="s">
        <v>24</v>
      </c>
      <c r="H172" s="130">
        <v>565.29999999999995</v>
      </c>
      <c r="I172" s="163">
        <v>565.29999999999995</v>
      </c>
      <c r="J172" s="190"/>
      <c r="K172" s="130">
        <v>597.5</v>
      </c>
      <c r="L172" s="163">
        <v>597.5</v>
      </c>
      <c r="M172" s="190"/>
      <c r="N172" s="130">
        <v>370</v>
      </c>
      <c r="O172" s="163">
        <v>370</v>
      </c>
      <c r="P172" s="129"/>
      <c r="Q172" s="912"/>
      <c r="R172" s="253"/>
      <c r="S172" s="253"/>
      <c r="T172" s="253"/>
      <c r="U172" s="254"/>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row>
    <row r="173" spans="1:54" s="8" customFormat="1" ht="18.75" customHeight="1" x14ac:dyDescent="0.2">
      <c r="A173" s="84"/>
      <c r="B173" s="239"/>
      <c r="C173" s="1068"/>
      <c r="D173" s="1230"/>
      <c r="E173" s="1036"/>
      <c r="F173" s="913"/>
      <c r="G173" s="60" t="s">
        <v>58</v>
      </c>
      <c r="H173" s="1043">
        <v>35.6</v>
      </c>
      <c r="I173" s="1058">
        <v>35.6</v>
      </c>
      <c r="J173" s="709"/>
      <c r="K173" s="1043"/>
      <c r="L173" s="1058"/>
      <c r="M173" s="709"/>
      <c r="N173" s="1043"/>
      <c r="O173" s="1058"/>
      <c r="P173" s="103"/>
      <c r="Q173" s="914"/>
      <c r="R173" s="513"/>
      <c r="S173" s="513"/>
      <c r="T173" s="513"/>
      <c r="U173" s="87"/>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row>
    <row r="174" spans="1:54" s="8" customFormat="1" ht="18" customHeight="1" x14ac:dyDescent="0.2">
      <c r="A174" s="84"/>
      <c r="B174" s="239"/>
      <c r="C174" s="1068"/>
      <c r="D174" s="1376" t="s">
        <v>52</v>
      </c>
      <c r="E174" s="1035"/>
      <c r="F174" s="54"/>
      <c r="G174" s="56"/>
      <c r="H174" s="681"/>
      <c r="I174" s="1114"/>
      <c r="J174" s="1113"/>
      <c r="K174" s="681"/>
      <c r="L174" s="1114"/>
      <c r="M174" s="1113"/>
      <c r="N174" s="681"/>
      <c r="O174" s="1114"/>
      <c r="P174" s="680"/>
      <c r="Q174" s="1056" t="s">
        <v>216</v>
      </c>
      <c r="R174" s="454">
        <v>350</v>
      </c>
      <c r="S174" s="602">
        <v>350</v>
      </c>
      <c r="T174" s="602">
        <v>350</v>
      </c>
      <c r="U174" s="457"/>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row>
    <row r="175" spans="1:54" s="8" customFormat="1" ht="28.5" customHeight="1" x14ac:dyDescent="0.2">
      <c r="A175" s="84"/>
      <c r="B175" s="239"/>
      <c r="C175" s="1068"/>
      <c r="D175" s="1376"/>
      <c r="E175" s="1035"/>
      <c r="F175" s="54"/>
      <c r="G175" s="56"/>
      <c r="H175" s="1043"/>
      <c r="I175" s="1058"/>
      <c r="J175" s="709"/>
      <c r="K175" s="1043"/>
      <c r="L175" s="1058"/>
      <c r="M175" s="709"/>
      <c r="N175" s="1043"/>
      <c r="O175" s="1058"/>
      <c r="P175" s="103"/>
      <c r="Q175" s="1057" t="s">
        <v>126</v>
      </c>
      <c r="R175" s="174">
        <v>300</v>
      </c>
      <c r="S175" s="425">
        <v>300</v>
      </c>
      <c r="T175" s="425">
        <v>300</v>
      </c>
      <c r="U175" s="457"/>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row>
    <row r="176" spans="1:54" s="8" customFormat="1" ht="28.5" customHeight="1" x14ac:dyDescent="0.2">
      <c r="A176" s="84"/>
      <c r="B176" s="239"/>
      <c r="C176" s="1029"/>
      <c r="D176" s="1377"/>
      <c r="E176" s="1036"/>
      <c r="F176" s="54"/>
      <c r="G176" s="57"/>
      <c r="H176" s="639"/>
      <c r="I176" s="640"/>
      <c r="J176" s="154"/>
      <c r="K176" s="639"/>
      <c r="L176" s="640"/>
      <c r="M176" s="154"/>
      <c r="N176" s="639"/>
      <c r="O176" s="640"/>
      <c r="P176" s="102"/>
      <c r="Q176" s="228" t="s">
        <v>85</v>
      </c>
      <c r="R176" s="452">
        <v>36</v>
      </c>
      <c r="S176" s="426">
        <v>36</v>
      </c>
      <c r="T176" s="426">
        <v>36</v>
      </c>
      <c r="U176" s="457"/>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row>
    <row r="177" spans="1:54" s="8" customFormat="1" ht="14.25" customHeight="1" x14ac:dyDescent="0.2">
      <c r="A177" s="84"/>
      <c r="B177" s="239"/>
      <c r="C177" s="1068"/>
      <c r="D177" s="1376" t="s">
        <v>191</v>
      </c>
      <c r="E177" s="1035"/>
      <c r="F177" s="54"/>
      <c r="G177" s="56"/>
      <c r="H177" s="1043"/>
      <c r="I177" s="1058"/>
      <c r="J177" s="709"/>
      <c r="K177" s="1043"/>
      <c r="L177" s="1058"/>
      <c r="M177" s="709"/>
      <c r="N177" s="1043"/>
      <c r="O177" s="1058"/>
      <c r="P177" s="709"/>
      <c r="Q177" s="1460" t="s">
        <v>105</v>
      </c>
      <c r="R177" s="174">
        <v>18</v>
      </c>
      <c r="S177" s="602">
        <v>18</v>
      </c>
      <c r="T177" s="602">
        <v>18</v>
      </c>
      <c r="U177" s="457"/>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row>
    <row r="178" spans="1:54" s="8" customFormat="1" ht="13.5" customHeight="1" x14ac:dyDescent="0.2">
      <c r="A178" s="84"/>
      <c r="B178" s="239"/>
      <c r="C178" s="1068"/>
      <c r="D178" s="1236"/>
      <c r="E178" s="1035"/>
      <c r="F178" s="54"/>
      <c r="G178" s="56"/>
      <c r="H178" s="1043"/>
      <c r="I178" s="1058"/>
      <c r="J178" s="709"/>
      <c r="K178" s="1043"/>
      <c r="L178" s="1058"/>
      <c r="M178" s="709"/>
      <c r="N178" s="1043"/>
      <c r="O178" s="1058"/>
      <c r="P178" s="709"/>
      <c r="Q178" s="1461"/>
      <c r="R178" s="1225"/>
      <c r="S178" s="1226"/>
      <c r="T178" s="1226"/>
      <c r="U178" s="87"/>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row>
    <row r="179" spans="1:54" ht="27.75" customHeight="1" x14ac:dyDescent="0.2">
      <c r="A179" s="84"/>
      <c r="B179" s="239"/>
      <c r="C179" s="1068"/>
      <c r="D179" s="1236"/>
      <c r="E179" s="1035"/>
      <c r="F179" s="54"/>
      <c r="G179" s="56"/>
      <c r="H179" s="1043"/>
      <c r="I179" s="1058"/>
      <c r="J179" s="709"/>
      <c r="K179" s="1043"/>
      <c r="L179" s="1058"/>
      <c r="M179" s="709"/>
      <c r="N179" s="1043"/>
      <c r="O179" s="1058"/>
      <c r="P179" s="709"/>
      <c r="Q179" s="92" t="s">
        <v>101</v>
      </c>
      <c r="R179" s="175">
        <v>25</v>
      </c>
      <c r="S179" s="515">
        <v>5</v>
      </c>
      <c r="T179" s="515">
        <v>5</v>
      </c>
      <c r="U179" s="87"/>
    </row>
    <row r="180" spans="1:54" ht="16.5" customHeight="1" x14ac:dyDescent="0.2">
      <c r="A180" s="84"/>
      <c r="B180" s="239"/>
      <c r="C180" s="1068"/>
      <c r="D180" s="1236"/>
      <c r="E180" s="88"/>
      <c r="F180" s="80"/>
      <c r="G180" s="56"/>
      <c r="H180" s="1043"/>
      <c r="I180" s="1058"/>
      <c r="J180" s="709"/>
      <c r="K180" s="1043"/>
      <c r="L180" s="1058"/>
      <c r="M180" s="709"/>
      <c r="N180" s="1043"/>
      <c r="O180" s="1058"/>
      <c r="P180" s="709"/>
      <c r="Q180" s="691" t="s">
        <v>44</v>
      </c>
      <c r="R180" s="255">
        <v>57</v>
      </c>
      <c r="S180" s="382">
        <v>57</v>
      </c>
      <c r="T180" s="382">
        <v>57</v>
      </c>
      <c r="U180" s="87"/>
    </row>
    <row r="181" spans="1:54" ht="25.5" customHeight="1" x14ac:dyDescent="0.2">
      <c r="A181" s="84"/>
      <c r="B181" s="239"/>
      <c r="C181" s="1068"/>
      <c r="D181" s="1236"/>
      <c r="E181" s="88"/>
      <c r="F181" s="80"/>
      <c r="G181" s="56"/>
      <c r="H181" s="1043"/>
      <c r="I181" s="1058"/>
      <c r="J181" s="709"/>
      <c r="K181" s="1043"/>
      <c r="L181" s="1058"/>
      <c r="M181" s="709"/>
      <c r="N181" s="1043"/>
      <c r="O181" s="1058"/>
      <c r="P181" s="709"/>
      <c r="Q181" s="691" t="s">
        <v>100</v>
      </c>
      <c r="R181" s="255">
        <v>1</v>
      </c>
      <c r="S181" s="382"/>
      <c r="T181" s="382"/>
      <c r="U181" s="87"/>
      <c r="Y181" s="697"/>
    </row>
    <row r="182" spans="1:54" ht="28.5" customHeight="1" x14ac:dyDescent="0.2">
      <c r="A182" s="84"/>
      <c r="B182" s="239"/>
      <c r="C182" s="1068"/>
      <c r="D182" s="1055"/>
      <c r="E182" s="88"/>
      <c r="F182" s="80"/>
      <c r="G182" s="56"/>
      <c r="H182" s="1043"/>
      <c r="I182" s="1058"/>
      <c r="J182" s="709"/>
      <c r="K182" s="1043"/>
      <c r="L182" s="1058"/>
      <c r="M182" s="709"/>
      <c r="N182" s="1043"/>
      <c r="O182" s="1058"/>
      <c r="P182" s="709"/>
      <c r="Q182" s="679" t="s">
        <v>268</v>
      </c>
      <c r="R182" s="672">
        <v>7.5</v>
      </c>
      <c r="S182" s="673">
        <v>7.5</v>
      </c>
      <c r="T182" s="673">
        <v>7.5</v>
      </c>
      <c r="U182" s="457"/>
    </row>
    <row r="183" spans="1:54" ht="40.5" customHeight="1" x14ac:dyDescent="0.2">
      <c r="A183" s="84"/>
      <c r="B183" s="239"/>
      <c r="C183" s="1068"/>
      <c r="D183" s="1055"/>
      <c r="E183" s="88"/>
      <c r="F183" s="80"/>
      <c r="G183" s="56"/>
      <c r="H183" s="1043"/>
      <c r="I183" s="1058"/>
      <c r="J183" s="709"/>
      <c r="K183" s="1043"/>
      <c r="L183" s="1058"/>
      <c r="M183" s="709"/>
      <c r="N183" s="1043"/>
      <c r="O183" s="1058"/>
      <c r="P183" s="709"/>
      <c r="Q183" s="679" t="s">
        <v>179</v>
      </c>
      <c r="R183" s="175">
        <v>100</v>
      </c>
      <c r="S183" s="515"/>
      <c r="T183" s="515"/>
      <c r="U183" s="87"/>
    </row>
    <row r="184" spans="1:54" ht="15.75" customHeight="1" x14ac:dyDescent="0.2">
      <c r="A184" s="84"/>
      <c r="B184" s="239"/>
      <c r="C184" s="1068"/>
      <c r="D184" s="1055"/>
      <c r="E184" s="88"/>
      <c r="F184" s="80"/>
      <c r="G184" s="56"/>
      <c r="H184" s="1043"/>
      <c r="I184" s="1058"/>
      <c r="J184" s="709"/>
      <c r="K184" s="1043"/>
      <c r="L184" s="1058"/>
      <c r="M184" s="709"/>
      <c r="N184" s="1043"/>
      <c r="O184" s="1058"/>
      <c r="P184" s="709"/>
      <c r="Q184" s="692" t="s">
        <v>178</v>
      </c>
      <c r="R184" s="175"/>
      <c r="S184" s="515">
        <v>80</v>
      </c>
      <c r="T184" s="515"/>
      <c r="U184" s="87"/>
    </row>
    <row r="185" spans="1:54" ht="29.25" customHeight="1" x14ac:dyDescent="0.2">
      <c r="A185" s="84"/>
      <c r="B185" s="239"/>
      <c r="C185" s="1068"/>
      <c r="D185" s="1055"/>
      <c r="E185" s="88"/>
      <c r="F185" s="80"/>
      <c r="G185" s="56"/>
      <c r="H185" s="1043"/>
      <c r="I185" s="1058"/>
      <c r="J185" s="709"/>
      <c r="K185" s="1043"/>
      <c r="L185" s="1058"/>
      <c r="M185" s="709"/>
      <c r="N185" s="1043"/>
      <c r="O185" s="1058"/>
      <c r="P185" s="709"/>
      <c r="Q185" s="679" t="s">
        <v>269</v>
      </c>
      <c r="R185" s="175">
        <v>50</v>
      </c>
      <c r="S185" s="515">
        <v>100</v>
      </c>
      <c r="T185" s="515"/>
      <c r="U185" s="87"/>
    </row>
    <row r="186" spans="1:54" ht="30.75" customHeight="1" x14ac:dyDescent="0.2">
      <c r="A186" s="84"/>
      <c r="B186" s="239"/>
      <c r="C186" s="1068"/>
      <c r="D186" s="1055"/>
      <c r="E186" s="88"/>
      <c r="F186" s="80"/>
      <c r="G186" s="57"/>
      <c r="H186" s="639"/>
      <c r="I186" s="640"/>
      <c r="J186" s="154"/>
      <c r="K186" s="520"/>
      <c r="L186" s="519"/>
      <c r="M186" s="516"/>
      <c r="N186" s="520"/>
      <c r="O186" s="519"/>
      <c r="P186" s="461"/>
      <c r="Q186" s="691" t="s">
        <v>270</v>
      </c>
      <c r="R186" s="255">
        <v>10</v>
      </c>
      <c r="S186" s="864">
        <v>100</v>
      </c>
      <c r="T186" s="864"/>
      <c r="U186" s="1105"/>
    </row>
    <row r="187" spans="1:54" s="8" customFormat="1" ht="16.5" customHeight="1" thickBot="1" x14ac:dyDescent="0.25">
      <c r="A187" s="27"/>
      <c r="B187" s="1033"/>
      <c r="C187" s="1068"/>
      <c r="D187" s="839"/>
      <c r="E187" s="466"/>
      <c r="F187" s="70"/>
      <c r="G187" s="36" t="s">
        <v>6</v>
      </c>
      <c r="H187" s="179">
        <f>SUM(H172:H186)</f>
        <v>600.9</v>
      </c>
      <c r="I187" s="432">
        <f>SUM(I172:I186)</f>
        <v>600.9</v>
      </c>
      <c r="J187" s="431">
        <f>SUM(J172:J186)</f>
        <v>0</v>
      </c>
      <c r="K187" s="179">
        <f t="shared" ref="K187:L187" si="15">SUM(K172:K186)</f>
        <v>597.5</v>
      </c>
      <c r="L187" s="432">
        <f t="shared" si="15"/>
        <v>597.5</v>
      </c>
      <c r="M187" s="431">
        <f t="shared" ref="M187:P187" si="16">SUM(M172:M186)</f>
        <v>0</v>
      </c>
      <c r="N187" s="179">
        <f t="shared" ref="N187:O187" si="17">SUM(N172:N186)</f>
        <v>370</v>
      </c>
      <c r="O187" s="432">
        <f t="shared" si="17"/>
        <v>370</v>
      </c>
      <c r="P187" s="431">
        <f t="shared" si="16"/>
        <v>0</v>
      </c>
      <c r="Q187" s="229"/>
      <c r="R187" s="42"/>
      <c r="S187" s="480"/>
      <c r="T187" s="418"/>
      <c r="U187" s="419"/>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row>
    <row r="188" spans="1:54" ht="14.25" customHeight="1" thickBot="1" x14ac:dyDescent="0.25">
      <c r="A188" s="30" t="s">
        <v>5</v>
      </c>
      <c r="B188" s="6" t="s">
        <v>7</v>
      </c>
      <c r="C188" s="1381" t="s">
        <v>8</v>
      </c>
      <c r="D188" s="1381"/>
      <c r="E188" s="1381"/>
      <c r="F188" s="1381"/>
      <c r="G188" s="1381"/>
      <c r="H188" s="180">
        <f>H187</f>
        <v>600.9</v>
      </c>
      <c r="I188" s="256">
        <f>I187</f>
        <v>600.9</v>
      </c>
      <c r="J188" s="380">
        <f>J187</f>
        <v>0</v>
      </c>
      <c r="K188" s="180">
        <f t="shared" ref="K188:L188" si="18">K187</f>
        <v>597.5</v>
      </c>
      <c r="L188" s="256">
        <f t="shared" si="18"/>
        <v>597.5</v>
      </c>
      <c r="M188" s="380">
        <f t="shared" ref="M188:P188" si="19">M187</f>
        <v>0</v>
      </c>
      <c r="N188" s="180">
        <f t="shared" ref="N188:O188" si="20">N187</f>
        <v>370</v>
      </c>
      <c r="O188" s="256">
        <f t="shared" si="20"/>
        <v>370</v>
      </c>
      <c r="P188" s="380">
        <f t="shared" si="19"/>
        <v>0</v>
      </c>
      <c r="Q188" s="271"/>
      <c r="R188" s="271"/>
      <c r="S188" s="271"/>
      <c r="T188" s="271"/>
      <c r="U188" s="232"/>
    </row>
    <row r="189" spans="1:54" ht="17.25" customHeight="1" thickBot="1" x14ac:dyDescent="0.25">
      <c r="A189" s="29" t="s">
        <v>5</v>
      </c>
      <c r="B189" s="6" t="s">
        <v>26</v>
      </c>
      <c r="C189" s="1231" t="s">
        <v>136</v>
      </c>
      <c r="D189" s="1386"/>
      <c r="E189" s="1386"/>
      <c r="F189" s="1386"/>
      <c r="G189" s="1386"/>
      <c r="H189" s="1386"/>
      <c r="I189" s="1386"/>
      <c r="J189" s="1387"/>
      <c r="K189" s="1387"/>
      <c r="L189" s="1387"/>
      <c r="M189" s="1388"/>
      <c r="N189" s="1388"/>
      <c r="O189" s="1388"/>
      <c r="P189" s="1388"/>
      <c r="Q189" s="1388"/>
      <c r="R189" s="1388"/>
      <c r="S189" s="1388"/>
      <c r="T189" s="274"/>
      <c r="U189" s="234"/>
    </row>
    <row r="190" spans="1:54" ht="14.25" customHeight="1" x14ac:dyDescent="0.2">
      <c r="A190" s="278" t="s">
        <v>5</v>
      </c>
      <c r="B190" s="272" t="s">
        <v>26</v>
      </c>
      <c r="C190" s="1047" t="s">
        <v>5</v>
      </c>
      <c r="D190" s="1229" t="s">
        <v>98</v>
      </c>
      <c r="E190" s="212"/>
      <c r="F190" s="647">
        <v>6</v>
      </c>
      <c r="G190" s="1075" t="s">
        <v>24</v>
      </c>
      <c r="H190" s="1043">
        <v>1292</v>
      </c>
      <c r="I190" s="163">
        <v>1292</v>
      </c>
      <c r="J190" s="99"/>
      <c r="K190" s="183">
        <f>1690.5-30-200</f>
        <v>1460.5</v>
      </c>
      <c r="L190" s="518">
        <f>1690.5-30-200</f>
        <v>1460.5</v>
      </c>
      <c r="M190" s="517"/>
      <c r="N190" s="464">
        <f>1695-200</f>
        <v>1495</v>
      </c>
      <c r="O190" s="518">
        <f>1695-200</f>
        <v>1495</v>
      </c>
      <c r="P190" s="1121"/>
      <c r="Q190" s="1057"/>
      <c r="R190" s="521"/>
      <c r="S190" s="282"/>
      <c r="T190" s="521"/>
      <c r="U190" s="283"/>
    </row>
    <row r="191" spans="1:54" ht="17.25" customHeight="1" x14ac:dyDescent="0.2">
      <c r="A191" s="278"/>
      <c r="B191" s="272"/>
      <c r="C191" s="1047"/>
      <c r="D191" s="1345"/>
      <c r="E191" s="285"/>
      <c r="F191" s="277"/>
      <c r="G191" s="288" t="s">
        <v>58</v>
      </c>
      <c r="H191" s="639">
        <f>100+35.1+196.7</f>
        <v>331.8</v>
      </c>
      <c r="I191" s="640">
        <f>100+35.1+196.7</f>
        <v>331.8</v>
      </c>
      <c r="J191" s="97"/>
      <c r="K191" s="868"/>
      <c r="L191" s="1120"/>
      <c r="M191" s="1118"/>
      <c r="N191" s="868"/>
      <c r="O191" s="1120"/>
      <c r="P191" s="1122"/>
      <c r="Q191" s="228"/>
      <c r="R191" s="410"/>
      <c r="S191" s="389"/>
      <c r="T191" s="522"/>
      <c r="U191" s="284"/>
    </row>
    <row r="192" spans="1:54" ht="14.25" customHeight="1" x14ac:dyDescent="0.2">
      <c r="A192" s="278"/>
      <c r="B192" s="272"/>
      <c r="C192" s="1047"/>
      <c r="D192" s="1249" t="s">
        <v>284</v>
      </c>
      <c r="E192" s="212" t="s">
        <v>47</v>
      </c>
      <c r="F192" s="277"/>
      <c r="G192" s="1075"/>
      <c r="H192" s="1043"/>
      <c r="I192" s="1058"/>
      <c r="J192" s="99"/>
      <c r="K192" s="1043"/>
      <c r="L192" s="1058"/>
      <c r="M192" s="103"/>
      <c r="N192" s="1043"/>
      <c r="O192" s="1058"/>
      <c r="P192" s="709"/>
      <c r="Q192" s="866"/>
      <c r="R192" s="3"/>
      <c r="S192" s="408"/>
      <c r="T192" s="523"/>
      <c r="U192" s="409"/>
    </row>
    <row r="193" spans="1:22" ht="11.25" customHeight="1" x14ac:dyDescent="0.2">
      <c r="A193" s="278"/>
      <c r="B193" s="272"/>
      <c r="C193" s="1047"/>
      <c r="D193" s="1236"/>
      <c r="E193" s="212"/>
      <c r="F193" s="277"/>
      <c r="G193" s="1075"/>
      <c r="H193" s="1043"/>
      <c r="I193" s="1058"/>
      <c r="J193" s="99"/>
      <c r="K193" s="1043"/>
      <c r="L193" s="1058"/>
      <c r="M193" s="103"/>
      <c r="N193" s="1043"/>
      <c r="O193" s="1058"/>
      <c r="P193" s="709"/>
      <c r="Q193" s="303"/>
      <c r="R193" s="446"/>
      <c r="S193" s="879"/>
      <c r="T193" s="524"/>
      <c r="U193" s="305"/>
    </row>
    <row r="194" spans="1:22" ht="15" customHeight="1" x14ac:dyDescent="0.2">
      <c r="A194" s="278"/>
      <c r="B194" s="272"/>
      <c r="C194" s="1047"/>
      <c r="D194" s="286" t="s">
        <v>352</v>
      </c>
      <c r="E194" s="212"/>
      <c r="F194" s="277"/>
      <c r="G194" s="1075"/>
      <c r="H194" s="1042"/>
      <c r="I194" s="1044"/>
      <c r="J194" s="1083"/>
      <c r="K194" s="1042"/>
      <c r="L194" s="1044"/>
      <c r="M194" s="340"/>
      <c r="N194" s="1042"/>
      <c r="O194" s="1044"/>
      <c r="P194" s="784"/>
      <c r="Q194" s="364" t="s">
        <v>271</v>
      </c>
      <c r="R194" s="366">
        <v>10</v>
      </c>
      <c r="S194" s="525">
        <v>10</v>
      </c>
      <c r="T194" s="525">
        <v>10</v>
      </c>
      <c r="U194" s="261"/>
    </row>
    <row r="195" spans="1:22" ht="13.5" customHeight="1" x14ac:dyDescent="0.2">
      <c r="A195" s="278"/>
      <c r="B195" s="272"/>
      <c r="C195" s="1047"/>
      <c r="D195" s="1389" t="s">
        <v>305</v>
      </c>
      <c r="E195" s="212"/>
      <c r="F195" s="277"/>
      <c r="G195" s="1075"/>
      <c r="H195" s="1043"/>
      <c r="I195" s="1058"/>
      <c r="J195" s="99"/>
      <c r="K195" s="1043"/>
      <c r="L195" s="1058"/>
      <c r="M195" s="103"/>
      <c r="N195" s="1043"/>
      <c r="O195" s="1058"/>
      <c r="P195" s="709"/>
      <c r="Q195" s="1391" t="s">
        <v>231</v>
      </c>
      <c r="R195" s="392">
        <v>580</v>
      </c>
      <c r="S195" s="526">
        <v>585</v>
      </c>
      <c r="T195" s="526">
        <v>596</v>
      </c>
      <c r="U195" s="261"/>
    </row>
    <row r="196" spans="1:22" ht="12.75" customHeight="1" x14ac:dyDescent="0.2">
      <c r="A196" s="278"/>
      <c r="B196" s="272"/>
      <c r="C196" s="1047"/>
      <c r="D196" s="1390"/>
      <c r="E196" s="212"/>
      <c r="F196" s="277"/>
      <c r="G196" s="1075"/>
      <c r="H196" s="1043"/>
      <c r="I196" s="1058"/>
      <c r="J196" s="99"/>
      <c r="K196" s="1043"/>
      <c r="L196" s="1058"/>
      <c r="M196" s="103"/>
      <c r="N196" s="1043"/>
      <c r="O196" s="1058"/>
      <c r="P196" s="709"/>
      <c r="Q196" s="1392"/>
      <c r="R196" s="628"/>
      <c r="S196" s="629"/>
      <c r="T196" s="629"/>
      <c r="U196" s="261"/>
    </row>
    <row r="197" spans="1:22" ht="26.25" customHeight="1" x14ac:dyDescent="0.2">
      <c r="A197" s="278"/>
      <c r="B197" s="272"/>
      <c r="C197" s="1047"/>
      <c r="D197" s="304" t="s">
        <v>283</v>
      </c>
      <c r="E197" s="212"/>
      <c r="F197" s="277"/>
      <c r="G197" s="1075"/>
      <c r="H197" s="1042"/>
      <c r="I197" s="1044"/>
      <c r="J197" s="1083"/>
      <c r="K197" s="1042"/>
      <c r="L197" s="1044"/>
      <c r="M197" s="340"/>
      <c r="N197" s="1042"/>
      <c r="O197" s="1044"/>
      <c r="P197" s="784"/>
      <c r="Q197" s="1052" t="s">
        <v>153</v>
      </c>
      <c r="R197" s="636">
        <v>5.8</v>
      </c>
      <c r="S197" s="525">
        <v>7</v>
      </c>
      <c r="T197" s="525">
        <v>7</v>
      </c>
      <c r="U197" s="261"/>
    </row>
    <row r="198" spans="1:22" ht="19.5" customHeight="1" x14ac:dyDescent="0.2">
      <c r="A198" s="1250"/>
      <c r="B198" s="1258"/>
      <c r="C198" s="1383"/>
      <c r="D198" s="1384" t="s">
        <v>141</v>
      </c>
      <c r="E198" s="1458"/>
      <c r="F198" s="277"/>
      <c r="G198" s="715"/>
      <c r="H198" s="111"/>
      <c r="I198" s="146"/>
      <c r="J198" s="128"/>
      <c r="K198" s="111"/>
      <c r="L198" s="146"/>
      <c r="M198" s="128"/>
      <c r="N198" s="111"/>
      <c r="O198" s="146"/>
      <c r="P198" s="155"/>
      <c r="Q198" s="1072" t="s">
        <v>151</v>
      </c>
      <c r="R198" s="177">
        <v>1</v>
      </c>
      <c r="S198" s="479"/>
      <c r="T198" s="170"/>
      <c r="U198" s="261"/>
    </row>
    <row r="199" spans="1:22" ht="9" customHeight="1" x14ac:dyDescent="0.2">
      <c r="A199" s="1250"/>
      <c r="B199" s="1258"/>
      <c r="C199" s="1383"/>
      <c r="D199" s="1377"/>
      <c r="E199" s="1459"/>
      <c r="F199" s="277"/>
      <c r="G199" s="288"/>
      <c r="H199" s="639"/>
      <c r="I199" s="640"/>
      <c r="J199" s="102"/>
      <c r="K199" s="639"/>
      <c r="L199" s="640"/>
      <c r="M199" s="102"/>
      <c r="N199" s="639"/>
      <c r="O199" s="640"/>
      <c r="P199" s="154"/>
      <c r="Q199" s="1064"/>
      <c r="R199" s="178"/>
      <c r="S199" s="459"/>
      <c r="T199" s="171"/>
      <c r="U199" s="261"/>
    </row>
    <row r="200" spans="1:22" ht="12.75" customHeight="1" x14ac:dyDescent="0.2">
      <c r="A200" s="1250"/>
      <c r="B200" s="1258"/>
      <c r="C200" s="1383"/>
      <c r="D200" s="1384" t="s">
        <v>353</v>
      </c>
      <c r="E200" s="1385"/>
      <c r="F200" s="277"/>
      <c r="G200" s="1075"/>
      <c r="H200" s="1043"/>
      <c r="I200" s="1058"/>
      <c r="J200" s="103"/>
      <c r="K200" s="1043"/>
      <c r="L200" s="1058"/>
      <c r="M200" s="103"/>
      <c r="N200" s="1043"/>
      <c r="O200" s="1058"/>
      <c r="P200" s="709"/>
      <c r="Q200" s="1071" t="s">
        <v>272</v>
      </c>
      <c r="R200" s="176">
        <v>1</v>
      </c>
      <c r="S200" s="479"/>
      <c r="T200" s="170"/>
      <c r="U200" s="261"/>
    </row>
    <row r="201" spans="1:22" ht="12.75" customHeight="1" x14ac:dyDescent="0.2">
      <c r="A201" s="1250"/>
      <c r="B201" s="1258"/>
      <c r="C201" s="1383"/>
      <c r="D201" s="1376"/>
      <c r="E201" s="1385"/>
      <c r="F201" s="277"/>
      <c r="G201" s="1075"/>
      <c r="H201" s="1043"/>
      <c r="I201" s="1058"/>
      <c r="J201" s="103"/>
      <c r="K201" s="1043"/>
      <c r="L201" s="1058"/>
      <c r="M201" s="103"/>
      <c r="N201" s="1043"/>
      <c r="O201" s="1058"/>
      <c r="P201" s="709"/>
      <c r="Q201" s="1071" t="s">
        <v>273</v>
      </c>
      <c r="R201" s="176">
        <v>1</v>
      </c>
      <c r="S201" s="394"/>
      <c r="T201" s="169"/>
      <c r="U201" s="261"/>
    </row>
    <row r="202" spans="1:22" ht="27.75" customHeight="1" x14ac:dyDescent="0.2">
      <c r="A202" s="1250"/>
      <c r="B202" s="1258"/>
      <c r="C202" s="1383"/>
      <c r="D202" s="1377"/>
      <c r="E202" s="1385"/>
      <c r="F202" s="277"/>
      <c r="G202" s="1075"/>
      <c r="H202" s="1043"/>
      <c r="I202" s="1058"/>
      <c r="J202" s="103"/>
      <c r="K202" s="1043"/>
      <c r="L202" s="1058"/>
      <c r="M202" s="103"/>
      <c r="N202" s="1043"/>
      <c r="O202" s="1058"/>
      <c r="P202" s="709"/>
      <c r="Q202" s="1071"/>
      <c r="R202" s="178"/>
      <c r="S202" s="459"/>
      <c r="T202" s="171"/>
      <c r="U202" s="261"/>
    </row>
    <row r="203" spans="1:22" ht="18.75" customHeight="1" x14ac:dyDescent="0.2">
      <c r="A203" s="1027"/>
      <c r="B203" s="1028"/>
      <c r="C203" s="1068"/>
      <c r="D203" s="1235" t="s">
        <v>294</v>
      </c>
      <c r="E203" s="1030"/>
      <c r="F203" s="1021"/>
      <c r="G203" s="715"/>
      <c r="H203" s="111"/>
      <c r="I203" s="146"/>
      <c r="J203" s="155"/>
      <c r="K203" s="111"/>
      <c r="L203" s="146"/>
      <c r="M203" s="128"/>
      <c r="N203" s="111"/>
      <c r="O203" s="146"/>
      <c r="P203" s="155"/>
      <c r="Q203" s="1056" t="s">
        <v>275</v>
      </c>
      <c r="R203" s="682">
        <v>3</v>
      </c>
      <c r="S203" s="733">
        <v>3</v>
      </c>
      <c r="T203" s="1109">
        <v>3</v>
      </c>
      <c r="U203" s="337"/>
      <c r="V203" s="8"/>
    </row>
    <row r="204" spans="1:22" ht="26.25" customHeight="1" x14ac:dyDescent="0.2">
      <c r="A204" s="1027"/>
      <c r="B204" s="1028"/>
      <c r="C204" s="1068"/>
      <c r="D204" s="1249"/>
      <c r="E204" s="1025"/>
      <c r="F204" s="1021"/>
      <c r="G204" s="1075"/>
      <c r="H204" s="1043"/>
      <c r="I204" s="1058"/>
      <c r="J204" s="709"/>
      <c r="K204" s="103"/>
      <c r="L204" s="1058"/>
      <c r="M204" s="103"/>
      <c r="N204" s="1043"/>
      <c r="O204" s="1058"/>
      <c r="P204" s="709"/>
      <c r="Q204" s="45" t="s">
        <v>354</v>
      </c>
      <c r="R204" s="143">
        <v>3</v>
      </c>
      <c r="S204" s="336">
        <v>3</v>
      </c>
      <c r="T204" s="391">
        <v>3</v>
      </c>
      <c r="U204" s="337"/>
      <c r="V204" s="8"/>
    </row>
    <row r="205" spans="1:22" ht="26.25" customHeight="1" x14ac:dyDescent="0.2">
      <c r="A205" s="27"/>
      <c r="B205" s="1033"/>
      <c r="C205" s="1068"/>
      <c r="D205" s="1249"/>
      <c r="E205" s="1025"/>
      <c r="F205" s="1021"/>
      <c r="G205" s="1075"/>
      <c r="H205" s="1043"/>
      <c r="I205" s="1058"/>
      <c r="J205" s="709"/>
      <c r="K205" s="103"/>
      <c r="L205" s="1058"/>
      <c r="M205" s="103"/>
      <c r="N205" s="1043"/>
      <c r="O205" s="1058"/>
      <c r="P205" s="709"/>
      <c r="Q205" s="45" t="s">
        <v>355</v>
      </c>
      <c r="R205" s="201">
        <v>8</v>
      </c>
      <c r="S205" s="489">
        <v>11</v>
      </c>
      <c r="T205" s="643">
        <v>14</v>
      </c>
      <c r="U205" s="337"/>
      <c r="V205" s="8"/>
    </row>
    <row r="206" spans="1:22" ht="17.25" customHeight="1" x14ac:dyDescent="0.2">
      <c r="A206" s="27"/>
      <c r="B206" s="1033"/>
      <c r="C206" s="1068"/>
      <c r="D206" s="1249"/>
      <c r="E206" s="1025"/>
      <c r="F206" s="1021"/>
      <c r="G206" s="1075"/>
      <c r="H206" s="1043"/>
      <c r="I206" s="1058"/>
      <c r="J206" s="103"/>
      <c r="K206" s="1043"/>
      <c r="L206" s="1058"/>
      <c r="M206" s="103"/>
      <c r="N206" s="1043"/>
      <c r="O206" s="1058"/>
      <c r="P206" s="709"/>
      <c r="Q206" s="204" t="s">
        <v>274</v>
      </c>
      <c r="R206" s="186">
        <v>100</v>
      </c>
      <c r="S206" s="366">
        <v>100</v>
      </c>
      <c r="T206" s="525">
        <v>100</v>
      </c>
      <c r="U206" s="261"/>
      <c r="V206" s="8"/>
    </row>
    <row r="207" spans="1:22" ht="38.25" customHeight="1" x14ac:dyDescent="0.2">
      <c r="A207" s="27"/>
      <c r="B207" s="1033"/>
      <c r="C207" s="396"/>
      <c r="D207" s="1449"/>
      <c r="E207" s="1048"/>
      <c r="F207" s="277"/>
      <c r="G207" s="1075"/>
      <c r="H207" s="1043"/>
      <c r="I207" s="1058"/>
      <c r="J207" s="103"/>
      <c r="K207" s="1043"/>
      <c r="L207" s="1058"/>
      <c r="M207" s="103"/>
      <c r="N207" s="1043"/>
      <c r="O207" s="1058"/>
      <c r="P207" s="709"/>
      <c r="Q207" s="878" t="s">
        <v>276</v>
      </c>
      <c r="R207" s="627">
        <v>5</v>
      </c>
      <c r="S207" s="392">
        <v>5</v>
      </c>
      <c r="T207" s="526">
        <v>5</v>
      </c>
      <c r="U207" s="261"/>
      <c r="V207" s="8"/>
    </row>
    <row r="208" spans="1:22" s="51" customFormat="1" ht="39.75" customHeight="1" x14ac:dyDescent="0.2">
      <c r="A208" s="375"/>
      <c r="B208" s="376"/>
      <c r="C208" s="412"/>
      <c r="D208" s="172"/>
      <c r="E208" s="378"/>
      <c r="F208" s="870"/>
      <c r="G208" s="465"/>
      <c r="H208" s="601"/>
      <c r="I208" s="1116"/>
      <c r="J208" s="1080"/>
      <c r="K208" s="102"/>
      <c r="L208" s="640"/>
      <c r="M208" s="154"/>
      <c r="N208" s="639"/>
      <c r="O208" s="640"/>
      <c r="P208" s="154"/>
      <c r="Q208" s="1052" t="s">
        <v>244</v>
      </c>
      <c r="R208" s="627"/>
      <c r="S208" s="526">
        <v>1</v>
      </c>
      <c r="T208" s="526"/>
      <c r="U208" s="261"/>
    </row>
    <row r="209" spans="1:54" s="8" customFormat="1" ht="16.5" customHeight="1" thickBot="1" x14ac:dyDescent="0.25">
      <c r="A209" s="27"/>
      <c r="B209" s="1033"/>
      <c r="C209" s="1068"/>
      <c r="D209" s="839"/>
      <c r="E209" s="466"/>
      <c r="F209" s="70"/>
      <c r="G209" s="36" t="s">
        <v>6</v>
      </c>
      <c r="H209" s="179">
        <f t="shared" ref="H209:P209" si="21">SUM(H190:H208)</f>
        <v>1623.8</v>
      </c>
      <c r="I209" s="432">
        <f t="shared" si="21"/>
        <v>1623.8</v>
      </c>
      <c r="J209" s="431">
        <f t="shared" si="21"/>
        <v>0</v>
      </c>
      <c r="K209" s="179">
        <f t="shared" si="21"/>
        <v>1460.5</v>
      </c>
      <c r="L209" s="432">
        <f t="shared" si="21"/>
        <v>1460.5</v>
      </c>
      <c r="M209" s="431">
        <f t="shared" si="21"/>
        <v>0</v>
      </c>
      <c r="N209" s="179">
        <f t="shared" si="21"/>
        <v>1495</v>
      </c>
      <c r="O209" s="432">
        <f t="shared" si="21"/>
        <v>1495</v>
      </c>
      <c r="P209" s="431">
        <f t="shared" si="21"/>
        <v>0</v>
      </c>
      <c r="Q209" s="229"/>
      <c r="R209" s="42"/>
      <c r="S209" s="480"/>
      <c r="T209" s="418"/>
      <c r="U209" s="557"/>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row>
    <row r="210" spans="1:54" ht="33" customHeight="1" x14ac:dyDescent="0.2">
      <c r="A210" s="31" t="s">
        <v>5</v>
      </c>
      <c r="B210" s="235" t="s">
        <v>26</v>
      </c>
      <c r="C210" s="236" t="s">
        <v>7</v>
      </c>
      <c r="D210" s="1049" t="s">
        <v>161</v>
      </c>
      <c r="E210" s="117"/>
      <c r="F210" s="1059" t="s">
        <v>50</v>
      </c>
      <c r="G210" s="185" t="s">
        <v>24</v>
      </c>
      <c r="H210" s="130">
        <v>35.299999999999997</v>
      </c>
      <c r="I210" s="163">
        <v>35.299999999999997</v>
      </c>
      <c r="J210" s="129"/>
      <c r="K210" s="130">
        <v>11.2</v>
      </c>
      <c r="L210" s="163">
        <v>11.2</v>
      </c>
      <c r="M210" s="190"/>
      <c r="N210" s="130">
        <v>11.2</v>
      </c>
      <c r="O210" s="163">
        <v>11.2</v>
      </c>
      <c r="P210" s="190"/>
      <c r="Q210" s="1062"/>
      <c r="R210" s="237"/>
      <c r="S210" s="527"/>
      <c r="T210" s="1110"/>
      <c r="U210" s="261"/>
    </row>
    <row r="211" spans="1:54" ht="36.75" customHeight="1" x14ac:dyDescent="0.2">
      <c r="A211" s="278"/>
      <c r="B211" s="272"/>
      <c r="C211" s="1047"/>
      <c r="D211" s="287" t="s">
        <v>356</v>
      </c>
      <c r="E211" s="699"/>
      <c r="F211" s="1021"/>
      <c r="G211" s="634"/>
      <c r="H211" s="165"/>
      <c r="I211" s="1117"/>
      <c r="J211" s="1115"/>
      <c r="K211" s="165"/>
      <c r="L211" s="1117"/>
      <c r="M211" s="1119"/>
      <c r="N211" s="165"/>
      <c r="O211" s="1117"/>
      <c r="P211" s="1119"/>
      <c r="Q211" s="413" t="s">
        <v>149</v>
      </c>
      <c r="R211" s="700"/>
      <c r="S211" s="528"/>
      <c r="T211" s="1111">
        <v>1</v>
      </c>
      <c r="U211" s="261"/>
    </row>
    <row r="212" spans="1:54" ht="41.25" customHeight="1" x14ac:dyDescent="0.2">
      <c r="A212" s="278"/>
      <c r="B212" s="272"/>
      <c r="C212" s="1047"/>
      <c r="D212" s="1050" t="s">
        <v>357</v>
      </c>
      <c r="E212" s="119"/>
      <c r="F212" s="1021"/>
      <c r="G212" s="1075"/>
      <c r="H212" s="1043"/>
      <c r="I212" s="1058"/>
      <c r="J212" s="103"/>
      <c r="K212" s="1043"/>
      <c r="L212" s="1058"/>
      <c r="M212" s="709"/>
      <c r="N212" s="1043"/>
      <c r="O212" s="1058"/>
      <c r="P212" s="709"/>
      <c r="Q212" s="1071" t="s">
        <v>149</v>
      </c>
      <c r="R212" s="689">
        <v>1</v>
      </c>
      <c r="S212" s="529"/>
      <c r="T212" s="1112"/>
      <c r="U212" s="261"/>
    </row>
    <row r="213" spans="1:54" ht="53.25" customHeight="1" x14ac:dyDescent="0.2">
      <c r="A213" s="278"/>
      <c r="B213" s="272"/>
      <c r="C213" s="1047"/>
      <c r="D213" s="287" t="s">
        <v>295</v>
      </c>
      <c r="E213" s="699"/>
      <c r="F213" s="1021"/>
      <c r="G213" s="634"/>
      <c r="H213" s="165"/>
      <c r="I213" s="1117"/>
      <c r="J213" s="1115"/>
      <c r="K213" s="165"/>
      <c r="L213" s="1117"/>
      <c r="M213" s="1119"/>
      <c r="N213" s="165"/>
      <c r="O213" s="1117"/>
      <c r="P213" s="1119"/>
      <c r="Q213" s="413" t="s">
        <v>149</v>
      </c>
      <c r="R213" s="700">
        <v>1</v>
      </c>
      <c r="S213" s="528"/>
      <c r="T213" s="1111"/>
      <c r="U213" s="261"/>
    </row>
    <row r="214" spans="1:54" ht="40.5" customHeight="1" x14ac:dyDescent="0.2">
      <c r="A214" s="278"/>
      <c r="B214" s="272"/>
      <c r="C214" s="1047"/>
      <c r="D214" s="1050" t="s">
        <v>280</v>
      </c>
      <c r="E214" s="119"/>
      <c r="F214" s="1021"/>
      <c r="G214" s="1075"/>
      <c r="H214" s="1043"/>
      <c r="I214" s="1058"/>
      <c r="J214" s="103"/>
      <c r="K214" s="1043"/>
      <c r="L214" s="1058"/>
      <c r="M214" s="709"/>
      <c r="N214" s="1043"/>
      <c r="O214" s="1058"/>
      <c r="P214" s="709"/>
      <c r="Q214" s="1071" t="s">
        <v>149</v>
      </c>
      <c r="R214" s="689"/>
      <c r="S214" s="529"/>
      <c r="T214" s="1112">
        <v>1</v>
      </c>
      <c r="U214" s="261"/>
    </row>
    <row r="215" spans="1:54" ht="51" x14ac:dyDescent="0.2">
      <c r="A215" s="278"/>
      <c r="B215" s="272"/>
      <c r="C215" s="1047"/>
      <c r="D215" s="287" t="s">
        <v>176</v>
      </c>
      <c r="E215" s="699"/>
      <c r="F215" s="1021"/>
      <c r="G215" s="634"/>
      <c r="H215" s="165"/>
      <c r="I215" s="1117"/>
      <c r="J215" s="1115"/>
      <c r="K215" s="165"/>
      <c r="L215" s="1117"/>
      <c r="M215" s="1119"/>
      <c r="N215" s="165"/>
      <c r="O215" s="1117"/>
      <c r="P215" s="1119"/>
      <c r="Q215" s="413" t="s">
        <v>149</v>
      </c>
      <c r="R215" s="700"/>
      <c r="S215" s="528"/>
      <c r="T215" s="1111">
        <v>1</v>
      </c>
      <c r="U215" s="261"/>
    </row>
    <row r="216" spans="1:54" ht="39" customHeight="1" x14ac:dyDescent="0.2">
      <c r="A216" s="278"/>
      <c r="B216" s="272"/>
      <c r="C216" s="1047"/>
      <c r="D216" s="1050" t="s">
        <v>297</v>
      </c>
      <c r="E216" s="119"/>
      <c r="F216" s="1021"/>
      <c r="G216" s="288"/>
      <c r="H216" s="639"/>
      <c r="I216" s="640"/>
      <c r="J216" s="102"/>
      <c r="K216" s="639"/>
      <c r="L216" s="640"/>
      <c r="M216" s="154"/>
      <c r="N216" s="639"/>
      <c r="O216" s="640"/>
      <c r="P216" s="154"/>
      <c r="Q216" s="1072" t="s">
        <v>149</v>
      </c>
      <c r="R216" s="689">
        <v>1</v>
      </c>
      <c r="S216" s="529"/>
      <c r="T216" s="1112"/>
      <c r="U216" s="261"/>
    </row>
    <row r="217" spans="1:54" s="8" customFormat="1" ht="16.5" customHeight="1" thickBot="1" x14ac:dyDescent="0.25">
      <c r="A217" s="27"/>
      <c r="B217" s="1033"/>
      <c r="C217" s="1068"/>
      <c r="D217" s="839"/>
      <c r="E217" s="466"/>
      <c r="F217" s="70"/>
      <c r="G217" s="36" t="s">
        <v>6</v>
      </c>
      <c r="H217" s="179">
        <f>SUM(H210:H216)</f>
        <v>35.299999999999997</v>
      </c>
      <c r="I217" s="432">
        <f>SUM(I210:I216)</f>
        <v>35.299999999999997</v>
      </c>
      <c r="J217" s="431">
        <f>SUM(J210:J216)</f>
        <v>0</v>
      </c>
      <c r="K217" s="179">
        <f t="shared" ref="K217:L217" si="22">SUM(K210:K216)</f>
        <v>11.2</v>
      </c>
      <c r="L217" s="432">
        <f t="shared" si="22"/>
        <v>11.2</v>
      </c>
      <c r="M217" s="431">
        <f t="shared" ref="M217:P217" si="23">SUM(M210:M216)</f>
        <v>0</v>
      </c>
      <c r="N217" s="179">
        <f t="shared" ref="N217:O217" si="24">SUM(N210:N216)</f>
        <v>11.2</v>
      </c>
      <c r="O217" s="432">
        <f t="shared" si="24"/>
        <v>11.2</v>
      </c>
      <c r="P217" s="431">
        <f t="shared" si="23"/>
        <v>0</v>
      </c>
      <c r="Q217" s="229"/>
      <c r="R217" s="42"/>
      <c r="S217" s="480"/>
      <c r="T217" s="418"/>
      <c r="U217" s="419"/>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row>
    <row r="218" spans="1:54" ht="13.5" thickBot="1" x14ac:dyDescent="0.25">
      <c r="A218" s="29" t="s">
        <v>5</v>
      </c>
      <c r="B218" s="6" t="s">
        <v>26</v>
      </c>
      <c r="C218" s="1380" t="s">
        <v>8</v>
      </c>
      <c r="D218" s="1381"/>
      <c r="E218" s="1381"/>
      <c r="F218" s="1381"/>
      <c r="G218" s="1382"/>
      <c r="H218" s="180">
        <f>H217+H209</f>
        <v>1659.1</v>
      </c>
      <c r="I218" s="256">
        <f>I217+I209</f>
        <v>1659.1</v>
      </c>
      <c r="J218" s="380">
        <f>J217+J209</f>
        <v>0</v>
      </c>
      <c r="K218" s="180">
        <f t="shared" ref="K218:L218" si="25">K217+K209</f>
        <v>1471.7</v>
      </c>
      <c r="L218" s="256">
        <f t="shared" si="25"/>
        <v>1471.7</v>
      </c>
      <c r="M218" s="380">
        <f t="shared" ref="M218:P218" si="26">M217+M209</f>
        <v>0</v>
      </c>
      <c r="N218" s="180">
        <f t="shared" ref="N218:O218" si="27">N217+N209</f>
        <v>1506.2</v>
      </c>
      <c r="O218" s="256">
        <f t="shared" si="27"/>
        <v>1506.2</v>
      </c>
      <c r="P218" s="380">
        <f t="shared" si="26"/>
        <v>0</v>
      </c>
      <c r="Q218" s="271"/>
      <c r="R218" s="271"/>
      <c r="S218" s="271"/>
      <c r="T218" s="271"/>
      <c r="U218" s="232"/>
    </row>
    <row r="219" spans="1:54" ht="15.75" customHeight="1" thickBot="1" x14ac:dyDescent="0.25">
      <c r="A219" s="29" t="s">
        <v>5</v>
      </c>
      <c r="B219" s="6" t="s">
        <v>34</v>
      </c>
      <c r="C219" s="1231" t="s">
        <v>43</v>
      </c>
      <c r="D219" s="1232"/>
      <c r="E219" s="1232"/>
      <c r="F219" s="1232"/>
      <c r="G219" s="1232"/>
      <c r="H219" s="1232"/>
      <c r="I219" s="1232"/>
      <c r="J219" s="1232"/>
      <c r="K219" s="1051"/>
      <c r="L219" s="1051"/>
      <c r="M219" s="1051"/>
      <c r="N219" s="1051"/>
      <c r="O219" s="1051"/>
      <c r="P219" s="1051"/>
      <c r="Q219" s="1070"/>
      <c r="R219" s="274"/>
      <c r="S219" s="274"/>
      <c r="T219" s="274"/>
      <c r="U219" s="234"/>
    </row>
    <row r="220" spans="1:54" s="51" customFormat="1" ht="15.75" customHeight="1" x14ac:dyDescent="0.2">
      <c r="A220" s="1450" t="s">
        <v>5</v>
      </c>
      <c r="B220" s="1452" t="s">
        <v>34</v>
      </c>
      <c r="C220" s="1454" t="s">
        <v>5</v>
      </c>
      <c r="D220" s="1456" t="s">
        <v>197</v>
      </c>
      <c r="E220" s="1446" t="s">
        <v>47</v>
      </c>
      <c r="F220" s="1059" t="s">
        <v>27</v>
      </c>
      <c r="G220" s="213" t="s">
        <v>24</v>
      </c>
      <c r="H220" s="214">
        <v>100</v>
      </c>
      <c r="I220" s="263">
        <v>100</v>
      </c>
      <c r="J220" s="534"/>
      <c r="K220" s="214">
        <v>200</v>
      </c>
      <c r="L220" s="263">
        <v>200</v>
      </c>
      <c r="M220" s="534"/>
      <c r="N220" s="214">
        <v>200</v>
      </c>
      <c r="O220" s="263">
        <v>200</v>
      </c>
      <c r="P220" s="534"/>
      <c r="Q220" s="685" t="s">
        <v>196</v>
      </c>
      <c r="R220" s="687">
        <v>1322</v>
      </c>
      <c r="S220" s="687">
        <v>670</v>
      </c>
      <c r="T220" s="687">
        <v>670</v>
      </c>
      <c r="U220" s="623"/>
    </row>
    <row r="221" spans="1:54" s="51" customFormat="1" ht="15" customHeight="1" x14ac:dyDescent="0.2">
      <c r="A221" s="1451"/>
      <c r="B221" s="1453"/>
      <c r="C221" s="1455"/>
      <c r="D221" s="1457"/>
      <c r="E221" s="1447"/>
      <c r="F221" s="1021"/>
      <c r="G221" s="414" t="s">
        <v>58</v>
      </c>
      <c r="H221" s="533">
        <f>100+123.9</f>
        <v>223.9</v>
      </c>
      <c r="I221" s="537">
        <f>100+123.9</f>
        <v>223.9</v>
      </c>
      <c r="J221" s="535"/>
      <c r="K221" s="533"/>
      <c r="L221" s="537"/>
      <c r="M221" s="535"/>
      <c r="N221" s="533"/>
      <c r="O221" s="537"/>
      <c r="P221" s="535"/>
      <c r="Q221" s="713"/>
      <c r="R221" s="714"/>
      <c r="S221" s="714"/>
      <c r="T221" s="714"/>
      <c r="U221" s="508"/>
    </row>
    <row r="222" spans="1:54" s="51" customFormat="1" ht="13.5" customHeight="1" thickBot="1" x14ac:dyDescent="0.25">
      <c r="A222" s="343"/>
      <c r="B222" s="344"/>
      <c r="C222" s="348"/>
      <c r="D222" s="346"/>
      <c r="E222" s="347"/>
      <c r="F222" s="297"/>
      <c r="G222" s="905" t="s">
        <v>6</v>
      </c>
      <c r="H222" s="188">
        <f t="shared" ref="H222:P222" si="28">SUM(H220:H221)</f>
        <v>323.89999999999998</v>
      </c>
      <c r="I222" s="189">
        <f t="shared" si="28"/>
        <v>323.89999999999998</v>
      </c>
      <c r="J222" s="536">
        <f t="shared" si="28"/>
        <v>0</v>
      </c>
      <c r="K222" s="188">
        <f t="shared" si="28"/>
        <v>200</v>
      </c>
      <c r="L222" s="189">
        <f t="shared" si="28"/>
        <v>200</v>
      </c>
      <c r="M222" s="536">
        <f t="shared" si="28"/>
        <v>0</v>
      </c>
      <c r="N222" s="188">
        <f t="shared" si="28"/>
        <v>200</v>
      </c>
      <c r="O222" s="189">
        <f t="shared" si="28"/>
        <v>200</v>
      </c>
      <c r="P222" s="536">
        <f t="shared" si="28"/>
        <v>0</v>
      </c>
      <c r="Q222" s="241"/>
      <c r="R222" s="216"/>
      <c r="S222" s="216"/>
      <c r="T222" s="216"/>
      <c r="U222" s="624"/>
    </row>
    <row r="223" spans="1:54" ht="15" customHeight="1" x14ac:dyDescent="0.2">
      <c r="A223" s="1027" t="s">
        <v>5</v>
      </c>
      <c r="B223" s="1028" t="s">
        <v>34</v>
      </c>
      <c r="C223" s="1068" t="s">
        <v>7</v>
      </c>
      <c r="D223" s="1376" t="s">
        <v>127</v>
      </c>
      <c r="E223" s="119" t="s">
        <v>47</v>
      </c>
      <c r="F223" s="1021" t="s">
        <v>46</v>
      </c>
      <c r="G223" s="430" t="s">
        <v>58</v>
      </c>
      <c r="H223" s="130">
        <v>46.8</v>
      </c>
      <c r="I223" s="163">
        <v>46.8</v>
      </c>
      <c r="J223" s="190"/>
      <c r="K223" s="129"/>
      <c r="L223" s="163"/>
      <c r="M223" s="190"/>
      <c r="N223" s="129"/>
      <c r="O223" s="163"/>
      <c r="P223" s="190"/>
      <c r="Q223" s="257" t="s">
        <v>94</v>
      </c>
      <c r="R223" s="258" t="s">
        <v>50</v>
      </c>
      <c r="S223" s="531"/>
      <c r="T223" s="531"/>
      <c r="U223" s="261"/>
    </row>
    <row r="224" spans="1:54" ht="13.5" customHeight="1" x14ac:dyDescent="0.2">
      <c r="A224" s="27"/>
      <c r="B224" s="1028"/>
      <c r="C224" s="70"/>
      <c r="D224" s="1376"/>
      <c r="E224" s="119"/>
      <c r="F224" s="1021"/>
      <c r="G224" s="427"/>
      <c r="H224" s="639"/>
      <c r="I224" s="640"/>
      <c r="J224" s="154"/>
      <c r="K224" s="639"/>
      <c r="L224" s="640"/>
      <c r="M224" s="154"/>
      <c r="N224" s="639"/>
      <c r="O224" s="640"/>
      <c r="P224" s="154"/>
      <c r="Q224" s="1057" t="s">
        <v>309</v>
      </c>
      <c r="R224" s="260"/>
      <c r="S224" s="169"/>
      <c r="T224" s="169"/>
      <c r="U224" s="261"/>
    </row>
    <row r="225" spans="1:51" s="51" customFormat="1" ht="16.5" customHeight="1" thickBot="1" x14ac:dyDescent="0.25">
      <c r="A225" s="28"/>
      <c r="B225" s="62"/>
      <c r="C225" s="227"/>
      <c r="D225" s="1448"/>
      <c r="E225" s="118"/>
      <c r="F225" s="460"/>
      <c r="G225" s="905" t="s">
        <v>6</v>
      </c>
      <c r="H225" s="188">
        <f>SUM(H223:H224)</f>
        <v>46.8</v>
      </c>
      <c r="I225" s="189">
        <f>SUM(I223:I224)</f>
        <v>46.8</v>
      </c>
      <c r="J225" s="536">
        <f>SUM(J223:J224)</f>
        <v>0</v>
      </c>
      <c r="K225" s="188">
        <f t="shared" ref="K225:M225" si="29">SUM(K223:K224)</f>
        <v>0</v>
      </c>
      <c r="L225" s="189">
        <f t="shared" ref="L225" si="30">SUM(L223:L224)</f>
        <v>0</v>
      </c>
      <c r="M225" s="536">
        <f t="shared" si="29"/>
        <v>0</v>
      </c>
      <c r="N225" s="188">
        <f>N223</f>
        <v>0</v>
      </c>
      <c r="O225" s="189">
        <f>O223</f>
        <v>0</v>
      </c>
      <c r="P225" s="536">
        <f>P223</f>
        <v>0</v>
      </c>
      <c r="Q225" s="241"/>
      <c r="R225" s="262"/>
      <c r="S225" s="532"/>
      <c r="T225" s="532"/>
      <c r="U225" s="261"/>
    </row>
    <row r="226" spans="1:51" ht="17.25" customHeight="1" x14ac:dyDescent="0.2">
      <c r="A226" s="1027" t="s">
        <v>5</v>
      </c>
      <c r="B226" s="1028" t="s">
        <v>34</v>
      </c>
      <c r="C226" s="1068" t="s">
        <v>26</v>
      </c>
      <c r="D226" s="1376" t="s">
        <v>358</v>
      </c>
      <c r="E226" s="119" t="s">
        <v>47</v>
      </c>
      <c r="F226" s="1021" t="s">
        <v>46</v>
      </c>
      <c r="G226" s="428" t="s">
        <v>24</v>
      </c>
      <c r="H226" s="1043">
        <v>20</v>
      </c>
      <c r="I226" s="1058">
        <v>20</v>
      </c>
      <c r="J226" s="709"/>
      <c r="K226" s="129"/>
      <c r="L226" s="163"/>
      <c r="M226" s="190"/>
      <c r="N226" s="129"/>
      <c r="O226" s="163"/>
      <c r="P226" s="190"/>
      <c r="Q226" s="257" t="s">
        <v>235</v>
      </c>
      <c r="R226" s="258" t="s">
        <v>236</v>
      </c>
      <c r="S226" s="531"/>
      <c r="T226" s="531"/>
      <c r="U226" s="261"/>
    </row>
    <row r="227" spans="1:51" ht="12" customHeight="1" x14ac:dyDescent="0.2">
      <c r="A227" s="27"/>
      <c r="B227" s="1028"/>
      <c r="C227" s="70"/>
      <c r="D227" s="1376"/>
      <c r="E227" s="119"/>
      <c r="F227" s="1021"/>
      <c r="G227" s="427"/>
      <c r="H227" s="639"/>
      <c r="I227" s="640"/>
      <c r="J227" s="154"/>
      <c r="K227" s="639"/>
      <c r="L227" s="640"/>
      <c r="M227" s="154"/>
      <c r="N227" s="639"/>
      <c r="O227" s="640"/>
      <c r="P227" s="154"/>
      <c r="Q227" s="1057"/>
      <c r="R227" s="260"/>
      <c r="S227" s="169"/>
      <c r="T227" s="169"/>
      <c r="U227" s="261"/>
    </row>
    <row r="228" spans="1:51" s="51" customFormat="1" ht="17.25" customHeight="1" thickBot="1" x14ac:dyDescent="0.25">
      <c r="A228" s="28"/>
      <c r="B228" s="62"/>
      <c r="C228" s="227"/>
      <c r="D228" s="1448"/>
      <c r="E228" s="118"/>
      <c r="F228" s="460"/>
      <c r="G228" s="905" t="s">
        <v>6</v>
      </c>
      <c r="H228" s="188">
        <f>SUM(H226:H227)</f>
        <v>20</v>
      </c>
      <c r="I228" s="189">
        <f>SUM(I226:I227)</f>
        <v>20</v>
      </c>
      <c r="J228" s="536">
        <f>SUM(J226:J227)</f>
        <v>0</v>
      </c>
      <c r="K228" s="188">
        <f t="shared" ref="K228:M228" si="31">SUM(K226:K227)</f>
        <v>0</v>
      </c>
      <c r="L228" s="189">
        <f t="shared" ref="L228" si="32">SUM(L226:L227)</f>
        <v>0</v>
      </c>
      <c r="M228" s="536">
        <f t="shared" si="31"/>
        <v>0</v>
      </c>
      <c r="N228" s="188">
        <f>N226</f>
        <v>0</v>
      </c>
      <c r="O228" s="189">
        <f>O226</f>
        <v>0</v>
      </c>
      <c r="P228" s="536">
        <f>P226</f>
        <v>0</v>
      </c>
      <c r="Q228" s="241"/>
      <c r="R228" s="262"/>
      <c r="S228" s="532"/>
      <c r="T228" s="532"/>
      <c r="U228" s="187"/>
    </row>
    <row r="229" spans="1:51" ht="13.5" thickBot="1" x14ac:dyDescent="0.25">
      <c r="A229" s="1039" t="s">
        <v>5</v>
      </c>
      <c r="B229" s="273" t="s">
        <v>34</v>
      </c>
      <c r="C229" s="1426" t="s">
        <v>8</v>
      </c>
      <c r="D229" s="1427"/>
      <c r="E229" s="1427"/>
      <c r="F229" s="1427"/>
      <c r="G229" s="1427"/>
      <c r="H229" s="180">
        <f>H225+H222+H228</f>
        <v>390.7</v>
      </c>
      <c r="I229" s="256">
        <f>I225+I222+I228</f>
        <v>390.7</v>
      </c>
      <c r="J229" s="380">
        <f>J225+J222+J228</f>
        <v>0</v>
      </c>
      <c r="K229" s="180">
        <f t="shared" ref="K229:L229" si="33">K225+K222+K228</f>
        <v>200</v>
      </c>
      <c r="L229" s="256">
        <f t="shared" si="33"/>
        <v>200</v>
      </c>
      <c r="M229" s="380">
        <f t="shared" ref="M229:P229" si="34">M225+M222+M228</f>
        <v>0</v>
      </c>
      <c r="N229" s="180">
        <f t="shared" ref="N229:O229" si="35">N225+N222+N228</f>
        <v>200</v>
      </c>
      <c r="O229" s="256">
        <f t="shared" si="35"/>
        <v>200</v>
      </c>
      <c r="P229" s="380">
        <f t="shared" si="34"/>
        <v>0</v>
      </c>
      <c r="Q229" s="271"/>
      <c r="R229" s="271"/>
      <c r="S229" s="271"/>
      <c r="T229" s="271"/>
      <c r="U229" s="232"/>
    </row>
    <row r="230" spans="1:51" ht="14.25" customHeight="1" thickBot="1" x14ac:dyDescent="0.25">
      <c r="A230" s="30" t="s">
        <v>5</v>
      </c>
      <c r="B230" s="1428" t="s">
        <v>9</v>
      </c>
      <c r="C230" s="1429"/>
      <c r="D230" s="1429"/>
      <c r="E230" s="1429"/>
      <c r="F230" s="1429"/>
      <c r="G230" s="1429"/>
      <c r="H230" s="113">
        <f t="shared" ref="H230:P230" si="36">H229+H218+H188+H170</f>
        <v>15720.7</v>
      </c>
      <c r="I230" s="538">
        <f t="shared" si="36"/>
        <v>15725.1</v>
      </c>
      <c r="J230" s="1123">
        <f t="shared" si="36"/>
        <v>4.4000000000000004</v>
      </c>
      <c r="K230" s="113">
        <f t="shared" si="36"/>
        <v>19931.099999999999</v>
      </c>
      <c r="L230" s="538">
        <f t="shared" si="36"/>
        <v>19931.099999999999</v>
      </c>
      <c r="M230" s="1123">
        <f t="shared" si="36"/>
        <v>0</v>
      </c>
      <c r="N230" s="113">
        <f t="shared" si="36"/>
        <v>18189.400000000001</v>
      </c>
      <c r="O230" s="538">
        <f t="shared" si="36"/>
        <v>18189.400000000001</v>
      </c>
      <c r="P230" s="1123">
        <f t="shared" si="36"/>
        <v>0</v>
      </c>
      <c r="Q230" s="1430"/>
      <c r="R230" s="1431"/>
      <c r="S230" s="1431"/>
      <c r="T230" s="1431"/>
      <c r="U230" s="1432"/>
    </row>
    <row r="231" spans="1:51" ht="14.25" customHeight="1" thickBot="1" x14ac:dyDescent="0.25">
      <c r="A231" s="22" t="s">
        <v>36</v>
      </c>
      <c r="B231" s="1433" t="s">
        <v>56</v>
      </c>
      <c r="C231" s="1434"/>
      <c r="D231" s="1434"/>
      <c r="E231" s="1434"/>
      <c r="F231" s="1434"/>
      <c r="G231" s="1434"/>
      <c r="H231" s="114">
        <f t="shared" ref="H231:I231" si="37">SUM(H230)</f>
        <v>15720.7</v>
      </c>
      <c r="I231" s="539">
        <f t="shared" si="37"/>
        <v>15725.1</v>
      </c>
      <c r="J231" s="1124">
        <f t="shared" ref="J231:P231" si="38">SUM(J230)</f>
        <v>4.4000000000000004</v>
      </c>
      <c r="K231" s="114">
        <f t="shared" ref="K231:L231" si="39">SUM(K230)</f>
        <v>19931.099999999999</v>
      </c>
      <c r="L231" s="539">
        <f t="shared" si="39"/>
        <v>19931.099999999999</v>
      </c>
      <c r="M231" s="1125">
        <f t="shared" si="38"/>
        <v>0</v>
      </c>
      <c r="N231" s="114">
        <f t="shared" ref="N231:O231" si="40">SUM(N230)</f>
        <v>18189.400000000001</v>
      </c>
      <c r="O231" s="539">
        <f t="shared" si="40"/>
        <v>18189.400000000001</v>
      </c>
      <c r="P231" s="1125">
        <f t="shared" si="38"/>
        <v>0</v>
      </c>
      <c r="Q231" s="1444"/>
      <c r="R231" s="1444"/>
      <c r="S231" s="1444"/>
      <c r="T231" s="1444"/>
      <c r="U231" s="1445"/>
      <c r="V231" s="8"/>
      <c r="W231" s="8"/>
      <c r="X231" s="8"/>
      <c r="Y231" s="8"/>
      <c r="Z231" s="8"/>
      <c r="AA231" s="8"/>
      <c r="AB231" s="8"/>
      <c r="AC231" s="8"/>
      <c r="AD231" s="8"/>
      <c r="AE231" s="8"/>
      <c r="AF231" s="8"/>
      <c r="AG231" s="8"/>
      <c r="AH231" s="8"/>
      <c r="AI231" s="8"/>
      <c r="AJ231" s="8"/>
      <c r="AK231" s="8"/>
      <c r="AL231" s="8"/>
      <c r="AM231" s="8"/>
      <c r="AN231" s="8"/>
      <c r="AO231" s="8"/>
      <c r="AP231" s="8"/>
      <c r="AQ231" s="8"/>
      <c r="AR231" s="8"/>
      <c r="AS231" s="8"/>
      <c r="AT231" s="8"/>
      <c r="AU231" s="8"/>
      <c r="AV231" s="8"/>
      <c r="AW231" s="8"/>
      <c r="AX231" s="8"/>
      <c r="AY231" s="8"/>
    </row>
    <row r="232" spans="1:51" s="10" customFormat="1" ht="16.5" customHeight="1" x14ac:dyDescent="0.2">
      <c r="A232" s="633"/>
      <c r="B232" s="403"/>
      <c r="C232" s="403"/>
      <c r="D232" s="403"/>
      <c r="E232" s="403"/>
      <c r="F232" s="403"/>
      <c r="G232" s="403"/>
      <c r="H232" s="403"/>
      <c r="I232" s="403"/>
      <c r="J232" s="403"/>
      <c r="K232" s="403"/>
      <c r="L232" s="403"/>
      <c r="M232" s="403"/>
      <c r="N232" s="403"/>
      <c r="O232" s="403"/>
      <c r="P232" s="403"/>
      <c r="Q232" s="403"/>
      <c r="R232" s="633"/>
      <c r="S232" s="633"/>
      <c r="T232" s="633"/>
      <c r="U232" s="633"/>
    </row>
    <row r="233" spans="1:51" s="10" customFormat="1" ht="17.25" customHeight="1" x14ac:dyDescent="0.2">
      <c r="A233" s="633"/>
      <c r="B233" s="564"/>
      <c r="C233" s="564"/>
      <c r="D233" s="564"/>
      <c r="E233" s="564"/>
      <c r="F233" s="564"/>
      <c r="G233" s="564"/>
      <c r="H233" s="564"/>
      <c r="I233" s="564"/>
      <c r="J233" s="564"/>
      <c r="K233" s="564"/>
      <c r="L233" s="564"/>
      <c r="M233" s="564"/>
      <c r="N233" s="564"/>
      <c r="O233" s="564"/>
      <c r="P233" s="564"/>
      <c r="Q233" s="564"/>
      <c r="R233" s="633"/>
      <c r="S233" s="633"/>
      <c r="T233" s="633"/>
      <c r="U233" s="633"/>
    </row>
    <row r="234" spans="1:51" s="11" customFormat="1" ht="14.25" customHeight="1" thickBot="1" x14ac:dyDescent="0.25">
      <c r="A234" s="1413" t="s">
        <v>13</v>
      </c>
      <c r="B234" s="1413"/>
      <c r="C234" s="1413"/>
      <c r="D234" s="1413"/>
      <c r="E234" s="1413"/>
      <c r="F234" s="1413"/>
      <c r="G234" s="1413"/>
      <c r="H234" s="1054"/>
      <c r="I234" s="1054"/>
      <c r="J234" s="1054"/>
      <c r="K234" s="1054"/>
      <c r="L234" s="1054"/>
      <c r="M234" s="1054"/>
      <c r="N234" s="1054"/>
      <c r="O234" s="1054"/>
      <c r="P234" s="1054"/>
      <c r="Q234" s="18"/>
      <c r="R234" s="18"/>
      <c r="S234" s="18"/>
      <c r="T234" s="18"/>
      <c r="U234" s="18"/>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c r="AU234" s="10"/>
      <c r="AV234" s="10"/>
      <c r="AW234" s="10"/>
      <c r="AX234" s="10"/>
      <c r="AY234" s="10"/>
    </row>
    <row r="235" spans="1:51" ht="69" customHeight="1" thickBot="1" x14ac:dyDescent="0.25">
      <c r="A235" s="1414" t="s">
        <v>10</v>
      </c>
      <c r="B235" s="1415"/>
      <c r="C235" s="1415"/>
      <c r="D235" s="1415"/>
      <c r="E235" s="1415"/>
      <c r="F235" s="1415"/>
      <c r="G235" s="1416"/>
      <c r="H235" s="1126" t="s">
        <v>232</v>
      </c>
      <c r="I235" s="1127" t="s">
        <v>362</v>
      </c>
      <c r="J235" s="1128" t="s">
        <v>220</v>
      </c>
      <c r="K235" s="1129" t="s">
        <v>162</v>
      </c>
      <c r="L235" s="1127" t="s">
        <v>221</v>
      </c>
      <c r="M235" s="1128" t="s">
        <v>220</v>
      </c>
      <c r="N235" s="1129" t="s">
        <v>225</v>
      </c>
      <c r="O235" s="1127" t="s">
        <v>361</v>
      </c>
      <c r="P235" s="1128" t="s">
        <v>220</v>
      </c>
      <c r="Q235" s="2"/>
      <c r="R235" s="2"/>
      <c r="S235" s="2"/>
      <c r="T235" s="2"/>
      <c r="U235" s="2"/>
      <c r="V235" s="8"/>
      <c r="W235" s="8"/>
      <c r="X235" s="8"/>
      <c r="Y235" s="8"/>
      <c r="Z235" s="8"/>
      <c r="AA235" s="8"/>
      <c r="AB235" s="8"/>
      <c r="AC235" s="8"/>
      <c r="AD235" s="8"/>
      <c r="AE235" s="8"/>
      <c r="AF235" s="8"/>
      <c r="AG235" s="8"/>
      <c r="AH235" s="8"/>
      <c r="AI235" s="8"/>
      <c r="AJ235" s="8"/>
      <c r="AK235" s="8"/>
      <c r="AL235" s="8"/>
      <c r="AM235" s="8"/>
      <c r="AN235" s="8"/>
      <c r="AO235" s="8"/>
      <c r="AP235" s="8"/>
      <c r="AQ235" s="8"/>
      <c r="AR235" s="8"/>
      <c r="AS235" s="8"/>
      <c r="AT235" s="8"/>
      <c r="AU235" s="8"/>
      <c r="AV235" s="8"/>
      <c r="AW235" s="8"/>
      <c r="AX235" s="8"/>
      <c r="AY235" s="8"/>
    </row>
    <row r="236" spans="1:51" ht="14.25" customHeight="1" x14ac:dyDescent="0.2">
      <c r="A236" s="1417" t="s">
        <v>14</v>
      </c>
      <c r="B236" s="1418"/>
      <c r="C236" s="1418"/>
      <c r="D236" s="1418"/>
      <c r="E236" s="1418"/>
      <c r="F236" s="1418"/>
      <c r="G236" s="1419"/>
      <c r="H236" s="540">
        <f t="shared" ref="H236:P236" si="41">H237+H246+H247+H248+H245</f>
        <v>14918.2</v>
      </c>
      <c r="I236" s="552">
        <f t="shared" si="41"/>
        <v>14922.6</v>
      </c>
      <c r="J236" s="543">
        <f t="shared" si="41"/>
        <v>4.4000000000000004</v>
      </c>
      <c r="K236" s="540">
        <f t="shared" si="41"/>
        <v>16690.7</v>
      </c>
      <c r="L236" s="552">
        <f t="shared" si="41"/>
        <v>16690.7</v>
      </c>
      <c r="M236" s="543">
        <f t="shared" si="41"/>
        <v>0</v>
      </c>
      <c r="N236" s="540">
        <f t="shared" si="41"/>
        <v>14592.3</v>
      </c>
      <c r="O236" s="552">
        <f t="shared" si="41"/>
        <v>14592.3</v>
      </c>
      <c r="P236" s="543">
        <f t="shared" si="41"/>
        <v>0</v>
      </c>
      <c r="V236" s="8"/>
      <c r="W236" s="8"/>
      <c r="X236" s="8"/>
      <c r="Y236" s="8"/>
      <c r="Z236" s="8"/>
      <c r="AA236" s="8"/>
      <c r="AB236" s="8"/>
      <c r="AC236" s="8"/>
      <c r="AD236" s="8"/>
      <c r="AE236" s="8"/>
      <c r="AF236" s="8"/>
      <c r="AG236" s="8"/>
      <c r="AH236" s="8"/>
      <c r="AI236" s="8"/>
      <c r="AJ236" s="8"/>
      <c r="AK236" s="8"/>
      <c r="AL236" s="8"/>
      <c r="AM236" s="8"/>
      <c r="AN236" s="8"/>
      <c r="AO236" s="8"/>
      <c r="AP236" s="8"/>
      <c r="AQ236" s="8"/>
      <c r="AR236" s="8"/>
      <c r="AS236" s="8"/>
      <c r="AT236" s="8"/>
      <c r="AU236" s="8"/>
      <c r="AV236" s="8"/>
      <c r="AW236" s="8"/>
      <c r="AX236" s="8"/>
      <c r="AY236" s="8"/>
    </row>
    <row r="237" spans="1:51" ht="14.25" customHeight="1" x14ac:dyDescent="0.2">
      <c r="A237" s="1420" t="s">
        <v>88</v>
      </c>
      <c r="B237" s="1421"/>
      <c r="C237" s="1421"/>
      <c r="D237" s="1421"/>
      <c r="E237" s="1421"/>
      <c r="F237" s="1421"/>
      <c r="G237" s="1422"/>
      <c r="H237" s="566">
        <f t="shared" ref="H237:P237" si="42">SUM(H238:H244)</f>
        <v>12387.5</v>
      </c>
      <c r="I237" s="548">
        <f t="shared" si="42"/>
        <v>12054.4</v>
      </c>
      <c r="J237" s="544">
        <f t="shared" si="42"/>
        <v>-333.1</v>
      </c>
      <c r="K237" s="566">
        <f t="shared" si="42"/>
        <v>16690.7</v>
      </c>
      <c r="L237" s="548">
        <f t="shared" si="42"/>
        <v>16690.7</v>
      </c>
      <c r="M237" s="544">
        <f t="shared" si="42"/>
        <v>0</v>
      </c>
      <c r="N237" s="566">
        <f t="shared" si="42"/>
        <v>14592.3</v>
      </c>
      <c r="O237" s="548">
        <f t="shared" si="42"/>
        <v>14592.3</v>
      </c>
      <c r="P237" s="544">
        <f t="shared" si="42"/>
        <v>0</v>
      </c>
      <c r="Q237" s="306"/>
      <c r="V237" s="8"/>
      <c r="W237" s="8"/>
      <c r="X237" s="8"/>
      <c r="Y237" s="8"/>
      <c r="Z237" s="8"/>
      <c r="AA237" s="8"/>
      <c r="AB237" s="8"/>
      <c r="AC237" s="8"/>
      <c r="AD237" s="8"/>
      <c r="AE237" s="8"/>
      <c r="AF237" s="8"/>
      <c r="AG237" s="8"/>
      <c r="AH237" s="8"/>
      <c r="AI237" s="8"/>
      <c r="AJ237" s="8"/>
      <c r="AK237" s="8"/>
      <c r="AL237" s="8"/>
      <c r="AM237" s="8"/>
      <c r="AN237" s="8"/>
      <c r="AO237" s="8"/>
      <c r="AP237" s="8"/>
      <c r="AQ237" s="8"/>
      <c r="AR237" s="8"/>
      <c r="AS237" s="8"/>
      <c r="AT237" s="8"/>
      <c r="AU237" s="8"/>
      <c r="AV237" s="8"/>
      <c r="AW237" s="8"/>
      <c r="AX237" s="8"/>
      <c r="AY237" s="8"/>
    </row>
    <row r="238" spans="1:51" ht="14.25" customHeight="1" x14ac:dyDescent="0.2">
      <c r="A238" s="1423" t="s">
        <v>18</v>
      </c>
      <c r="B238" s="1424"/>
      <c r="C238" s="1424"/>
      <c r="D238" s="1424"/>
      <c r="E238" s="1424"/>
      <c r="F238" s="1424"/>
      <c r="G238" s="1425"/>
      <c r="H238" s="639">
        <f>SUMIF(G10:G231,"SB",H10:H231)</f>
        <v>10326.700000000001</v>
      </c>
      <c r="I238" s="640">
        <f>SUMIF(G10:G231,"SB",I10:I231)</f>
        <v>9993.6</v>
      </c>
      <c r="J238" s="154">
        <f>SUMIF(G10:G231,"SB",J10:J231)</f>
        <v>-333.1</v>
      </c>
      <c r="K238" s="639">
        <f>SUMIF(G10:G231,"SB",K10:K231)</f>
        <v>13443</v>
      </c>
      <c r="L238" s="640">
        <f>SUMIF(G10:G231,"SB",L10:L231)</f>
        <v>13443</v>
      </c>
      <c r="M238" s="154">
        <f>SUMIF(G10:G231,"SB",M10:M231)</f>
        <v>0</v>
      </c>
      <c r="N238" s="639">
        <f>SUMIF(G10:G231,"SB",N10:N231)</f>
        <v>13246.1</v>
      </c>
      <c r="O238" s="640">
        <f>SUMIF(G10:G231,"SB",O10:O231)</f>
        <v>13246.1</v>
      </c>
      <c r="P238" s="154">
        <f>SUMIF(G10:G231,"SB",P10:P231)</f>
        <v>0</v>
      </c>
      <c r="Q238" s="14"/>
      <c r="V238" s="8"/>
      <c r="W238" s="8"/>
      <c r="X238" s="8"/>
      <c r="Y238" s="8"/>
      <c r="Z238" s="8"/>
      <c r="AA238" s="8"/>
      <c r="AB238" s="8"/>
      <c r="AC238" s="8"/>
      <c r="AD238" s="8"/>
      <c r="AE238" s="8"/>
      <c r="AF238" s="8"/>
      <c r="AG238" s="8"/>
      <c r="AH238" s="8"/>
      <c r="AI238" s="8"/>
      <c r="AJ238" s="8"/>
      <c r="AK238" s="8"/>
      <c r="AL238" s="8"/>
      <c r="AM238" s="8"/>
      <c r="AN238" s="8"/>
      <c r="AO238" s="8"/>
      <c r="AP238" s="8"/>
      <c r="AQ238" s="8"/>
      <c r="AR238" s="8"/>
      <c r="AS238" s="8"/>
      <c r="AT238" s="8"/>
      <c r="AU238" s="8"/>
      <c r="AV238" s="8"/>
      <c r="AW238" s="8"/>
      <c r="AX238" s="8"/>
      <c r="AY238" s="8"/>
    </row>
    <row r="239" spans="1:51" ht="14.25" customHeight="1" x14ac:dyDescent="0.2">
      <c r="A239" s="1404" t="s">
        <v>19</v>
      </c>
      <c r="B239" s="1405"/>
      <c r="C239" s="1405"/>
      <c r="D239" s="1405"/>
      <c r="E239" s="1405"/>
      <c r="F239" s="1405"/>
      <c r="G239" s="1406"/>
      <c r="H239" s="423">
        <f>SUMIF(G12:G231,"SB(SP)",H12:H231)</f>
        <v>34.700000000000003</v>
      </c>
      <c r="I239" s="553">
        <f>SUMIF(G12:G231,"SB(SP)",I12:I231)</f>
        <v>34.700000000000003</v>
      </c>
      <c r="J239" s="545">
        <f>SUMIF(G12:G231,"SB(SP)",J12:J231)</f>
        <v>0</v>
      </c>
      <c r="K239" s="423">
        <f>SUMIF(G17:G231,"SB(SP)",K17:K231)</f>
        <v>34.700000000000003</v>
      </c>
      <c r="L239" s="553">
        <f>SUMIF(G17:G231,"SB(SP)",L17:L231)</f>
        <v>34.700000000000003</v>
      </c>
      <c r="M239" s="545">
        <f>SUMIF(G17:G231,"SB(SP)",M17:M231)</f>
        <v>0</v>
      </c>
      <c r="N239" s="423">
        <f>SUMIF(G17:G231,"SB(SP)",N17:N231)</f>
        <v>34.700000000000003</v>
      </c>
      <c r="O239" s="553">
        <f>SUMIF(G17:G231,"SB(SP)",O17:O231)</f>
        <v>34.700000000000003</v>
      </c>
      <c r="P239" s="545">
        <f>SUMIF(G17:G231,"SB(SP)",P17:P231)</f>
        <v>0</v>
      </c>
      <c r="Q239" s="20"/>
    </row>
    <row r="240" spans="1:51" ht="12.75" customHeight="1" x14ac:dyDescent="0.2">
      <c r="A240" s="1404" t="s">
        <v>66</v>
      </c>
      <c r="B240" s="1405"/>
      <c r="C240" s="1405"/>
      <c r="D240" s="1405"/>
      <c r="E240" s="1405"/>
      <c r="F240" s="1405"/>
      <c r="G240" s="1406"/>
      <c r="H240" s="423">
        <f>SUMIF(G12:G231,"SB(VR)",H12:H231)</f>
        <v>0</v>
      </c>
      <c r="I240" s="553">
        <f>SUMIF(G12:G231,"SB(VR)",I12:I231)</f>
        <v>0</v>
      </c>
      <c r="J240" s="545">
        <f>SUMIF(G12:G231,"SB(VR)",J12:J231)</f>
        <v>0</v>
      </c>
      <c r="K240" s="423">
        <f>SUMIF(G12:G231,"SB(VR)",K12:K231)</f>
        <v>0</v>
      </c>
      <c r="L240" s="553">
        <f>SUMIF(G12:G231,"SB(VR)",L12:L231)</f>
        <v>0</v>
      </c>
      <c r="M240" s="545">
        <f>SUMIF(G12:G231,"SB(VR)",M12:M231)</f>
        <v>0</v>
      </c>
      <c r="N240" s="423">
        <f>SUMIF(G12:G231,"SB(VR)",N12:N231)</f>
        <v>0</v>
      </c>
      <c r="O240" s="553">
        <f>SUMIF(G12:G231,"SB(VR)",O12:O231)</f>
        <v>0</v>
      </c>
      <c r="P240" s="545">
        <f>SUMIF(G12:G231,"SB(VR)",P12:P231)</f>
        <v>0</v>
      </c>
      <c r="Q240" s="16"/>
      <c r="R240" s="1"/>
      <c r="S240" s="1"/>
      <c r="T240" s="1"/>
      <c r="U240" s="1"/>
    </row>
    <row r="241" spans="1:54" x14ac:dyDescent="0.2">
      <c r="A241" s="1404" t="s">
        <v>20</v>
      </c>
      <c r="B241" s="1405"/>
      <c r="C241" s="1405"/>
      <c r="D241" s="1405"/>
      <c r="E241" s="1405"/>
      <c r="F241" s="1405"/>
      <c r="G241" s="1406"/>
      <c r="H241" s="423">
        <f>SUMIF(G12:G231,"SB(P)",H12:H231)</f>
        <v>0</v>
      </c>
      <c r="I241" s="553">
        <f>SUMIF(G12:G231,"SB(P)",I12:I231)</f>
        <v>0</v>
      </c>
      <c r="J241" s="545">
        <f>SUMIF(G12:G231,"SB(P)",J12:J231)</f>
        <v>0</v>
      </c>
      <c r="K241" s="423">
        <f>SUMIF(G12:G231,"SB(P)",K12:K231)</f>
        <v>0</v>
      </c>
      <c r="L241" s="553">
        <f>SUMIF(G12:G231,"SB(P)",L12:L231)</f>
        <v>0</v>
      </c>
      <c r="M241" s="545">
        <f>SUMIF(G12:G231,"SB(P)",M12:M231)</f>
        <v>0</v>
      </c>
      <c r="N241" s="423">
        <f>SUMIF(G12:G231,"SB(P)",N12:N231)</f>
        <v>0</v>
      </c>
      <c r="O241" s="553">
        <f>SUMIF(G12:G231,"SB(P)",O12:O231)</f>
        <v>0</v>
      </c>
      <c r="P241" s="545">
        <f>SUMIF(G12:G231,"SB(P)",P12:P231)</f>
        <v>0</v>
      </c>
      <c r="Q241" s="16"/>
      <c r="R241" s="1"/>
      <c r="S241" s="1"/>
      <c r="T241" s="1"/>
      <c r="U241" s="1"/>
    </row>
    <row r="242" spans="1:54" x14ac:dyDescent="0.2">
      <c r="A242" s="1404" t="s">
        <v>91</v>
      </c>
      <c r="B242" s="1405"/>
      <c r="C242" s="1405"/>
      <c r="D242" s="1405"/>
      <c r="E242" s="1405"/>
      <c r="F242" s="1405"/>
      <c r="G242" s="1406"/>
      <c r="H242" s="423">
        <f>SUMIF(G13:G231,"SB(VB)",H13:H231)</f>
        <v>164.2</v>
      </c>
      <c r="I242" s="553">
        <f>SUMIF(G13:G231,"SB(VB)",I13:I231)</f>
        <v>164.2</v>
      </c>
      <c r="J242" s="545">
        <f>SUMIF(G13:G231,"SB(VB)",J13:J231)</f>
        <v>0</v>
      </c>
      <c r="K242" s="423">
        <f>SUMIF(G14:G231,"SB(VB)",K14:K231)</f>
        <v>260.60000000000002</v>
      </c>
      <c r="L242" s="553">
        <f>SUMIF(G14:G231,"SB(VB)",L14:L231)</f>
        <v>260.60000000000002</v>
      </c>
      <c r="M242" s="545">
        <f>SUMIF(G14:G231,"SB(VB)",M14:M231)</f>
        <v>0</v>
      </c>
      <c r="N242" s="423">
        <f>SUMIF(G14:G231,"SB(VB)",N14:N231)</f>
        <v>106.4</v>
      </c>
      <c r="O242" s="553">
        <f>SUMIF(G14:G231,"SB(VB)",O14:O231)</f>
        <v>106.4</v>
      </c>
      <c r="P242" s="545">
        <f>SUMIF(G14:G231,"SB(VB)",P14:P231)</f>
        <v>0</v>
      </c>
    </row>
    <row r="243" spans="1:54" x14ac:dyDescent="0.2">
      <c r="A243" s="1407" t="s">
        <v>168</v>
      </c>
      <c r="B243" s="1408"/>
      <c r="C243" s="1408"/>
      <c r="D243" s="1408"/>
      <c r="E243" s="1408"/>
      <c r="F243" s="1408"/>
      <c r="G243" s="1409"/>
      <c r="H243" s="423">
        <f>SUMIF(G12:G231,"SB(KPP)",H12:H231)</f>
        <v>0</v>
      </c>
      <c r="I243" s="553">
        <f>SUMIF(G12:G231,"SB(KPP)",I12:I231)</f>
        <v>0</v>
      </c>
      <c r="J243" s="545">
        <f>SUMIF(G12:G231,"SB(KPP)",J12:J231)</f>
        <v>0</v>
      </c>
      <c r="K243" s="423">
        <f>SUMIF(G15:G228,"SB(KPP)",K15:K228)</f>
        <v>0</v>
      </c>
      <c r="L243" s="553">
        <f>SUMIF(G15:G228,"SB(KPP)",L15:L228)</f>
        <v>0</v>
      </c>
      <c r="M243" s="545">
        <f>SUMIF(G15:G225,"SB(KPP)",M15:M225)</f>
        <v>0</v>
      </c>
      <c r="N243" s="423">
        <f>SUMIF(G15:G225,"SB(KPP)",N15:N225)</f>
        <v>0</v>
      </c>
      <c r="O243" s="553">
        <f>SUMIF(G15:G225,"SB(KPP)",O15:O225)</f>
        <v>0</v>
      </c>
      <c r="P243" s="545">
        <f>SUMIF(G15:G225,"SB(KPP)",P15:P225)</f>
        <v>0</v>
      </c>
      <c r="Q243" s="47"/>
      <c r="R243" s="47"/>
      <c r="S243" s="47"/>
      <c r="T243" s="47"/>
      <c r="U243" s="47"/>
    </row>
    <row r="244" spans="1:54" ht="25.5" customHeight="1" x14ac:dyDescent="0.2">
      <c r="A244" s="1410" t="s">
        <v>218</v>
      </c>
      <c r="B244" s="1411"/>
      <c r="C244" s="1411"/>
      <c r="D244" s="1411"/>
      <c r="E244" s="1411"/>
      <c r="F244" s="1411"/>
      <c r="G244" s="1412"/>
      <c r="H244" s="423">
        <f>SUMIF(G12:G229,"SB(ES)",H12:H229)</f>
        <v>1861.9</v>
      </c>
      <c r="I244" s="1139">
        <f>SUMIF(G12:G229,"SB(ES)",I12:I229)</f>
        <v>1861.9</v>
      </c>
      <c r="J244" s="1138">
        <f>SUMIF(G12:G229,"SB(ES)",J12:J229)</f>
        <v>0</v>
      </c>
      <c r="K244" s="423">
        <f>SUMIF(G15:G230,"SB(ES)",K15:K230)</f>
        <v>2952.4</v>
      </c>
      <c r="L244" s="553">
        <f>SUMIF(G15:G230,"SB(ES)",L15:L230)</f>
        <v>2952.4</v>
      </c>
      <c r="M244" s="545">
        <f>SUMIF(G15:G230,"SB(ES)",M15:M230)</f>
        <v>0</v>
      </c>
      <c r="N244" s="423">
        <f>SUMIF(G15:G230,"SB(ES)",N15:N230)</f>
        <v>1205.0999999999999</v>
      </c>
      <c r="O244" s="553">
        <f>SUMIF(G15:G230,"SB(ES)",O15:O230)</f>
        <v>1205.0999999999999</v>
      </c>
      <c r="P244" s="545">
        <f>SUMIF(G15:G230,"SB(ES)",P15:P230)</f>
        <v>0</v>
      </c>
    </row>
    <row r="245" spans="1:54" ht="14.25" customHeight="1" x14ac:dyDescent="0.2">
      <c r="A245" s="1395" t="s">
        <v>59</v>
      </c>
      <c r="B245" s="1396"/>
      <c r="C245" s="1396"/>
      <c r="D245" s="1396"/>
      <c r="E245" s="1396"/>
      <c r="F245" s="1396"/>
      <c r="G245" s="1397"/>
      <c r="H245" s="541">
        <f>SUMIF(G12:G227,"SB(L)",H12:H227)</f>
        <v>2530.6999999999998</v>
      </c>
      <c r="I245" s="554">
        <f>SUMIF(G12:G227,"SB(L)",I12:I227)</f>
        <v>2863.8</v>
      </c>
      <c r="J245" s="1130">
        <f>SUMIF(G12:G225,"SB(L)",J12:J225)</f>
        <v>333.1</v>
      </c>
      <c r="K245" s="541">
        <f>SUMIF(G17:G225,"SB(L)",K17:K225)</f>
        <v>0</v>
      </c>
      <c r="L245" s="554">
        <f>SUMIF(G17:G225,"SB(L)",L17:L225)</f>
        <v>0</v>
      </c>
      <c r="M245" s="546">
        <f>SUMIF(G17:G225,"SB(L)",M17:M225)</f>
        <v>0</v>
      </c>
      <c r="N245" s="541">
        <f>SUMIF(G17:G229,"SB(L)",N17:N230)</f>
        <v>0</v>
      </c>
      <c r="O245" s="554">
        <f>SUMIF(G17:G228,"SB(L)",O17:O229)</f>
        <v>0</v>
      </c>
      <c r="P245" s="546">
        <f>SUMIF(J17:J225,"SB(L)",P17:P225)</f>
        <v>0</v>
      </c>
    </row>
    <row r="246" spans="1:54" x14ac:dyDescent="0.2">
      <c r="A246" s="1395" t="s">
        <v>89</v>
      </c>
      <c r="B246" s="1396"/>
      <c r="C246" s="1396"/>
      <c r="D246" s="1396"/>
      <c r="E246" s="1396"/>
      <c r="F246" s="1396"/>
      <c r="G246" s="1397"/>
      <c r="H246" s="561">
        <f>SUMIF(G17:G231,"SB(SPL)",H17:H231)</f>
        <v>0</v>
      </c>
      <c r="I246" s="550">
        <f>SUMIF(G17:G231,"SB(SPL)",I17:I231)</f>
        <v>4.4000000000000004</v>
      </c>
      <c r="J246" s="1131">
        <f>SUMIF(G17:G231,"SB(SPL)",J17:J231)</f>
        <v>4.4000000000000004</v>
      </c>
      <c r="K246" s="561">
        <f>SUMIF(G17:G231,"SB(SPL)",K17:K231)</f>
        <v>0</v>
      </c>
      <c r="L246" s="550">
        <f>SUMIF(G17:G231,"SB(SPL)",L17:L231)</f>
        <v>0</v>
      </c>
      <c r="M246" s="1132">
        <f>SUMIF(G17:G231,"SB(SPL)",M17:M231)</f>
        <v>0</v>
      </c>
      <c r="N246" s="561">
        <f>SUMIF(G17:G231,"SB(SPL)",N17:N231)</f>
        <v>0</v>
      </c>
      <c r="O246" s="550">
        <f>SUMIF(G17:G231,"SB(SPL)",O17:O231)</f>
        <v>0</v>
      </c>
      <c r="P246" s="1135">
        <f>SUMIF(J17:J231,"SB(SPL)",P17:P231)</f>
        <v>0</v>
      </c>
    </row>
    <row r="247" spans="1:54" x14ac:dyDescent="0.2">
      <c r="A247" s="1395" t="s">
        <v>92</v>
      </c>
      <c r="B247" s="1396"/>
      <c r="C247" s="1396"/>
      <c r="D247" s="1396"/>
      <c r="E247" s="1396"/>
      <c r="F247" s="1396"/>
      <c r="G247" s="1397"/>
      <c r="H247" s="561">
        <f>SUMIF(G12:G231,"SB(ŽPL)",H12:H231)</f>
        <v>0</v>
      </c>
      <c r="I247" s="550">
        <f>SUMIF(G12:G231,"SB(ŽPL)",I12:I231)</f>
        <v>0</v>
      </c>
      <c r="J247" s="1131">
        <f>SUMIF(G12:G231,"SB(ŽPL)",J12:J231)</f>
        <v>0</v>
      </c>
      <c r="K247" s="561">
        <f>SUMIF(G12:G231,"SB(ŽPL)",K12:K231)</f>
        <v>0</v>
      </c>
      <c r="L247" s="550">
        <f>SUMIF(G12:G231,"SB(ŽPL)",L12:L231)</f>
        <v>0</v>
      </c>
      <c r="M247" s="1132">
        <f>SUMIF(G12:G231,"SB(ŽPL)",M12:M231)</f>
        <v>0</v>
      </c>
      <c r="N247" s="561">
        <f>SUMIF(G12:G231,"SB(ŽPL)",N12:N231)</f>
        <v>0</v>
      </c>
      <c r="O247" s="550">
        <f>SUMIF(G12:G231,"SB(ŽPL)",O12:O231)</f>
        <v>0</v>
      </c>
      <c r="P247" s="1135">
        <f>SUMIF(J12:J231,"SB(ŽPL)",P12:P231)</f>
        <v>0</v>
      </c>
    </row>
    <row r="248" spans="1:54" ht="12" customHeight="1" x14ac:dyDescent="0.2">
      <c r="A248" s="1395" t="s">
        <v>90</v>
      </c>
      <c r="B248" s="1396"/>
      <c r="C248" s="1396"/>
      <c r="D248" s="1396"/>
      <c r="E248" s="1396"/>
      <c r="F248" s="1396"/>
      <c r="G248" s="1397"/>
      <c r="H248" s="541">
        <f>SUMIF(G12:G231,"SB(VRL)",H12:H231)</f>
        <v>0</v>
      </c>
      <c r="I248" s="554">
        <f>SUMIF(G12:G231,"SB(VRL)",I12:I231)</f>
        <v>0</v>
      </c>
      <c r="J248" s="546">
        <f>SUMIF(G12:G231,"SB(VRL)",J12:J231)</f>
        <v>0</v>
      </c>
      <c r="K248" s="541">
        <f>SUMIF(G17:G231,"SB(VRL)",K17:K231)</f>
        <v>0</v>
      </c>
      <c r="L248" s="554">
        <f>SUMIF(G17:G231,"SB(VRL)",L17:L231)</f>
        <v>0</v>
      </c>
      <c r="M248" s="546">
        <f>SUMIF(G17:G231,"SB(VRL)",M17:M231)</f>
        <v>0</v>
      </c>
      <c r="N248" s="541">
        <f>SUMIF(G17:G231,"SB(VRL)",N17:N231)</f>
        <v>0</v>
      </c>
      <c r="O248" s="554">
        <f>SUMIF(G17:G231,"SB(VRL)",O17:O231)</f>
        <v>0</v>
      </c>
      <c r="P248" s="546">
        <f>SUMIF(J17:J231,"SB(VRL)",P17:P231)</f>
        <v>0</v>
      </c>
    </row>
    <row r="249" spans="1:54" x14ac:dyDescent="0.2">
      <c r="A249" s="1398" t="s">
        <v>15</v>
      </c>
      <c r="B249" s="1399"/>
      <c r="C249" s="1399"/>
      <c r="D249" s="1399"/>
      <c r="E249" s="1399"/>
      <c r="F249" s="1399"/>
      <c r="G249" s="1400"/>
      <c r="H249" s="567">
        <f t="shared" ref="H249:I249" si="43">SUM(H250:H253)</f>
        <v>802.5</v>
      </c>
      <c r="I249" s="551">
        <f t="shared" si="43"/>
        <v>802.5</v>
      </c>
      <c r="J249" s="1133">
        <f t="shared" ref="J249:P249" si="44">SUM(J250:J253)</f>
        <v>0</v>
      </c>
      <c r="K249" s="567">
        <f t="shared" ref="K249:L249" si="45">SUM(K250:K253)</f>
        <v>3240.4</v>
      </c>
      <c r="L249" s="551">
        <f t="shared" si="45"/>
        <v>3240.4</v>
      </c>
      <c r="M249" s="1133">
        <f t="shared" si="44"/>
        <v>0</v>
      </c>
      <c r="N249" s="567">
        <f t="shared" ref="N249:O249" si="46">SUM(N250:N253)</f>
        <v>3597.1</v>
      </c>
      <c r="O249" s="551">
        <f t="shared" si="46"/>
        <v>3597.1</v>
      </c>
      <c r="P249" s="1136">
        <f t="shared" si="44"/>
        <v>0</v>
      </c>
    </row>
    <row r="250" spans="1:54" x14ac:dyDescent="0.2">
      <c r="A250" s="1401" t="s">
        <v>133</v>
      </c>
      <c r="B250" s="1402"/>
      <c r="C250" s="1402"/>
      <c r="D250" s="1402"/>
      <c r="E250" s="1402"/>
      <c r="F250" s="1402"/>
      <c r="G250" s="1403"/>
      <c r="H250" s="423">
        <f>SUMIF(G15:G231,"KVJUD",H15:H231)</f>
        <v>0</v>
      </c>
      <c r="I250" s="553">
        <f>SUMIF(G15:G231,"KVJUD",I15:I231)</f>
        <v>0</v>
      </c>
      <c r="J250" s="545">
        <f>SUMIF(G15:G231,"KVJUD",J15:J231)</f>
        <v>0</v>
      </c>
      <c r="K250" s="423">
        <f>SUMIF(G17:G231,"KVJUD",K15:K231)</f>
        <v>0</v>
      </c>
      <c r="L250" s="553">
        <f>SUMIF(G17:G231,"KVJUD",L15:L231)</f>
        <v>0</v>
      </c>
      <c r="M250" s="545">
        <f>SUMIF(G17:G231,"KVJUD",M15:M231)</f>
        <v>0</v>
      </c>
      <c r="N250" s="423">
        <f>SUMIF(G15:G231,"KVJUD",N15:N231)</f>
        <v>0</v>
      </c>
      <c r="O250" s="553">
        <f>SUMIF(G15:G231,"KVJUD",O15:O231)</f>
        <v>0</v>
      </c>
      <c r="P250" s="545">
        <f>SUMIF(G15:G231,"KVJUD",P15:P231)</f>
        <v>0</v>
      </c>
    </row>
    <row r="251" spans="1:54" ht="13.5" customHeight="1" x14ac:dyDescent="0.2">
      <c r="A251" s="1404" t="s">
        <v>22</v>
      </c>
      <c r="B251" s="1405"/>
      <c r="C251" s="1405"/>
      <c r="D251" s="1405"/>
      <c r="E251" s="1405"/>
      <c r="F251" s="1405"/>
      <c r="G251" s="1406"/>
      <c r="H251" s="423">
        <f>SUMIF(G12:G231,"LRVB",H12:H231)</f>
        <v>65.099999999999994</v>
      </c>
      <c r="I251" s="553">
        <f>SUMIF(G12:G231,"LRVB",I12:I231)</f>
        <v>65.099999999999994</v>
      </c>
      <c r="J251" s="545">
        <f>SUMIF(G12:G231,"LRVB",J12:J231)</f>
        <v>0</v>
      </c>
      <c r="K251" s="423">
        <f>SUMIF(G12:G231,"LRVB",K12:K231)</f>
        <v>262.7</v>
      </c>
      <c r="L251" s="553">
        <f>SUMIF(G12:G231,"LRVB",L12:L231)</f>
        <v>262.7</v>
      </c>
      <c r="M251" s="545">
        <f>SUMIF(G12:G231,"LRVB",M12:M231)</f>
        <v>0</v>
      </c>
      <c r="N251" s="423">
        <f>SUMIF(G12:G231,"LRVB",N12:N231)</f>
        <v>291.7</v>
      </c>
      <c r="O251" s="553">
        <f>SUMIF(G12:G231,"LRVB",O12:O231)</f>
        <v>291.7</v>
      </c>
      <c r="P251" s="545">
        <f>SUMIF(G12:G231,"LRVB",P12:P231)</f>
        <v>0</v>
      </c>
    </row>
    <row r="252" spans="1:54" ht="14.25" customHeight="1" x14ac:dyDescent="0.2">
      <c r="A252" s="1410" t="s">
        <v>21</v>
      </c>
      <c r="B252" s="1411"/>
      <c r="C252" s="1411"/>
      <c r="D252" s="1411"/>
      <c r="E252" s="1411"/>
      <c r="F252" s="1411"/>
      <c r="G252" s="1412"/>
      <c r="H252" s="562">
        <f>SUMIF(G17:G229,"ES",H17:H229)</f>
        <v>737.4</v>
      </c>
      <c r="I252" s="549">
        <f>SUMIF(G17:G229,"ES",I17:I229)</f>
        <v>737.4</v>
      </c>
      <c r="J252" s="1134">
        <f>SUMIF(G17:G229,"ES",J17:J229)</f>
        <v>0</v>
      </c>
      <c r="K252" s="562">
        <f>SUMIF(G17:G225,"ES",K17:K225)</f>
        <v>2977.7</v>
      </c>
      <c r="L252" s="549">
        <f>SUMIF(G17:G225,"ES",L17:L225)</f>
        <v>2977.7</v>
      </c>
      <c r="M252" s="1134">
        <f>SUMIF(G17:G225,"ES",M17:M225)</f>
        <v>0</v>
      </c>
      <c r="N252" s="562">
        <f>SUMIF(G17:G228,"ES",N17:N229)</f>
        <v>3305.4</v>
      </c>
      <c r="O252" s="549">
        <f>SUMIF(G17:G228,"ES",O17:O228)</f>
        <v>3305.4</v>
      </c>
      <c r="P252" s="1134">
        <f>SUMIF(G17:G225,"ES",P17:P225)</f>
        <v>0</v>
      </c>
    </row>
    <row r="253" spans="1:54" ht="15.75" customHeight="1" x14ac:dyDescent="0.2">
      <c r="A253" s="1404" t="s">
        <v>23</v>
      </c>
      <c r="B253" s="1405"/>
      <c r="C253" s="1405"/>
      <c r="D253" s="1405"/>
      <c r="E253" s="1405"/>
      <c r="F253" s="1405"/>
      <c r="G253" s="1406"/>
      <c r="H253" s="423">
        <f>SUMIF(G12:G231,"Kt",H12:H231)</f>
        <v>0</v>
      </c>
      <c r="I253" s="553">
        <f>SUMIF(G12:G231,"Kt",I12:I231)</f>
        <v>0</v>
      </c>
      <c r="J253" s="545">
        <f>SUMIF(G12:G231,"Kt",J12:J231)</f>
        <v>0</v>
      </c>
      <c r="K253" s="423">
        <f>SUMIF(G12:G231,"Kt",K12:K231)</f>
        <v>0</v>
      </c>
      <c r="L253" s="553">
        <f>SUMIF(G12:G231,"Kt",L12:L231)</f>
        <v>0</v>
      </c>
      <c r="M253" s="545">
        <f>SUMIF(G12:G231,"Kt",M12:M231)</f>
        <v>0</v>
      </c>
      <c r="N253" s="423">
        <f>SUMIF(G12:G231,"Kt",N12:N231)</f>
        <v>0</v>
      </c>
      <c r="O253" s="553">
        <f>SUMIF(G12:G231,"Kt",O12:O231)</f>
        <v>0</v>
      </c>
      <c r="P253" s="545">
        <f>SUMIF(G12:G231,"Kt",P12:P231)</f>
        <v>0</v>
      </c>
    </row>
    <row r="254" spans="1:54" s="8" customFormat="1" ht="15" customHeight="1" thickBot="1" x14ac:dyDescent="0.25">
      <c r="A254" s="1436" t="s">
        <v>16</v>
      </c>
      <c r="B254" s="1437"/>
      <c r="C254" s="1437"/>
      <c r="D254" s="1437"/>
      <c r="E254" s="1437"/>
      <c r="F254" s="1437"/>
      <c r="G254" s="1438"/>
      <c r="H254" s="542">
        <f t="shared" ref="H254:P254" si="47">SUM(H236,H249)</f>
        <v>15720.7</v>
      </c>
      <c r="I254" s="555">
        <f t="shared" si="47"/>
        <v>15725.1</v>
      </c>
      <c r="J254" s="547">
        <f t="shared" si="47"/>
        <v>4.4000000000000004</v>
      </c>
      <c r="K254" s="542">
        <f t="shared" si="47"/>
        <v>19931.099999999999</v>
      </c>
      <c r="L254" s="555">
        <f t="shared" si="47"/>
        <v>19931.099999999999</v>
      </c>
      <c r="M254" s="547">
        <f t="shared" si="47"/>
        <v>0</v>
      </c>
      <c r="N254" s="542">
        <f t="shared" si="47"/>
        <v>18189.400000000001</v>
      </c>
      <c r="O254" s="555">
        <f t="shared" si="47"/>
        <v>18189.400000000001</v>
      </c>
      <c r="P254" s="547">
        <f t="shared" si="47"/>
        <v>0</v>
      </c>
      <c r="Q254" s="5"/>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row>
    <row r="255" spans="1:54" s="8" customFormat="1" x14ac:dyDescent="0.2">
      <c r="A255" s="5"/>
      <c r="B255" s="5"/>
      <c r="C255" s="5"/>
      <c r="D255" s="5"/>
      <c r="E255" s="13"/>
      <c r="F255" s="1053"/>
      <c r="G255" s="21"/>
      <c r="H255" s="10"/>
      <c r="I255" s="10"/>
      <c r="J255" s="10"/>
      <c r="K255" s="10"/>
      <c r="L255" s="10"/>
      <c r="M255" s="10"/>
      <c r="N255" s="10"/>
      <c r="O255" s="10"/>
      <c r="P255" s="10"/>
      <c r="Q255" s="10"/>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row>
    <row r="256" spans="1:54" s="8" customFormat="1" x14ac:dyDescent="0.2">
      <c r="A256" s="5"/>
      <c r="B256" s="5"/>
      <c r="C256" s="5"/>
      <c r="D256" s="5"/>
      <c r="E256" s="1227" t="s">
        <v>331</v>
      </c>
      <c r="F256" s="1227"/>
      <c r="G256" s="1227"/>
      <c r="H256" s="1227"/>
      <c r="I256" s="1227"/>
      <c r="J256" s="1227"/>
      <c r="K256" s="1227"/>
      <c r="L256" s="1227"/>
      <c r="M256" s="1227"/>
      <c r="N256" s="1227"/>
      <c r="O256" s="1227"/>
      <c r="P256" s="1227"/>
      <c r="Q256" s="6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row>
    <row r="257" spans="1:54" s="8" customFormat="1" x14ac:dyDescent="0.2">
      <c r="A257" s="5"/>
      <c r="B257" s="5"/>
      <c r="C257" s="5"/>
      <c r="D257" s="5"/>
      <c r="E257" s="13"/>
      <c r="F257" s="1053"/>
      <c r="G257" s="21"/>
      <c r="H257" s="670"/>
      <c r="I257" s="670"/>
      <c r="J257" s="670"/>
      <c r="K257" s="670"/>
      <c r="L257" s="670"/>
      <c r="M257" s="670"/>
      <c r="N257" s="670"/>
      <c r="O257" s="670"/>
      <c r="P257" s="670"/>
      <c r="Q257" s="10"/>
      <c r="R257" s="10"/>
      <c r="S257" s="10"/>
      <c r="T257" s="10"/>
      <c r="U257" s="10"/>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row>
    <row r="258" spans="1:54" s="8" customFormat="1" x14ac:dyDescent="0.2">
      <c r="A258" s="5"/>
      <c r="B258" s="5"/>
      <c r="C258" s="5"/>
      <c r="D258" s="5"/>
      <c r="E258" s="13"/>
      <c r="F258" s="1053"/>
      <c r="G258" s="21"/>
      <c r="H258" s="15"/>
      <c r="I258" s="15"/>
      <c r="J258" s="15"/>
      <c r="K258" s="15"/>
      <c r="L258" s="15"/>
      <c r="M258" s="15"/>
      <c r="N258" s="15"/>
      <c r="O258" s="15"/>
      <c r="P258" s="15"/>
      <c r="Q258" s="5"/>
      <c r="R258" s="5"/>
      <c r="S258" s="5"/>
      <c r="T258" s="5"/>
      <c r="U258" s="5"/>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row>
    <row r="259" spans="1:54" s="8" customFormat="1" x14ac:dyDescent="0.2">
      <c r="A259" s="5"/>
      <c r="B259" s="5"/>
      <c r="C259" s="5"/>
      <c r="D259" s="5"/>
      <c r="E259" s="13"/>
      <c r="F259" s="1053"/>
      <c r="G259" s="21"/>
      <c r="H259" s="15"/>
      <c r="I259" s="15"/>
      <c r="J259" s="15"/>
      <c r="K259" s="5"/>
      <c r="L259" s="5"/>
      <c r="M259" s="5"/>
      <c r="N259" s="5"/>
      <c r="O259" s="5"/>
      <c r="P259" s="5"/>
      <c r="Q259" s="5"/>
      <c r="R259" s="5"/>
      <c r="S259" s="5"/>
      <c r="T259" s="5"/>
      <c r="U259" s="5"/>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row>
    <row r="260" spans="1:54" s="8" customFormat="1" x14ac:dyDescent="0.2">
      <c r="A260" s="5"/>
      <c r="B260" s="5"/>
      <c r="C260" s="5"/>
      <c r="D260" s="5"/>
      <c r="E260" s="13"/>
      <c r="F260" s="1053"/>
      <c r="G260" s="21"/>
      <c r="H260" s="47"/>
      <c r="I260" s="47"/>
      <c r="J260" s="47"/>
      <c r="K260" s="47"/>
      <c r="L260" s="47"/>
      <c r="M260" s="47"/>
      <c r="N260" s="47"/>
      <c r="O260" s="47"/>
      <c r="P260" s="47"/>
      <c r="Q260" s="5"/>
      <c r="R260" s="5"/>
      <c r="S260" s="5"/>
      <c r="T260" s="5"/>
      <c r="U260" s="5"/>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row>
  </sheetData>
  <mergeCells count="215">
    <mergeCell ref="U60:U64"/>
    <mergeCell ref="U73:U77"/>
    <mergeCell ref="U110:U114"/>
    <mergeCell ref="U118:U122"/>
    <mergeCell ref="A240:G240"/>
    <mergeCell ref="A241:G241"/>
    <mergeCell ref="A242:G242"/>
    <mergeCell ref="A243:G243"/>
    <mergeCell ref="A244:G244"/>
    <mergeCell ref="D203:D207"/>
    <mergeCell ref="C218:G218"/>
    <mergeCell ref="C219:J219"/>
    <mergeCell ref="A220:A221"/>
    <mergeCell ref="B220:B221"/>
    <mergeCell ref="C220:C221"/>
    <mergeCell ref="D220:D221"/>
    <mergeCell ref="E220:E221"/>
    <mergeCell ref="D223:D225"/>
    <mergeCell ref="D226:D228"/>
    <mergeCell ref="C229:G229"/>
    <mergeCell ref="A198:A199"/>
    <mergeCell ref="B198:B199"/>
    <mergeCell ref="C198:C199"/>
    <mergeCell ref="D198:D199"/>
    <mergeCell ref="A245:G245"/>
    <mergeCell ref="A234:G234"/>
    <mergeCell ref="A235:G235"/>
    <mergeCell ref="A236:G236"/>
    <mergeCell ref="A237:G237"/>
    <mergeCell ref="A238:G238"/>
    <mergeCell ref="A239:G239"/>
    <mergeCell ref="B230:G230"/>
    <mergeCell ref="Q230:U230"/>
    <mergeCell ref="B231:G231"/>
    <mergeCell ref="Q231:U231"/>
    <mergeCell ref="A253:G253"/>
    <mergeCell ref="A254:G254"/>
    <mergeCell ref="E256:P256"/>
    <mergeCell ref="A246:G246"/>
    <mergeCell ref="A247:G247"/>
    <mergeCell ref="A248:G248"/>
    <mergeCell ref="A249:G249"/>
    <mergeCell ref="A250:G250"/>
    <mergeCell ref="A251:G251"/>
    <mergeCell ref="A252:G252"/>
    <mergeCell ref="E198:E199"/>
    <mergeCell ref="A200:A202"/>
    <mergeCell ref="B200:B202"/>
    <mergeCell ref="C200:C202"/>
    <mergeCell ref="D200:D202"/>
    <mergeCell ref="E200:E202"/>
    <mergeCell ref="C188:G188"/>
    <mergeCell ref="C189:S189"/>
    <mergeCell ref="D190:D191"/>
    <mergeCell ref="D192:D193"/>
    <mergeCell ref="D195:D196"/>
    <mergeCell ref="Q195:Q196"/>
    <mergeCell ref="C170:G170"/>
    <mergeCell ref="C171:U171"/>
    <mergeCell ref="D172:D173"/>
    <mergeCell ref="D174:D176"/>
    <mergeCell ref="D177:D181"/>
    <mergeCell ref="Q177:Q178"/>
    <mergeCell ref="Q159:Q160"/>
    <mergeCell ref="D161:D162"/>
    <mergeCell ref="E161:E163"/>
    <mergeCell ref="D163:D164"/>
    <mergeCell ref="Q163:Q164"/>
    <mergeCell ref="D167:D168"/>
    <mergeCell ref="E167:E168"/>
    <mergeCell ref="F167:F168"/>
    <mergeCell ref="D152:D154"/>
    <mergeCell ref="E152:E154"/>
    <mergeCell ref="Q153:Q154"/>
    <mergeCell ref="F154:F156"/>
    <mergeCell ref="D155:D157"/>
    <mergeCell ref="E155:E157"/>
    <mergeCell ref="Q156:Q157"/>
    <mergeCell ref="F157:F159"/>
    <mergeCell ref="D158:D160"/>
    <mergeCell ref="E158:E160"/>
    <mergeCell ref="D144:D147"/>
    <mergeCell ref="E144:E147"/>
    <mergeCell ref="F144:F147"/>
    <mergeCell ref="Q145:Q147"/>
    <mergeCell ref="D148:D151"/>
    <mergeCell ref="E148:E151"/>
    <mergeCell ref="F148:F151"/>
    <mergeCell ref="Q149:Q150"/>
    <mergeCell ref="Q132:Q133"/>
    <mergeCell ref="D135:D140"/>
    <mergeCell ref="Q135:Q140"/>
    <mergeCell ref="D141:D143"/>
    <mergeCell ref="E141:E143"/>
    <mergeCell ref="F141:F143"/>
    <mergeCell ref="A132:A134"/>
    <mergeCell ref="B132:B134"/>
    <mergeCell ref="C132:C134"/>
    <mergeCell ref="D132:D134"/>
    <mergeCell ref="E132:E134"/>
    <mergeCell ref="F132:F134"/>
    <mergeCell ref="D114:D117"/>
    <mergeCell ref="D118:D119"/>
    <mergeCell ref="C120:C123"/>
    <mergeCell ref="C124:C127"/>
    <mergeCell ref="A129:A131"/>
    <mergeCell ref="B129:B131"/>
    <mergeCell ref="C129:C131"/>
    <mergeCell ref="D129:D131"/>
    <mergeCell ref="T110:T111"/>
    <mergeCell ref="U129:U131"/>
    <mergeCell ref="F104:F106"/>
    <mergeCell ref="D107:D108"/>
    <mergeCell ref="A110:A111"/>
    <mergeCell ref="B110:B111"/>
    <mergeCell ref="C110:C111"/>
    <mergeCell ref="D110:D111"/>
    <mergeCell ref="E110:E111"/>
    <mergeCell ref="F110:F111"/>
    <mergeCell ref="Q110:Q111"/>
    <mergeCell ref="S110:S111"/>
    <mergeCell ref="A112:A113"/>
    <mergeCell ref="B112:B113"/>
    <mergeCell ref="C112:C113"/>
    <mergeCell ref="D112:D113"/>
    <mergeCell ref="E112:E113"/>
    <mergeCell ref="F112:F113"/>
    <mergeCell ref="E129:E131"/>
    <mergeCell ref="F129:F131"/>
    <mergeCell ref="D97:D98"/>
    <mergeCell ref="D101:D103"/>
    <mergeCell ref="A104:A106"/>
    <mergeCell ref="B104:B106"/>
    <mergeCell ref="C104:C106"/>
    <mergeCell ref="D104:D106"/>
    <mergeCell ref="D77:D78"/>
    <mergeCell ref="E77:E78"/>
    <mergeCell ref="D90:D91"/>
    <mergeCell ref="E104:E106"/>
    <mergeCell ref="Q90:Q91"/>
    <mergeCell ref="D92:D95"/>
    <mergeCell ref="E92:E96"/>
    <mergeCell ref="Q95:Q96"/>
    <mergeCell ref="A66:A67"/>
    <mergeCell ref="B66:B67"/>
    <mergeCell ref="C66:C67"/>
    <mergeCell ref="D66:D67"/>
    <mergeCell ref="D68:D69"/>
    <mergeCell ref="D73:D76"/>
    <mergeCell ref="Q57:Q58"/>
    <mergeCell ref="D60:D62"/>
    <mergeCell ref="A64:A65"/>
    <mergeCell ref="B64:B65"/>
    <mergeCell ref="C64:C65"/>
    <mergeCell ref="D64:D65"/>
    <mergeCell ref="E64:E65"/>
    <mergeCell ref="F64:F65"/>
    <mergeCell ref="D53:D54"/>
    <mergeCell ref="E53:E54"/>
    <mergeCell ref="F53:F54"/>
    <mergeCell ref="D55:D56"/>
    <mergeCell ref="E55:E56"/>
    <mergeCell ref="D57:D58"/>
    <mergeCell ref="E57:E58"/>
    <mergeCell ref="D47:D48"/>
    <mergeCell ref="E47:E48"/>
    <mergeCell ref="F47:F48"/>
    <mergeCell ref="D49:D50"/>
    <mergeCell ref="E49:E52"/>
    <mergeCell ref="Q49:Q50"/>
    <mergeCell ref="D51:D52"/>
    <mergeCell ref="F51:F52"/>
    <mergeCell ref="Q23:Q24"/>
    <mergeCell ref="D25:D28"/>
    <mergeCell ref="E25:E42"/>
    <mergeCell ref="D43:D44"/>
    <mergeCell ref="E43:E46"/>
    <mergeCell ref="D45:D46"/>
    <mergeCell ref="F45:F46"/>
    <mergeCell ref="A19:A24"/>
    <mergeCell ref="B19:B24"/>
    <mergeCell ref="C19:C24"/>
    <mergeCell ref="D19:D24"/>
    <mergeCell ref="E19:E24"/>
    <mergeCell ref="F19:F24"/>
    <mergeCell ref="A11:U11"/>
    <mergeCell ref="A12:U12"/>
    <mergeCell ref="B13:U13"/>
    <mergeCell ref="C14:U14"/>
    <mergeCell ref="D15:D16"/>
    <mergeCell ref="D17:D18"/>
    <mergeCell ref="U49:U50"/>
    <mergeCell ref="A4:S4"/>
    <mergeCell ref="A5:S5"/>
    <mergeCell ref="A6:S6"/>
    <mergeCell ref="P7:S7"/>
    <mergeCell ref="G8:G10"/>
    <mergeCell ref="J8:J10"/>
    <mergeCell ref="M8:M10"/>
    <mergeCell ref="P8:P10"/>
    <mergeCell ref="Q9:Q10"/>
    <mergeCell ref="Q8:T8"/>
    <mergeCell ref="A8:A10"/>
    <mergeCell ref="B8:B10"/>
    <mergeCell ref="C8:C10"/>
    <mergeCell ref="D8:D10"/>
    <mergeCell ref="E8:E10"/>
    <mergeCell ref="F8:F10"/>
    <mergeCell ref="R9:T9"/>
    <mergeCell ref="I8:I10"/>
    <mergeCell ref="H8:H10"/>
    <mergeCell ref="K8:K10"/>
    <mergeCell ref="L8:L10"/>
    <mergeCell ref="N8:N10"/>
    <mergeCell ref="O8:O10"/>
  </mergeCells>
  <printOptions horizontalCentered="1"/>
  <pageMargins left="0.39370078740157483" right="0.39370078740157483" top="0.59055118110236227" bottom="0.19685039370078741" header="0" footer="0"/>
  <pageSetup paperSize="9" scale="63" orientation="landscape" r:id="rId1"/>
  <rowBreaks count="2" manualBreakCount="2">
    <brk id="48" max="20" man="1"/>
    <brk id="199"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277"/>
  <sheetViews>
    <sheetView view="pageBreakPreview" topLeftCell="A56" zoomScaleNormal="100" zoomScaleSheetLayoutView="100" workbookViewId="0">
      <selection activeCell="X60" sqref="X60"/>
    </sheetView>
  </sheetViews>
  <sheetFormatPr defaultRowHeight="12.75" x14ac:dyDescent="0.2"/>
  <cols>
    <col min="1" max="4" width="2.7109375" style="5" customWidth="1"/>
    <col min="5" max="5" width="32" style="5" customWidth="1"/>
    <col min="6" max="6" width="3.28515625" style="13" customWidth="1"/>
    <col min="7" max="7" width="3.28515625" style="19" customWidth="1"/>
    <col min="8" max="8" width="11.5703125" style="19" customWidth="1"/>
    <col min="9" max="9" width="8.28515625" style="21" customWidth="1"/>
    <col min="10" max="12" width="8.85546875" style="5" customWidth="1"/>
    <col min="13" max="13" width="37" style="5" customWidth="1"/>
    <col min="14" max="16" width="4.5703125" style="5" customWidth="1"/>
    <col min="17" max="16384" width="9.140625" style="3"/>
  </cols>
  <sheetData>
    <row r="1" spans="1:16" s="132" customFormat="1" ht="14.25" customHeight="1" x14ac:dyDescent="0.25">
      <c r="M1" s="1519" t="s">
        <v>109</v>
      </c>
      <c r="N1" s="1520"/>
      <c r="O1" s="1520"/>
      <c r="P1" s="1520"/>
    </row>
    <row r="2" spans="1:16" s="132" customFormat="1" ht="14.25" customHeight="1" x14ac:dyDescent="0.25">
      <c r="M2" s="631"/>
      <c r="N2" s="632"/>
      <c r="O2" s="632"/>
      <c r="P2" s="632"/>
    </row>
    <row r="3" spans="1:16" s="51" customFormat="1" ht="15.75" x14ac:dyDescent="0.2">
      <c r="A3" s="1439" t="s">
        <v>310</v>
      </c>
      <c r="B3" s="1439"/>
      <c r="C3" s="1439"/>
      <c r="D3" s="1439"/>
      <c r="E3" s="1439"/>
      <c r="F3" s="1439"/>
      <c r="G3" s="1439"/>
      <c r="H3" s="1439"/>
      <c r="I3" s="1439"/>
      <c r="J3" s="1439"/>
      <c r="K3" s="1439"/>
      <c r="L3" s="1439"/>
      <c r="M3" s="1439"/>
      <c r="N3" s="1439"/>
      <c r="O3" s="1439"/>
      <c r="P3" s="1439"/>
    </row>
    <row r="4" spans="1:16" ht="15.75" x14ac:dyDescent="0.2">
      <c r="A4" s="1440" t="s">
        <v>25</v>
      </c>
      <c r="B4" s="1440"/>
      <c r="C4" s="1440"/>
      <c r="D4" s="1440"/>
      <c r="E4" s="1440"/>
      <c r="F4" s="1440"/>
      <c r="G4" s="1440"/>
      <c r="H4" s="1440"/>
      <c r="I4" s="1440"/>
      <c r="J4" s="1440"/>
      <c r="K4" s="1440"/>
      <c r="L4" s="1440"/>
      <c r="M4" s="1440"/>
      <c r="N4" s="1440"/>
      <c r="O4" s="1440"/>
      <c r="P4" s="1440"/>
    </row>
    <row r="5" spans="1:16" ht="15.75" x14ac:dyDescent="0.2">
      <c r="A5" s="1441" t="s">
        <v>106</v>
      </c>
      <c r="B5" s="1441"/>
      <c r="C5" s="1441"/>
      <c r="D5" s="1441"/>
      <c r="E5" s="1441"/>
      <c r="F5" s="1441"/>
      <c r="G5" s="1441"/>
      <c r="H5" s="1441"/>
      <c r="I5" s="1441"/>
      <c r="J5" s="1441"/>
      <c r="K5" s="1441"/>
      <c r="L5" s="1441"/>
      <c r="M5" s="1441"/>
      <c r="N5" s="1441"/>
      <c r="O5" s="1441"/>
      <c r="P5" s="1441"/>
    </row>
    <row r="6" spans="1:16" ht="13.5" thickBot="1" x14ac:dyDescent="0.25">
      <c r="M6" s="1442" t="s">
        <v>103</v>
      </c>
      <c r="N6" s="1442"/>
      <c r="O6" s="1442"/>
      <c r="P6" s="1443"/>
    </row>
    <row r="7" spans="1:16" s="51" customFormat="1" ht="24.75" customHeight="1" x14ac:dyDescent="0.2">
      <c r="A7" s="1283" t="s">
        <v>17</v>
      </c>
      <c r="B7" s="1286" t="s">
        <v>0</v>
      </c>
      <c r="C7" s="1286" t="s">
        <v>1</v>
      </c>
      <c r="D7" s="1286" t="s">
        <v>71</v>
      </c>
      <c r="E7" s="1289" t="s">
        <v>12</v>
      </c>
      <c r="F7" s="1271" t="s">
        <v>2</v>
      </c>
      <c r="G7" s="1274" t="s">
        <v>3</v>
      </c>
      <c r="H7" s="1521" t="s">
        <v>72</v>
      </c>
      <c r="I7" s="1277" t="s">
        <v>4</v>
      </c>
      <c r="J7" s="1280" t="s">
        <v>232</v>
      </c>
      <c r="K7" s="1280" t="s">
        <v>162</v>
      </c>
      <c r="L7" s="1280" t="s">
        <v>225</v>
      </c>
      <c r="M7" s="1261" t="s">
        <v>11</v>
      </c>
      <c r="N7" s="1262"/>
      <c r="O7" s="1262"/>
      <c r="P7" s="1263"/>
    </row>
    <row r="8" spans="1:16" s="51" customFormat="1" ht="18.75" customHeight="1" x14ac:dyDescent="0.2">
      <c r="A8" s="1284"/>
      <c r="B8" s="1287"/>
      <c r="C8" s="1287"/>
      <c r="D8" s="1287"/>
      <c r="E8" s="1290"/>
      <c r="F8" s="1272"/>
      <c r="G8" s="1275"/>
      <c r="H8" s="1522"/>
      <c r="I8" s="1278"/>
      <c r="J8" s="1281"/>
      <c r="K8" s="1281"/>
      <c r="L8" s="1281"/>
      <c r="M8" s="1264" t="s">
        <v>12</v>
      </c>
      <c r="N8" s="1266" t="s">
        <v>363</v>
      </c>
      <c r="O8" s="1266"/>
      <c r="P8" s="1267"/>
    </row>
    <row r="9" spans="1:16" s="51" customFormat="1" ht="59.25" customHeight="1" thickBot="1" x14ac:dyDescent="0.25">
      <c r="A9" s="1285"/>
      <c r="B9" s="1288"/>
      <c r="C9" s="1288"/>
      <c r="D9" s="1288"/>
      <c r="E9" s="1291"/>
      <c r="F9" s="1273"/>
      <c r="G9" s="1276"/>
      <c r="H9" s="1523"/>
      <c r="I9" s="1279"/>
      <c r="J9" s="1282"/>
      <c r="K9" s="1282"/>
      <c r="L9" s="1282"/>
      <c r="M9" s="1265"/>
      <c r="N9" s="133" t="s">
        <v>110</v>
      </c>
      <c r="O9" s="133" t="s">
        <v>163</v>
      </c>
      <c r="P9" s="4" t="s">
        <v>226</v>
      </c>
    </row>
    <row r="10" spans="1:16" s="12" customFormat="1" ht="15" customHeight="1" x14ac:dyDescent="0.2">
      <c r="A10" s="1268" t="s">
        <v>60</v>
      </c>
      <c r="B10" s="1269"/>
      <c r="C10" s="1269"/>
      <c r="D10" s="1269"/>
      <c r="E10" s="1269"/>
      <c r="F10" s="1269"/>
      <c r="G10" s="1269"/>
      <c r="H10" s="1269"/>
      <c r="I10" s="1269"/>
      <c r="J10" s="1269"/>
      <c r="K10" s="1269"/>
      <c r="L10" s="1269"/>
      <c r="M10" s="1269"/>
      <c r="N10" s="1269"/>
      <c r="O10" s="1269"/>
      <c r="P10" s="1270"/>
    </row>
    <row r="11" spans="1:16" s="12" customFormat="1" ht="14.25" customHeight="1" x14ac:dyDescent="0.2">
      <c r="A11" s="1240" t="s">
        <v>45</v>
      </c>
      <c r="B11" s="1241"/>
      <c r="C11" s="1241"/>
      <c r="D11" s="1241"/>
      <c r="E11" s="1241"/>
      <c r="F11" s="1241"/>
      <c r="G11" s="1241"/>
      <c r="H11" s="1241"/>
      <c r="I11" s="1241"/>
      <c r="J11" s="1241"/>
      <c r="K11" s="1241"/>
      <c r="L11" s="1241"/>
      <c r="M11" s="1241"/>
      <c r="N11" s="1241"/>
      <c r="O11" s="1241"/>
      <c r="P11" s="1242"/>
    </row>
    <row r="12" spans="1:16" ht="15" customHeight="1" x14ac:dyDescent="0.2">
      <c r="A12" s="26" t="s">
        <v>5</v>
      </c>
      <c r="B12" s="1243" t="s">
        <v>61</v>
      </c>
      <c r="C12" s="1244"/>
      <c r="D12" s="1244"/>
      <c r="E12" s="1244"/>
      <c r="F12" s="1244"/>
      <c r="G12" s="1244"/>
      <c r="H12" s="1244"/>
      <c r="I12" s="1244"/>
      <c r="J12" s="1244"/>
      <c r="K12" s="1244"/>
      <c r="L12" s="1244"/>
      <c r="M12" s="1244"/>
      <c r="N12" s="1244"/>
      <c r="O12" s="1244"/>
      <c r="P12" s="1245"/>
    </row>
    <row r="13" spans="1:16" ht="15.75" customHeight="1" x14ac:dyDescent="0.2">
      <c r="A13" s="40" t="s">
        <v>5</v>
      </c>
      <c r="B13" s="41" t="s">
        <v>5</v>
      </c>
      <c r="C13" s="1246" t="s">
        <v>41</v>
      </c>
      <c r="D13" s="1247"/>
      <c r="E13" s="1247"/>
      <c r="F13" s="1247"/>
      <c r="G13" s="1247"/>
      <c r="H13" s="1247"/>
      <c r="I13" s="1247"/>
      <c r="J13" s="1247"/>
      <c r="K13" s="1247"/>
      <c r="L13" s="1247"/>
      <c r="M13" s="1247"/>
      <c r="N13" s="1247"/>
      <c r="O13" s="1247"/>
      <c r="P13" s="1248"/>
    </row>
    <row r="14" spans="1:16" ht="39" customHeight="1" x14ac:dyDescent="0.2">
      <c r="A14" s="436" t="s">
        <v>5</v>
      </c>
      <c r="B14" s="437" t="s">
        <v>5</v>
      </c>
      <c r="C14" s="440" t="s">
        <v>5</v>
      </c>
      <c r="D14" s="434"/>
      <c r="E14" s="225" t="s">
        <v>93</v>
      </c>
      <c r="F14" s="735" t="s">
        <v>303</v>
      </c>
      <c r="G14" s="233" t="s">
        <v>27</v>
      </c>
      <c r="H14" s="435" t="s">
        <v>167</v>
      </c>
      <c r="I14" s="38"/>
      <c r="J14" s="265"/>
      <c r="K14" s="103"/>
      <c r="L14" s="265"/>
      <c r="M14" s="275"/>
      <c r="N14" s="151"/>
      <c r="O14" s="151"/>
      <c r="P14" s="294"/>
    </row>
    <row r="15" spans="1:16" ht="16.5" customHeight="1" x14ac:dyDescent="0.2">
      <c r="A15" s="436"/>
      <c r="B15" s="437"/>
      <c r="C15" s="440"/>
      <c r="D15" s="433" t="s">
        <v>5</v>
      </c>
      <c r="E15" s="1235" t="s">
        <v>107</v>
      </c>
      <c r="F15" s="438"/>
      <c r="G15" s="439"/>
      <c r="H15" s="1516"/>
      <c r="I15" s="59" t="s">
        <v>24</v>
      </c>
      <c r="J15" s="104">
        <v>140.1</v>
      </c>
      <c r="K15" s="128">
        <v>140.1</v>
      </c>
      <c r="L15" s="104">
        <v>140.1</v>
      </c>
      <c r="M15" s="48" t="s">
        <v>219</v>
      </c>
      <c r="N15" s="292">
        <v>3.9</v>
      </c>
      <c r="O15" s="135">
        <v>3.9</v>
      </c>
      <c r="P15" s="417">
        <v>3.9</v>
      </c>
    </row>
    <row r="16" spans="1:16" ht="16.5" customHeight="1" x14ac:dyDescent="0.2">
      <c r="A16" s="436"/>
      <c r="B16" s="437"/>
      <c r="C16" s="440"/>
      <c r="D16" s="441"/>
      <c r="E16" s="1249"/>
      <c r="F16" s="438"/>
      <c r="G16" s="439"/>
      <c r="H16" s="1516"/>
      <c r="I16" s="25"/>
      <c r="J16" s="265"/>
      <c r="K16" s="103"/>
      <c r="L16" s="265"/>
      <c r="M16" s="560" t="s">
        <v>300</v>
      </c>
      <c r="N16" s="594">
        <v>341</v>
      </c>
      <c r="O16" s="467">
        <v>353</v>
      </c>
      <c r="P16" s="468">
        <v>353</v>
      </c>
    </row>
    <row r="17" spans="1:16" ht="8.25" customHeight="1" x14ac:dyDescent="0.2">
      <c r="A17" s="924"/>
      <c r="B17" s="925"/>
      <c r="C17" s="980"/>
      <c r="D17" s="926"/>
      <c r="E17" s="1320"/>
      <c r="F17" s="931"/>
      <c r="G17" s="923"/>
      <c r="H17" s="1526"/>
      <c r="I17" s="37"/>
      <c r="J17" s="265"/>
      <c r="K17" s="103"/>
      <c r="L17" s="265"/>
      <c r="M17" s="298"/>
      <c r="N17" s="293"/>
      <c r="O17" s="576"/>
      <c r="P17" s="295"/>
    </row>
    <row r="18" spans="1:16" ht="16.5" customHeight="1" x14ac:dyDescent="0.2">
      <c r="A18" s="1250"/>
      <c r="B18" s="1258"/>
      <c r="C18" s="1512"/>
      <c r="D18" s="1506" t="s">
        <v>7</v>
      </c>
      <c r="E18" s="1235" t="s">
        <v>30</v>
      </c>
      <c r="F18" s="1292" t="s">
        <v>96</v>
      </c>
      <c r="G18" s="1296"/>
      <c r="H18" s="1496"/>
      <c r="I18" s="715" t="s">
        <v>24</v>
      </c>
      <c r="J18" s="104">
        <v>15.6</v>
      </c>
      <c r="K18" s="128">
        <v>15.6</v>
      </c>
      <c r="L18" s="104">
        <v>15.6</v>
      </c>
      <c r="M18" s="993" t="s">
        <v>32</v>
      </c>
      <c r="N18" s="35">
        <v>4</v>
      </c>
      <c r="O18" s="490">
        <v>4</v>
      </c>
      <c r="P18" s="200">
        <v>4</v>
      </c>
    </row>
    <row r="19" spans="1:16" ht="16.5" customHeight="1" x14ac:dyDescent="0.2">
      <c r="A19" s="1250"/>
      <c r="B19" s="1258"/>
      <c r="C19" s="1512"/>
      <c r="D19" s="1259"/>
      <c r="E19" s="1249"/>
      <c r="F19" s="1293"/>
      <c r="G19" s="1296"/>
      <c r="H19" s="1496"/>
      <c r="I19" s="974"/>
      <c r="J19" s="265"/>
      <c r="K19" s="103"/>
      <c r="L19" s="265"/>
      <c r="M19" s="652" t="s">
        <v>83</v>
      </c>
      <c r="N19" s="654">
        <v>3</v>
      </c>
      <c r="O19" s="655">
        <v>3</v>
      </c>
      <c r="P19" s="597">
        <v>6</v>
      </c>
    </row>
    <row r="20" spans="1:16" ht="27" customHeight="1" x14ac:dyDescent="0.2">
      <c r="A20" s="1250"/>
      <c r="B20" s="1258"/>
      <c r="C20" s="1512"/>
      <c r="D20" s="1259"/>
      <c r="E20" s="1249"/>
      <c r="F20" s="1293"/>
      <c r="G20" s="1296"/>
      <c r="H20" s="1496"/>
      <c r="I20" s="208" t="s">
        <v>24</v>
      </c>
      <c r="J20" s="159">
        <v>15</v>
      </c>
      <c r="K20" s="635"/>
      <c r="L20" s="159"/>
      <c r="M20" s="32" t="s">
        <v>364</v>
      </c>
      <c r="N20" s="558">
        <v>1</v>
      </c>
      <c r="O20" s="558"/>
      <c r="P20" s="595"/>
    </row>
    <row r="21" spans="1:16" ht="18" customHeight="1" x14ac:dyDescent="0.2">
      <c r="A21" s="1250"/>
      <c r="B21" s="1258"/>
      <c r="C21" s="1512"/>
      <c r="D21" s="1259"/>
      <c r="E21" s="1249"/>
      <c r="F21" s="1293"/>
      <c r="G21" s="1296"/>
      <c r="H21" s="1496"/>
      <c r="I21" s="208" t="s">
        <v>24</v>
      </c>
      <c r="J21" s="159"/>
      <c r="K21" s="635">
        <v>30</v>
      </c>
      <c r="L21" s="159"/>
      <c r="M21" s="32" t="s">
        <v>246</v>
      </c>
      <c r="N21" s="558"/>
      <c r="O21" s="558">
        <v>3</v>
      </c>
      <c r="P21" s="595"/>
    </row>
    <row r="22" spans="1:16" ht="16.5" customHeight="1" x14ac:dyDescent="0.2">
      <c r="A22" s="1250"/>
      <c r="B22" s="1258"/>
      <c r="C22" s="1512"/>
      <c r="D22" s="1259"/>
      <c r="E22" s="1249"/>
      <c r="F22" s="1293"/>
      <c r="G22" s="1296"/>
      <c r="H22" s="1496"/>
      <c r="I22" s="974" t="s">
        <v>58</v>
      </c>
      <c r="J22" s="265">
        <v>39.5</v>
      </c>
      <c r="K22" s="103"/>
      <c r="L22" s="265"/>
      <c r="M22" s="1233" t="s">
        <v>359</v>
      </c>
      <c r="N22" s="136">
        <v>100</v>
      </c>
      <c r="O22" s="136"/>
      <c r="P22" s="557"/>
    </row>
    <row r="23" spans="1:16" ht="28.5" customHeight="1" x14ac:dyDescent="0.2">
      <c r="A23" s="1250"/>
      <c r="B23" s="1258"/>
      <c r="C23" s="1512"/>
      <c r="D23" s="1259"/>
      <c r="E23" s="1260"/>
      <c r="F23" s="1294"/>
      <c r="G23" s="1296"/>
      <c r="H23" s="1497"/>
      <c r="I23" s="288" t="s">
        <v>24</v>
      </c>
      <c r="J23" s="105">
        <v>10.7</v>
      </c>
      <c r="K23" s="102"/>
      <c r="L23" s="105"/>
      <c r="M23" s="1234"/>
      <c r="N23" s="138"/>
      <c r="O23" s="138"/>
      <c r="P23" s="199"/>
    </row>
    <row r="24" spans="1:16" ht="18" customHeight="1" x14ac:dyDescent="0.2">
      <c r="A24" s="924"/>
      <c r="B24" s="925"/>
      <c r="C24" s="980"/>
      <c r="D24" s="1506" t="s">
        <v>26</v>
      </c>
      <c r="E24" s="1235" t="s">
        <v>31</v>
      </c>
      <c r="F24" s="1237"/>
      <c r="G24" s="923"/>
      <c r="H24" s="983"/>
      <c r="I24" s="974" t="s">
        <v>24</v>
      </c>
      <c r="J24" s="265">
        <f>252-127.1</f>
        <v>124.9</v>
      </c>
      <c r="K24" s="955">
        <v>160</v>
      </c>
      <c r="L24" s="265">
        <v>160</v>
      </c>
      <c r="M24" s="1168" t="s">
        <v>169</v>
      </c>
      <c r="N24" s="81"/>
      <c r="O24" s="497"/>
      <c r="P24" s="39"/>
    </row>
    <row r="25" spans="1:16" ht="29.25" customHeight="1" x14ac:dyDescent="0.2">
      <c r="A25" s="924"/>
      <c r="B25" s="925"/>
      <c r="C25" s="980"/>
      <c r="D25" s="1259"/>
      <c r="E25" s="1527"/>
      <c r="F25" s="1238"/>
      <c r="G25" s="923"/>
      <c r="H25" s="983"/>
      <c r="I25" s="974" t="s">
        <v>58</v>
      </c>
      <c r="J25" s="265">
        <f>85.8+14.1</f>
        <v>99.9</v>
      </c>
      <c r="K25" s="103"/>
      <c r="L25" s="265"/>
      <c r="M25" s="1169" t="s">
        <v>170</v>
      </c>
      <c r="N25" s="276">
        <v>87</v>
      </c>
      <c r="O25" s="264">
        <v>87</v>
      </c>
      <c r="P25" s="972">
        <v>87</v>
      </c>
    </row>
    <row r="26" spans="1:16" ht="25.5" customHeight="1" x14ac:dyDescent="0.2">
      <c r="A26" s="924"/>
      <c r="B26" s="925"/>
      <c r="C26" s="980"/>
      <c r="D26" s="1259"/>
      <c r="E26" s="1527"/>
      <c r="F26" s="1238"/>
      <c r="G26" s="923"/>
      <c r="H26" s="983"/>
      <c r="I26" s="974"/>
      <c r="J26" s="265"/>
      <c r="K26" s="103"/>
      <c r="L26" s="265"/>
      <c r="M26" s="1170" t="s">
        <v>145</v>
      </c>
      <c r="N26" s="330">
        <v>63</v>
      </c>
      <c r="O26" s="498">
        <v>63</v>
      </c>
      <c r="P26" s="331">
        <v>63</v>
      </c>
    </row>
    <row r="27" spans="1:16" ht="15" customHeight="1" x14ac:dyDescent="0.2">
      <c r="A27" s="924"/>
      <c r="B27" s="925"/>
      <c r="C27" s="980"/>
      <c r="D27" s="1259"/>
      <c r="E27" s="1527"/>
      <c r="F27" s="1238"/>
      <c r="G27" s="923"/>
      <c r="H27" s="983"/>
      <c r="I27" s="974"/>
      <c r="J27" s="265"/>
      <c r="K27" s="103"/>
      <c r="L27" s="265"/>
      <c r="M27" s="1171" t="s">
        <v>171</v>
      </c>
      <c r="N27" s="243"/>
      <c r="O27" s="499"/>
      <c r="P27" s="333"/>
    </row>
    <row r="28" spans="1:16" ht="13.5" customHeight="1" x14ac:dyDescent="0.2">
      <c r="A28" s="924"/>
      <c r="B28" s="925"/>
      <c r="C28" s="980"/>
      <c r="D28" s="1259"/>
      <c r="E28" s="194"/>
      <c r="F28" s="1238"/>
      <c r="G28" s="923"/>
      <c r="H28" s="983"/>
      <c r="I28" s="974"/>
      <c r="J28" s="265"/>
      <c r="K28" s="103"/>
      <c r="L28" s="265"/>
      <c r="M28" s="1164" t="s">
        <v>104</v>
      </c>
      <c r="N28" s="82">
        <v>10</v>
      </c>
      <c r="O28" s="136">
        <v>10</v>
      </c>
      <c r="P28" s="557">
        <v>10</v>
      </c>
    </row>
    <row r="29" spans="1:16" ht="13.5" customHeight="1" x14ac:dyDescent="0.2">
      <c r="A29" s="924"/>
      <c r="B29" s="925"/>
      <c r="C29" s="980"/>
      <c r="D29" s="1259"/>
      <c r="E29" s="194"/>
      <c r="F29" s="1238"/>
      <c r="G29" s="923"/>
      <c r="H29" s="983"/>
      <c r="I29" s="974"/>
      <c r="J29" s="265"/>
      <c r="K29" s="103"/>
      <c r="L29" s="265"/>
      <c r="M29" s="1140" t="s">
        <v>33</v>
      </c>
      <c r="N29" s="33" t="s">
        <v>247</v>
      </c>
      <c r="O29" s="260" t="s">
        <v>247</v>
      </c>
      <c r="P29" s="334" t="s">
        <v>247</v>
      </c>
    </row>
    <row r="30" spans="1:16" ht="13.5" customHeight="1" x14ac:dyDescent="0.2">
      <c r="A30" s="924"/>
      <c r="B30" s="925"/>
      <c r="C30" s="980"/>
      <c r="D30" s="1259"/>
      <c r="E30" s="194"/>
      <c r="F30" s="1238"/>
      <c r="G30" s="923"/>
      <c r="H30" s="983"/>
      <c r="I30" s="974"/>
      <c r="J30" s="265"/>
      <c r="K30" s="103"/>
      <c r="L30" s="265"/>
      <c r="M30" s="1140" t="s">
        <v>82</v>
      </c>
      <c r="N30" s="33" t="s">
        <v>301</v>
      </c>
      <c r="O30" s="260" t="s">
        <v>301</v>
      </c>
      <c r="P30" s="334" t="s">
        <v>301</v>
      </c>
    </row>
    <row r="31" spans="1:16" ht="13.5" customHeight="1" x14ac:dyDescent="0.2">
      <c r="A31" s="924"/>
      <c r="B31" s="925"/>
      <c r="C31" s="980"/>
      <c r="D31" s="1259"/>
      <c r="E31" s="194"/>
      <c r="F31" s="1238"/>
      <c r="G31" s="923"/>
      <c r="H31" s="983"/>
      <c r="I31" s="974"/>
      <c r="J31" s="265"/>
      <c r="K31" s="103"/>
      <c r="L31" s="265"/>
      <c r="M31" s="1140" t="s">
        <v>248</v>
      </c>
      <c r="N31" s="33" t="s">
        <v>166</v>
      </c>
      <c r="O31" s="260" t="s">
        <v>166</v>
      </c>
      <c r="P31" s="334" t="s">
        <v>166</v>
      </c>
    </row>
    <row r="32" spans="1:16" ht="13.5" customHeight="1" x14ac:dyDescent="0.2">
      <c r="A32" s="924"/>
      <c r="B32" s="925"/>
      <c r="C32" s="980"/>
      <c r="D32" s="1259"/>
      <c r="E32" s="194"/>
      <c r="F32" s="1238"/>
      <c r="G32" s="923"/>
      <c r="H32" s="983"/>
      <c r="I32" s="974"/>
      <c r="J32" s="265"/>
      <c r="K32" s="103"/>
      <c r="L32" s="265"/>
      <c r="M32" s="5" t="s">
        <v>233</v>
      </c>
      <c r="N32" s="33" t="s">
        <v>229</v>
      </c>
      <c r="O32" s="260" t="s">
        <v>229</v>
      </c>
      <c r="P32" s="334" t="s">
        <v>229</v>
      </c>
    </row>
    <row r="33" spans="1:19" ht="13.5" customHeight="1" x14ac:dyDescent="0.2">
      <c r="A33" s="924"/>
      <c r="B33" s="925"/>
      <c r="C33" s="980"/>
      <c r="D33" s="1259"/>
      <c r="E33" s="194"/>
      <c r="F33" s="1238"/>
      <c r="G33" s="923"/>
      <c r="H33" s="983"/>
      <c r="I33" s="974"/>
      <c r="J33" s="265"/>
      <c r="K33" s="103"/>
      <c r="L33" s="265"/>
      <c r="M33" s="1140" t="s">
        <v>249</v>
      </c>
      <c r="N33" s="33" t="s">
        <v>250</v>
      </c>
      <c r="O33" s="260" t="s">
        <v>250</v>
      </c>
      <c r="P33" s="334" t="s">
        <v>250</v>
      </c>
    </row>
    <row r="34" spans="1:19" ht="14.25" customHeight="1" x14ac:dyDescent="0.2">
      <c r="A34" s="924"/>
      <c r="B34" s="925"/>
      <c r="C34" s="980"/>
      <c r="D34" s="1259"/>
      <c r="E34" s="194"/>
      <c r="F34" s="1238"/>
      <c r="G34" s="923"/>
      <c r="H34" s="983"/>
      <c r="I34" s="974"/>
      <c r="J34" s="265"/>
      <c r="K34" s="103"/>
      <c r="L34" s="265"/>
      <c r="M34" s="799" t="s">
        <v>172</v>
      </c>
      <c r="N34" s="243"/>
      <c r="O34" s="499"/>
      <c r="P34" s="333"/>
    </row>
    <row r="35" spans="1:19" ht="13.5" customHeight="1" x14ac:dyDescent="0.2">
      <c r="A35" s="924"/>
      <c r="B35" s="925"/>
      <c r="C35" s="980"/>
      <c r="D35" s="1259"/>
      <c r="E35" s="194"/>
      <c r="F35" s="1238"/>
      <c r="G35" s="923"/>
      <c r="H35" s="983"/>
      <c r="I35" s="974"/>
      <c r="J35" s="265"/>
      <c r="K35" s="103"/>
      <c r="L35" s="265"/>
      <c r="M35" s="943" t="s">
        <v>147</v>
      </c>
      <c r="N35" s="336">
        <v>11</v>
      </c>
      <c r="O35" s="391">
        <v>11</v>
      </c>
      <c r="P35" s="337">
        <v>11</v>
      </c>
    </row>
    <row r="36" spans="1:19" ht="18" customHeight="1" x14ac:dyDescent="0.2">
      <c r="A36" s="924"/>
      <c r="B36" s="925"/>
      <c r="C36" s="980"/>
      <c r="D36" s="1259"/>
      <c r="E36" s="194"/>
      <c r="F36" s="1238"/>
      <c r="G36" s="923"/>
      <c r="H36" s="983"/>
      <c r="I36" s="974"/>
      <c r="J36" s="265"/>
      <c r="K36" s="103"/>
      <c r="L36" s="265"/>
      <c r="M36" s="992" t="s">
        <v>146</v>
      </c>
      <c r="N36" s="192" t="s">
        <v>131</v>
      </c>
      <c r="O36" s="299" t="s">
        <v>131</v>
      </c>
      <c r="P36" s="193" t="s">
        <v>131</v>
      </c>
    </row>
    <row r="37" spans="1:19" ht="15" customHeight="1" x14ac:dyDescent="0.2">
      <c r="A37" s="924"/>
      <c r="B37" s="925"/>
      <c r="C37" s="980"/>
      <c r="D37" s="1259"/>
      <c r="E37" s="194"/>
      <c r="F37" s="1238"/>
      <c r="G37" s="923"/>
      <c r="H37" s="983"/>
      <c r="I37" s="974"/>
      <c r="J37" s="265"/>
      <c r="K37" s="103"/>
      <c r="L37" s="265"/>
      <c r="M37" s="335" t="s">
        <v>173</v>
      </c>
      <c r="N37" s="336"/>
      <c r="O37" s="391"/>
      <c r="P37" s="337"/>
    </row>
    <row r="38" spans="1:19" ht="28.5" customHeight="1" x14ac:dyDescent="0.2">
      <c r="A38" s="924"/>
      <c r="B38" s="925"/>
      <c r="C38" s="980"/>
      <c r="D38" s="1259"/>
      <c r="E38" s="194"/>
      <c r="F38" s="1238"/>
      <c r="G38" s="923"/>
      <c r="H38" s="983"/>
      <c r="I38" s="974"/>
      <c r="J38" s="265"/>
      <c r="K38" s="103"/>
      <c r="L38" s="265"/>
      <c r="M38" s="1002" t="s">
        <v>325</v>
      </c>
      <c r="N38" s="336"/>
      <c r="O38" s="391">
        <v>150</v>
      </c>
      <c r="P38" s="337"/>
    </row>
    <row r="39" spans="1:19" ht="27.75" customHeight="1" x14ac:dyDescent="0.2">
      <c r="A39" s="924"/>
      <c r="B39" s="925"/>
      <c r="C39" s="980"/>
      <c r="D39" s="1259"/>
      <c r="E39" s="194"/>
      <c r="F39" s="1238"/>
      <c r="G39" s="923"/>
      <c r="H39" s="983"/>
      <c r="I39" s="974"/>
      <c r="J39" s="265"/>
      <c r="K39" s="103"/>
      <c r="L39" s="265"/>
      <c r="M39" s="1002" t="s">
        <v>326</v>
      </c>
      <c r="N39" s="267"/>
      <c r="O39" s="1005">
        <v>7.5</v>
      </c>
      <c r="P39" s="502"/>
    </row>
    <row r="40" spans="1:19" ht="27" customHeight="1" x14ac:dyDescent="0.2">
      <c r="A40" s="924"/>
      <c r="B40" s="925"/>
      <c r="C40" s="980"/>
      <c r="D40" s="1259"/>
      <c r="E40" s="194"/>
      <c r="F40" s="1238"/>
      <c r="G40" s="923"/>
      <c r="H40" s="983"/>
      <c r="I40" s="974"/>
      <c r="J40" s="265"/>
      <c r="K40" s="103"/>
      <c r="L40" s="265"/>
      <c r="M40" s="46" t="s">
        <v>208</v>
      </c>
      <c r="N40" s="192">
        <v>1</v>
      </c>
      <c r="O40" s="299">
        <v>1</v>
      </c>
      <c r="P40" s="193">
        <v>1</v>
      </c>
    </row>
    <row r="41" spans="1:19" ht="30" customHeight="1" x14ac:dyDescent="0.2">
      <c r="A41" s="924"/>
      <c r="B41" s="925"/>
      <c r="C41" s="980"/>
      <c r="D41" s="1507"/>
      <c r="E41" s="195"/>
      <c r="F41" s="1239"/>
      <c r="G41" s="923"/>
      <c r="H41" s="983"/>
      <c r="I41" s="288"/>
      <c r="J41" s="105"/>
      <c r="K41" s="102"/>
      <c r="L41" s="105"/>
      <c r="M41" s="209" t="s">
        <v>314</v>
      </c>
      <c r="N41" s="399">
        <v>2</v>
      </c>
      <c r="O41" s="500"/>
      <c r="P41" s="400"/>
    </row>
    <row r="42" spans="1:19" ht="28.5" customHeight="1" x14ac:dyDescent="0.2">
      <c r="A42" s="924"/>
      <c r="B42" s="925"/>
      <c r="C42" s="316"/>
      <c r="D42" s="1563" t="s">
        <v>34</v>
      </c>
      <c r="E42" s="1249" t="s">
        <v>135</v>
      </c>
      <c r="F42" s="1301" t="s">
        <v>138</v>
      </c>
      <c r="G42" s="923"/>
      <c r="H42" s="1516" t="s">
        <v>167</v>
      </c>
      <c r="I42" s="25" t="s">
        <v>24</v>
      </c>
      <c r="J42" s="265">
        <v>20.9</v>
      </c>
      <c r="K42" s="103"/>
      <c r="L42" s="265"/>
      <c r="M42" s="973" t="s">
        <v>150</v>
      </c>
      <c r="N42" s="176">
        <v>100</v>
      </c>
      <c r="O42" s="394"/>
      <c r="P42" s="261"/>
    </row>
    <row r="43" spans="1:19" ht="14.25" customHeight="1" x14ac:dyDescent="0.2">
      <c r="A43" s="924"/>
      <c r="B43" s="925"/>
      <c r="C43" s="316"/>
      <c r="D43" s="1563"/>
      <c r="E43" s="1249"/>
      <c r="F43" s="1302"/>
      <c r="G43" s="923"/>
      <c r="H43" s="1516"/>
      <c r="I43" s="25" t="s">
        <v>58</v>
      </c>
      <c r="J43" s="265">
        <f>270+7.8</f>
        <v>277.8</v>
      </c>
      <c r="K43" s="103"/>
      <c r="L43" s="265"/>
      <c r="M43" s="981" t="s">
        <v>137</v>
      </c>
      <c r="N43" s="176">
        <v>1</v>
      </c>
      <c r="O43" s="394"/>
      <c r="P43" s="261"/>
    </row>
    <row r="44" spans="1:19" ht="9.75" customHeight="1" x14ac:dyDescent="0.2">
      <c r="A44" s="924"/>
      <c r="B44" s="925"/>
      <c r="C44" s="316"/>
      <c r="D44" s="1525"/>
      <c r="E44" s="1260"/>
      <c r="F44" s="1302"/>
      <c r="G44" s="923"/>
      <c r="H44" s="1516"/>
      <c r="I44" s="64"/>
      <c r="J44" s="105"/>
      <c r="K44" s="102"/>
      <c r="L44" s="105"/>
      <c r="M44" s="766"/>
      <c r="N44" s="78"/>
      <c r="O44" s="459"/>
      <c r="P44" s="219"/>
    </row>
    <row r="45" spans="1:19" ht="19.5" customHeight="1" x14ac:dyDescent="0.2">
      <c r="A45" s="924"/>
      <c r="B45" s="925"/>
      <c r="C45" s="317"/>
      <c r="D45" s="1524" t="s">
        <v>35</v>
      </c>
      <c r="E45" s="1235" t="s">
        <v>128</v>
      </c>
      <c r="F45" s="1302"/>
      <c r="G45" s="1305"/>
      <c r="H45" s="1516"/>
      <c r="I45" s="59" t="s">
        <v>24</v>
      </c>
      <c r="J45" s="265">
        <v>21</v>
      </c>
      <c r="K45" s="103">
        <v>604</v>
      </c>
      <c r="L45" s="265"/>
      <c r="M45" s="960" t="s">
        <v>94</v>
      </c>
      <c r="N45" s="176">
        <v>1</v>
      </c>
      <c r="O45" s="479"/>
      <c r="P45" s="203"/>
    </row>
    <row r="46" spans="1:19" ht="27" customHeight="1" x14ac:dyDescent="0.2">
      <c r="A46" s="924"/>
      <c r="B46" s="925"/>
      <c r="C46" s="980"/>
      <c r="D46" s="1525"/>
      <c r="E46" s="1260"/>
      <c r="F46" s="1302"/>
      <c r="G46" s="1305"/>
      <c r="H46" s="1516"/>
      <c r="I46" s="288" t="s">
        <v>58</v>
      </c>
      <c r="J46" s="105">
        <f>179+8</f>
        <v>187</v>
      </c>
      <c r="K46" s="639"/>
      <c r="L46" s="105"/>
      <c r="M46" s="644" t="s">
        <v>150</v>
      </c>
      <c r="N46" s="78">
        <v>25</v>
      </c>
      <c r="O46" s="459">
        <v>100</v>
      </c>
      <c r="P46" s="219"/>
      <c r="S46" s="245"/>
    </row>
    <row r="47" spans="1:19" ht="15" customHeight="1" x14ac:dyDescent="0.2">
      <c r="A47" s="924"/>
      <c r="B47" s="925"/>
      <c r="C47" s="317"/>
      <c r="D47" s="1524" t="s">
        <v>28</v>
      </c>
      <c r="E47" s="1254" t="s">
        <v>111</v>
      </c>
      <c r="F47" s="1256" t="s">
        <v>102</v>
      </c>
      <c r="G47" s="1253"/>
      <c r="H47" s="1496"/>
      <c r="I47" s="59" t="s">
        <v>24</v>
      </c>
      <c r="J47" s="104"/>
      <c r="K47" s="128">
        <v>274.8</v>
      </c>
      <c r="L47" s="104">
        <v>736.8</v>
      </c>
      <c r="M47" s="960" t="s">
        <v>94</v>
      </c>
      <c r="N47" s="136">
        <v>1</v>
      </c>
      <c r="O47" s="169"/>
      <c r="P47" s="261"/>
    </row>
    <row r="48" spans="1:19" ht="26.25" customHeight="1" x14ac:dyDescent="0.2">
      <c r="A48" s="924"/>
      <c r="B48" s="925"/>
      <c r="C48" s="980"/>
      <c r="D48" s="1525"/>
      <c r="E48" s="1255"/>
      <c r="F48" s="1257"/>
      <c r="G48" s="1253"/>
      <c r="H48" s="1496"/>
      <c r="I48" s="288" t="s">
        <v>58</v>
      </c>
      <c r="J48" s="105">
        <f>244+17</f>
        <v>261</v>
      </c>
      <c r="K48" s="102"/>
      <c r="L48" s="105"/>
      <c r="M48" s="147" t="s">
        <v>116</v>
      </c>
      <c r="N48" s="138">
        <v>20</v>
      </c>
      <c r="O48" s="171">
        <v>50</v>
      </c>
      <c r="P48" s="219">
        <v>100</v>
      </c>
    </row>
    <row r="49" spans="1:19" ht="27" customHeight="1" x14ac:dyDescent="0.2">
      <c r="A49" s="924"/>
      <c r="B49" s="925"/>
      <c r="C49" s="316"/>
      <c r="D49" s="1524" t="s">
        <v>36</v>
      </c>
      <c r="E49" s="1235" t="s">
        <v>184</v>
      </c>
      <c r="F49" s="1256" t="s">
        <v>138</v>
      </c>
      <c r="G49" s="923"/>
      <c r="H49" s="1516"/>
      <c r="I49" s="59" t="s">
        <v>24</v>
      </c>
      <c r="J49" s="1207">
        <f>400+8.4</f>
        <v>408.4</v>
      </c>
      <c r="K49" s="128"/>
      <c r="L49" s="104"/>
      <c r="M49" s="973" t="s">
        <v>150</v>
      </c>
      <c r="N49" s="177">
        <v>100</v>
      </c>
      <c r="O49" s="479"/>
      <c r="P49" s="203"/>
      <c r="S49" s="245"/>
    </row>
    <row r="50" spans="1:19" ht="15.75" customHeight="1" x14ac:dyDescent="0.2">
      <c r="A50" s="924"/>
      <c r="B50" s="925"/>
      <c r="C50" s="316"/>
      <c r="D50" s="1525"/>
      <c r="E50" s="1260"/>
      <c r="F50" s="1299"/>
      <c r="G50" s="934"/>
      <c r="H50" s="1516"/>
      <c r="I50" s="60" t="s">
        <v>24</v>
      </c>
      <c r="J50" s="105"/>
      <c r="K50" s="102"/>
      <c r="L50" s="105"/>
      <c r="M50" s="766"/>
      <c r="N50" s="78"/>
      <c r="O50" s="459"/>
      <c r="P50" s="219"/>
    </row>
    <row r="51" spans="1:19" ht="15.75" customHeight="1" x14ac:dyDescent="0.2">
      <c r="A51" s="924"/>
      <c r="B51" s="925"/>
      <c r="C51" s="317"/>
      <c r="D51" s="1524" t="s">
        <v>29</v>
      </c>
      <c r="E51" s="1254" t="s">
        <v>132</v>
      </c>
      <c r="F51" s="1528"/>
      <c r="G51" s="1253"/>
      <c r="H51" s="1496"/>
      <c r="I51" s="59" t="s">
        <v>24</v>
      </c>
      <c r="J51" s="104"/>
      <c r="K51" s="104">
        <v>100</v>
      </c>
      <c r="L51" s="103">
        <v>370</v>
      </c>
      <c r="M51" s="960" t="s">
        <v>94</v>
      </c>
      <c r="N51" s="136">
        <v>1</v>
      </c>
      <c r="O51" s="170"/>
      <c r="P51" s="203"/>
    </row>
    <row r="52" spans="1:19" ht="26.25" customHeight="1" x14ac:dyDescent="0.2">
      <c r="A52" s="924"/>
      <c r="B52" s="925"/>
      <c r="C52" s="980"/>
      <c r="D52" s="1525"/>
      <c r="E52" s="1255"/>
      <c r="F52" s="1299"/>
      <c r="G52" s="1253"/>
      <c r="H52" s="1496"/>
      <c r="I52" s="288" t="s">
        <v>58</v>
      </c>
      <c r="J52" s="105">
        <v>20</v>
      </c>
      <c r="K52" s="102"/>
      <c r="L52" s="105"/>
      <c r="M52" s="147" t="s">
        <v>117</v>
      </c>
      <c r="N52" s="138"/>
      <c r="O52" s="138">
        <v>20</v>
      </c>
      <c r="P52" s="219">
        <v>100</v>
      </c>
      <c r="R52" s="245"/>
    </row>
    <row r="53" spans="1:19" ht="15" customHeight="1" x14ac:dyDescent="0.2">
      <c r="A53" s="924"/>
      <c r="B53" s="925"/>
      <c r="C53" s="317"/>
      <c r="D53" s="1524" t="s">
        <v>63</v>
      </c>
      <c r="E53" s="1254" t="s">
        <v>198</v>
      </c>
      <c r="F53" s="1256" t="s">
        <v>102</v>
      </c>
      <c r="G53" s="1253"/>
      <c r="H53" s="1496"/>
      <c r="I53" s="59" t="s">
        <v>24</v>
      </c>
      <c r="J53" s="104"/>
      <c r="K53" s="128">
        <v>0</v>
      </c>
      <c r="L53" s="104">
        <v>0</v>
      </c>
      <c r="M53" s="960" t="s">
        <v>94</v>
      </c>
      <c r="N53" s="136">
        <v>1</v>
      </c>
      <c r="O53" s="169"/>
      <c r="P53" s="261"/>
    </row>
    <row r="54" spans="1:19" ht="25.5" customHeight="1" x14ac:dyDescent="0.2">
      <c r="A54" s="924"/>
      <c r="B54" s="925"/>
      <c r="C54" s="980"/>
      <c r="D54" s="1525"/>
      <c r="E54" s="1255"/>
      <c r="F54" s="1257"/>
      <c r="G54" s="1253"/>
      <c r="H54" s="1496"/>
      <c r="I54" s="288" t="s">
        <v>58</v>
      </c>
      <c r="J54" s="105">
        <v>15</v>
      </c>
      <c r="K54" s="102"/>
      <c r="L54" s="105"/>
      <c r="M54" s="147" t="s">
        <v>322</v>
      </c>
      <c r="N54" s="138"/>
      <c r="O54" s="171"/>
      <c r="P54" s="219"/>
      <c r="R54" s="245"/>
    </row>
    <row r="55" spans="1:19" ht="13.5" customHeight="1" x14ac:dyDescent="0.2">
      <c r="A55" s="924"/>
      <c r="B55" s="925"/>
      <c r="C55" s="316"/>
      <c r="D55" s="1524" t="s">
        <v>166</v>
      </c>
      <c r="E55" s="1235" t="s">
        <v>134</v>
      </c>
      <c r="F55" s="1256" t="s">
        <v>138</v>
      </c>
      <c r="G55" s="923"/>
      <c r="H55" s="1516"/>
      <c r="I55" s="59" t="s">
        <v>49</v>
      </c>
      <c r="J55" s="104"/>
      <c r="K55" s="128"/>
      <c r="L55" s="104"/>
      <c r="M55" s="960" t="s">
        <v>94</v>
      </c>
      <c r="N55" s="170"/>
      <c r="O55" s="177"/>
      <c r="P55" s="203"/>
    </row>
    <row r="56" spans="1:19" ht="26.25" customHeight="1" x14ac:dyDescent="0.2">
      <c r="A56" s="924"/>
      <c r="B56" s="925"/>
      <c r="C56" s="316"/>
      <c r="D56" s="1525"/>
      <c r="E56" s="1260"/>
      <c r="F56" s="1486"/>
      <c r="G56" s="934"/>
      <c r="H56" s="1516"/>
      <c r="I56" s="60" t="s">
        <v>24</v>
      </c>
      <c r="J56" s="105"/>
      <c r="K56" s="102"/>
      <c r="L56" s="105"/>
      <c r="M56" s="147" t="s">
        <v>116</v>
      </c>
      <c r="N56" s="138"/>
      <c r="O56" s="178"/>
      <c r="P56" s="219"/>
      <c r="R56" s="245"/>
    </row>
    <row r="57" spans="1:19" ht="18" customHeight="1" x14ac:dyDescent="0.2">
      <c r="A57" s="924"/>
      <c r="B57" s="925"/>
      <c r="C57" s="980"/>
      <c r="D57" s="926" t="s">
        <v>182</v>
      </c>
      <c r="E57" s="1249" t="s">
        <v>241</v>
      </c>
      <c r="F57" s="1256" t="s">
        <v>138</v>
      </c>
      <c r="G57" s="923"/>
      <c r="H57" s="989"/>
      <c r="I57" s="25" t="s">
        <v>24</v>
      </c>
      <c r="J57" s="265"/>
      <c r="K57" s="103"/>
      <c r="L57" s="265">
        <v>100</v>
      </c>
      <c r="M57" s="1306" t="s">
        <v>242</v>
      </c>
      <c r="N57" s="695"/>
      <c r="O57" s="205"/>
      <c r="P57" s="511">
        <v>30</v>
      </c>
    </row>
    <row r="58" spans="1:19" ht="21.75" customHeight="1" x14ac:dyDescent="0.2">
      <c r="A58" s="924"/>
      <c r="B58" s="925"/>
      <c r="C58" s="980"/>
      <c r="D58" s="226"/>
      <c r="E58" s="1298"/>
      <c r="F58" s="1299"/>
      <c r="G58" s="934"/>
      <c r="H58" s="979"/>
      <c r="I58" s="60"/>
      <c r="J58" s="105"/>
      <c r="K58" s="102"/>
      <c r="L58" s="105"/>
      <c r="M58" s="1307"/>
      <c r="N58" s="696"/>
      <c r="O58" s="469"/>
      <c r="P58" s="577"/>
    </row>
    <row r="59" spans="1:19" ht="18.75" customHeight="1" thickBot="1" x14ac:dyDescent="0.25">
      <c r="A59" s="952"/>
      <c r="B59" s="273"/>
      <c r="C59" s="309"/>
      <c r="D59" s="312"/>
      <c r="E59" s="313"/>
      <c r="F59" s="314"/>
      <c r="G59" s="315"/>
      <c r="H59" s="311"/>
      <c r="I59" s="24" t="s">
        <v>6</v>
      </c>
      <c r="J59" s="179">
        <f>SUM(J15:J58)</f>
        <v>1656.8</v>
      </c>
      <c r="K59" s="179">
        <f>SUM(K15:K58)</f>
        <v>1324.5</v>
      </c>
      <c r="L59" s="179">
        <f>SUM(L15:L58)</f>
        <v>1522.5</v>
      </c>
      <c r="M59" s="310"/>
      <c r="N59" s="318"/>
      <c r="O59" s="325"/>
      <c r="P59" s="593"/>
      <c r="S59" s="245"/>
    </row>
    <row r="60" spans="1:19" ht="27" customHeight="1" x14ac:dyDescent="0.2">
      <c r="A60" s="924" t="s">
        <v>5</v>
      </c>
      <c r="B60" s="937" t="s">
        <v>5</v>
      </c>
      <c r="C60" s="980" t="s">
        <v>7</v>
      </c>
      <c r="D60" s="74"/>
      <c r="E60" s="86" t="s">
        <v>53</v>
      </c>
      <c r="F60" s="85"/>
      <c r="G60" s="941" t="s">
        <v>27</v>
      </c>
      <c r="H60" s="1554" t="s">
        <v>74</v>
      </c>
      <c r="I60" s="61"/>
      <c r="J60" s="100"/>
      <c r="K60" s="100"/>
      <c r="L60" s="152"/>
      <c r="M60" s="598"/>
      <c r="N60" s="142"/>
      <c r="O60" s="570"/>
      <c r="P60" s="578"/>
    </row>
    <row r="61" spans="1:19" ht="27.75" customHeight="1" x14ac:dyDescent="0.2">
      <c r="A61" s="1250"/>
      <c r="B61" s="1300"/>
      <c r="C61" s="1512"/>
      <c r="D61" s="1259" t="s">
        <v>5</v>
      </c>
      <c r="E61" s="1235" t="s">
        <v>68</v>
      </c>
      <c r="F61" s="1303"/>
      <c r="G61" s="1296"/>
      <c r="H61" s="1555"/>
      <c r="I61" s="7" t="s">
        <v>24</v>
      </c>
      <c r="J61" s="1172">
        <v>2632.1</v>
      </c>
      <c r="K61" s="1206">
        <v>2833.3</v>
      </c>
      <c r="L61" s="1207">
        <v>2833.3</v>
      </c>
      <c r="M61" s="731" t="s">
        <v>211</v>
      </c>
      <c r="N61" s="656">
        <v>8.6</v>
      </c>
      <c r="O61" s="657">
        <v>8.6</v>
      </c>
      <c r="P61" s="356">
        <v>8.6</v>
      </c>
    </row>
    <row r="62" spans="1:19" ht="24.75" customHeight="1" x14ac:dyDescent="0.2">
      <c r="A62" s="1250"/>
      <c r="B62" s="1300"/>
      <c r="C62" s="1512"/>
      <c r="D62" s="1259"/>
      <c r="E62" s="1488"/>
      <c r="F62" s="1304"/>
      <c r="G62" s="1296"/>
      <c r="H62" s="1555"/>
      <c r="I62" s="442" t="s">
        <v>58</v>
      </c>
      <c r="J62" s="1173">
        <v>132.19999999999999</v>
      </c>
      <c r="K62" s="148"/>
      <c r="L62" s="106"/>
      <c r="M62" s="658" t="s">
        <v>164</v>
      </c>
      <c r="N62" s="556">
        <v>445</v>
      </c>
      <c r="O62" s="556">
        <v>445</v>
      </c>
      <c r="P62" s="587">
        <v>445</v>
      </c>
    </row>
    <row r="63" spans="1:19" ht="18" customHeight="1" x14ac:dyDescent="0.2">
      <c r="A63" s="1250"/>
      <c r="B63" s="1300"/>
      <c r="C63" s="1512"/>
      <c r="D63" s="1506" t="s">
        <v>7</v>
      </c>
      <c r="E63" s="1254" t="s">
        <v>37</v>
      </c>
      <c r="F63" s="967"/>
      <c r="G63" s="923"/>
      <c r="H63" s="1496"/>
      <c r="I63" s="7" t="s">
        <v>24</v>
      </c>
      <c r="J63" s="127">
        <v>127.4</v>
      </c>
      <c r="K63" s="111">
        <v>127.4</v>
      </c>
      <c r="L63" s="104">
        <v>127.4</v>
      </c>
      <c r="M63" s="599" t="s">
        <v>39</v>
      </c>
      <c r="N63" s="1090">
        <v>46</v>
      </c>
      <c r="O63" s="81">
        <v>46</v>
      </c>
      <c r="P63" s="462">
        <v>46</v>
      </c>
    </row>
    <row r="64" spans="1:19" ht="24.75" customHeight="1" x14ac:dyDescent="0.2">
      <c r="A64" s="1250"/>
      <c r="B64" s="1300"/>
      <c r="C64" s="1512"/>
      <c r="D64" s="1259"/>
      <c r="E64" s="1322"/>
      <c r="F64" s="968"/>
      <c r="G64" s="923"/>
      <c r="H64" s="1496"/>
      <c r="I64" s="974" t="s">
        <v>40</v>
      </c>
      <c r="J64" s="126">
        <v>2</v>
      </c>
      <c r="K64" s="1043">
        <v>2</v>
      </c>
      <c r="L64" s="265">
        <v>2</v>
      </c>
      <c r="M64" s="1152" t="s">
        <v>69</v>
      </c>
      <c r="N64" s="1179">
        <v>1500</v>
      </c>
      <c r="O64" s="1180">
        <v>1500</v>
      </c>
      <c r="P64" s="1181">
        <v>1500</v>
      </c>
    </row>
    <row r="65" spans="1:18" ht="18.75" customHeight="1" x14ac:dyDescent="0.2">
      <c r="A65" s="1141"/>
      <c r="B65" s="1145"/>
      <c r="C65" s="1160"/>
      <c r="D65" s="1146"/>
      <c r="E65" s="1154"/>
      <c r="F65" s="1155"/>
      <c r="G65" s="1143"/>
      <c r="H65" s="1159"/>
      <c r="I65" s="1165" t="s">
        <v>87</v>
      </c>
      <c r="J65" s="1174">
        <v>1.8</v>
      </c>
      <c r="K65" s="639"/>
      <c r="L65" s="105"/>
      <c r="M65" s="1153"/>
      <c r="N65" s="1175"/>
      <c r="O65" s="1177"/>
      <c r="P65" s="1176"/>
    </row>
    <row r="66" spans="1:18" ht="16.5" customHeight="1" x14ac:dyDescent="0.2">
      <c r="A66" s="924"/>
      <c r="B66" s="937"/>
      <c r="C66" s="980"/>
      <c r="D66" s="985" t="s">
        <v>26</v>
      </c>
      <c r="E66" s="1254" t="s">
        <v>115</v>
      </c>
      <c r="F66" s="957"/>
      <c r="G66" s="923"/>
      <c r="H66" s="983"/>
      <c r="I66" s="715" t="s">
        <v>24</v>
      </c>
      <c r="J66" s="127">
        <v>30.2</v>
      </c>
      <c r="K66" s="1206">
        <v>46.9</v>
      </c>
      <c r="L66" s="1207">
        <v>46.9</v>
      </c>
      <c r="M66" s="600" t="s">
        <v>142</v>
      </c>
      <c r="N66" s="248" t="s">
        <v>252</v>
      </c>
      <c r="O66" s="247" t="s">
        <v>252</v>
      </c>
      <c r="P66" s="249" t="s">
        <v>252</v>
      </c>
    </row>
    <row r="67" spans="1:18" ht="40.5" customHeight="1" x14ac:dyDescent="0.2">
      <c r="A67" s="924"/>
      <c r="B67" s="937"/>
      <c r="C67" s="980"/>
      <c r="D67" s="926"/>
      <c r="E67" s="1309"/>
      <c r="F67" s="956"/>
      <c r="G67" s="923"/>
      <c r="H67" s="983"/>
      <c r="I67" s="288" t="s">
        <v>58</v>
      </c>
      <c r="J67" s="126"/>
      <c r="K67" s="955"/>
      <c r="L67" s="265"/>
      <c r="M67" s="131" t="s">
        <v>143</v>
      </c>
      <c r="N67" s="299" t="s">
        <v>112</v>
      </c>
      <c r="O67" s="1178" t="s">
        <v>112</v>
      </c>
      <c r="P67" s="193" t="s">
        <v>112</v>
      </c>
    </row>
    <row r="68" spans="1:18" ht="35.25" customHeight="1" x14ac:dyDescent="0.2">
      <c r="A68" s="924"/>
      <c r="B68" s="937"/>
      <c r="C68" s="980"/>
      <c r="D68" s="985" t="s">
        <v>34</v>
      </c>
      <c r="E68" s="959" t="s">
        <v>57</v>
      </c>
      <c r="F68" s="956"/>
      <c r="G68" s="923"/>
      <c r="H68" s="983"/>
      <c r="I68" s="23" t="s">
        <v>24</v>
      </c>
      <c r="J68" s="191">
        <v>95</v>
      </c>
      <c r="K68" s="165">
        <v>95</v>
      </c>
      <c r="L68" s="107">
        <v>95</v>
      </c>
      <c r="M68" s="326" t="s">
        <v>38</v>
      </c>
      <c r="N68" s="328">
        <v>11</v>
      </c>
      <c r="O68" s="328">
        <v>11</v>
      </c>
      <c r="P68" s="329">
        <v>11</v>
      </c>
    </row>
    <row r="69" spans="1:18" ht="35.25" customHeight="1" x14ac:dyDescent="0.2">
      <c r="A69" s="924"/>
      <c r="B69" s="937"/>
      <c r="C69" s="980"/>
      <c r="D69" s="985" t="s">
        <v>35</v>
      </c>
      <c r="E69" s="959" t="s">
        <v>290</v>
      </c>
      <c r="F69" s="956"/>
      <c r="G69" s="934"/>
      <c r="H69" s="444"/>
      <c r="I69" s="23" t="s">
        <v>24</v>
      </c>
      <c r="J69" s="191">
        <v>200</v>
      </c>
      <c r="K69" s="165"/>
      <c r="L69" s="107"/>
      <c r="M69" s="721" t="s">
        <v>251</v>
      </c>
      <c r="N69" s="327">
        <v>100</v>
      </c>
      <c r="O69" s="327"/>
      <c r="P69" s="329"/>
    </row>
    <row r="70" spans="1:18" ht="16.5" customHeight="1" thickBot="1" x14ac:dyDescent="0.25">
      <c r="A70" s="28"/>
      <c r="B70" s="953"/>
      <c r="C70" s="309"/>
      <c r="D70" s="312"/>
      <c r="E70" s="313"/>
      <c r="F70" s="314"/>
      <c r="G70" s="321"/>
      <c r="H70" s="311"/>
      <c r="I70" s="24" t="s">
        <v>6</v>
      </c>
      <c r="J70" s="179">
        <f>SUM(J61:J69)</f>
        <v>3220.7</v>
      </c>
      <c r="K70" s="179">
        <f>SUM(K61:K69)</f>
        <v>3104.6</v>
      </c>
      <c r="L70" s="179">
        <f>SUM(L61:L69)</f>
        <v>3104.6</v>
      </c>
      <c r="M70" s="310"/>
      <c r="N70" s="325"/>
      <c r="O70" s="325"/>
      <c r="P70" s="593"/>
    </row>
    <row r="71" spans="1:18" ht="25.5" customHeight="1" x14ac:dyDescent="0.2">
      <c r="A71" s="935" t="s">
        <v>5</v>
      </c>
      <c r="B71" s="936" t="s">
        <v>5</v>
      </c>
      <c r="C71" s="324" t="s">
        <v>26</v>
      </c>
      <c r="D71" s="75"/>
      <c r="E71" s="90" t="s">
        <v>54</v>
      </c>
      <c r="F71" s="120"/>
      <c r="G71" s="941" t="s">
        <v>27</v>
      </c>
      <c r="H71" s="76"/>
      <c r="I71" s="61"/>
      <c r="J71" s="152"/>
      <c r="K71" s="153"/>
      <c r="L71" s="153"/>
      <c r="M71" s="77"/>
      <c r="N71" s="142"/>
      <c r="O71" s="570"/>
      <c r="P71" s="578"/>
    </row>
    <row r="72" spans="1:18" ht="30" customHeight="1" x14ac:dyDescent="0.2">
      <c r="A72" s="924"/>
      <c r="B72" s="937"/>
      <c r="C72" s="316"/>
      <c r="D72" s="926" t="s">
        <v>5</v>
      </c>
      <c r="E72" s="1235" t="s">
        <v>330</v>
      </c>
      <c r="F72" s="398"/>
      <c r="G72" s="923"/>
      <c r="H72" s="443"/>
      <c r="I72" s="59"/>
      <c r="J72" s="104"/>
      <c r="K72" s="726"/>
      <c r="L72" s="726"/>
      <c r="M72" s="969" t="s">
        <v>299</v>
      </c>
      <c r="N72" s="205">
        <v>60</v>
      </c>
      <c r="O72" s="569">
        <v>80</v>
      </c>
      <c r="P72" s="511">
        <v>100</v>
      </c>
      <c r="R72" s="245"/>
    </row>
    <row r="73" spans="1:18" ht="40.5" customHeight="1" x14ac:dyDescent="0.2">
      <c r="A73" s="924"/>
      <c r="B73" s="937"/>
      <c r="C73" s="316"/>
      <c r="D73" s="926"/>
      <c r="E73" s="1488"/>
      <c r="F73" s="723"/>
      <c r="G73" s="923"/>
      <c r="H73" s="727" t="s">
        <v>298</v>
      </c>
      <c r="I73" s="663" t="s">
        <v>24</v>
      </c>
      <c r="J73" s="159">
        <f>2+2</f>
        <v>4</v>
      </c>
      <c r="K73" s="664">
        <v>4</v>
      </c>
      <c r="L73" s="664">
        <v>4</v>
      </c>
      <c r="M73" s="728" t="s">
        <v>212</v>
      </c>
      <c r="N73" s="300">
        <v>4</v>
      </c>
      <c r="O73" s="485">
        <v>4</v>
      </c>
      <c r="P73" s="581">
        <v>4</v>
      </c>
    </row>
    <row r="74" spans="1:18" ht="17.25" customHeight="1" x14ac:dyDescent="0.2">
      <c r="A74" s="924"/>
      <c r="B74" s="937"/>
      <c r="C74" s="316"/>
      <c r="D74" s="926"/>
      <c r="E74" s="977"/>
      <c r="F74" s="723"/>
      <c r="G74" s="923"/>
      <c r="H74" s="1487" t="s">
        <v>80</v>
      </c>
      <c r="I74" s="25" t="s">
        <v>24</v>
      </c>
      <c r="J74" s="265">
        <v>1</v>
      </c>
      <c r="K74" s="265">
        <v>1</v>
      </c>
      <c r="L74" s="265">
        <v>1</v>
      </c>
      <c r="M74" s="943" t="s">
        <v>175</v>
      </c>
      <c r="N74" s="140">
        <v>40</v>
      </c>
      <c r="O74" s="474">
        <v>40</v>
      </c>
      <c r="P74" s="503">
        <v>40</v>
      </c>
    </row>
    <row r="75" spans="1:18" ht="24" customHeight="1" x14ac:dyDescent="0.2">
      <c r="A75" s="924"/>
      <c r="B75" s="937"/>
      <c r="C75" s="316"/>
      <c r="D75" s="926"/>
      <c r="E75" s="928"/>
      <c r="F75" s="723"/>
      <c r="G75" s="923"/>
      <c r="H75" s="1490"/>
      <c r="I75" s="60" t="s">
        <v>24</v>
      </c>
      <c r="J75" s="105">
        <v>3</v>
      </c>
      <c r="K75" s="154">
        <v>3</v>
      </c>
      <c r="L75" s="154">
        <v>3</v>
      </c>
      <c r="M75" s="228" t="s">
        <v>174</v>
      </c>
      <c r="N75" s="660">
        <v>15</v>
      </c>
      <c r="O75" s="660">
        <v>15</v>
      </c>
      <c r="P75" s="661">
        <v>15</v>
      </c>
    </row>
    <row r="76" spans="1:18" ht="37.5" customHeight="1" x14ac:dyDescent="0.2">
      <c r="A76" s="924"/>
      <c r="B76" s="937"/>
      <c r="C76" s="316"/>
      <c r="D76" s="926"/>
      <c r="E76" s="612" t="s">
        <v>227</v>
      </c>
      <c r="F76" s="613"/>
      <c r="G76" s="614"/>
      <c r="H76" s="1487" t="s">
        <v>74</v>
      </c>
      <c r="I76" s="615" t="s">
        <v>24</v>
      </c>
      <c r="J76" s="107">
        <f>91.9-21.1</f>
        <v>70.8</v>
      </c>
      <c r="K76" s="616"/>
      <c r="L76" s="616"/>
      <c r="M76" s="617" t="s">
        <v>186</v>
      </c>
      <c r="N76" s="341">
        <v>1</v>
      </c>
      <c r="O76" s="571"/>
      <c r="P76" s="579"/>
    </row>
    <row r="77" spans="1:18" ht="39.75" customHeight="1" x14ac:dyDescent="0.2">
      <c r="A77" s="924"/>
      <c r="B77" s="937"/>
      <c r="C77" s="316"/>
      <c r="D77" s="926"/>
      <c r="E77" s="618" t="s">
        <v>228</v>
      </c>
      <c r="F77" s="613"/>
      <c r="G77" s="614"/>
      <c r="H77" s="1487"/>
      <c r="I77" s="619"/>
      <c r="J77" s="621"/>
      <c r="K77" s="622"/>
      <c r="L77" s="622"/>
      <c r="M77" s="946" t="s">
        <v>187</v>
      </c>
      <c r="N77" s="140"/>
      <c r="O77" s="474"/>
      <c r="P77" s="503"/>
    </row>
    <row r="78" spans="1:18" ht="14.1" customHeight="1" x14ac:dyDescent="0.2">
      <c r="A78" s="924"/>
      <c r="B78" s="937"/>
      <c r="C78" s="316"/>
      <c r="D78" s="926"/>
      <c r="E78" s="928"/>
      <c r="F78" s="88"/>
      <c r="G78" s="923"/>
      <c r="H78" s="976"/>
      <c r="I78" s="663" t="s">
        <v>24</v>
      </c>
      <c r="J78" s="159">
        <v>57.2</v>
      </c>
      <c r="K78" s="664"/>
      <c r="L78" s="664"/>
      <c r="M78" s="662" t="s">
        <v>201</v>
      </c>
      <c r="N78" s="300">
        <v>1</v>
      </c>
      <c r="O78" s="485"/>
      <c r="P78" s="581"/>
    </row>
    <row r="79" spans="1:18" ht="14.25" customHeight="1" x14ac:dyDescent="0.2">
      <c r="A79" s="924"/>
      <c r="B79" s="937"/>
      <c r="C79" s="316"/>
      <c r="D79" s="926"/>
      <c r="E79" s="928"/>
      <c r="F79" s="88"/>
      <c r="G79" s="923"/>
      <c r="H79" s="991"/>
      <c r="I79" s="665" t="s">
        <v>24</v>
      </c>
      <c r="J79" s="160"/>
      <c r="K79" s="638">
        <v>200</v>
      </c>
      <c r="L79" s="638"/>
      <c r="M79" s="448" t="s">
        <v>202</v>
      </c>
      <c r="N79" s="252"/>
      <c r="O79" s="484">
        <v>3</v>
      </c>
      <c r="P79" s="584"/>
    </row>
    <row r="80" spans="1:18" ht="13.5" customHeight="1" x14ac:dyDescent="0.2">
      <c r="A80" s="924"/>
      <c r="B80" s="937"/>
      <c r="C80" s="316"/>
      <c r="D80" s="926"/>
      <c r="E80" s="928"/>
      <c r="F80" s="88"/>
      <c r="G80" s="923"/>
      <c r="H80" s="991"/>
      <c r="I80" s="25"/>
      <c r="J80" s="265"/>
      <c r="K80" s="709"/>
      <c r="L80" s="709"/>
      <c r="M80" s="303" t="s">
        <v>203</v>
      </c>
      <c r="N80" s="140"/>
      <c r="O80" s="474"/>
      <c r="P80" s="503"/>
    </row>
    <row r="81" spans="1:16" ht="24.75" customHeight="1" x14ac:dyDescent="0.2">
      <c r="A81" s="924"/>
      <c r="B81" s="937"/>
      <c r="C81" s="316"/>
      <c r="D81" s="926"/>
      <c r="E81" s="928"/>
      <c r="F81" s="88"/>
      <c r="G81" s="923"/>
      <c r="H81" s="991"/>
      <c r="I81" s="64"/>
      <c r="J81" s="106"/>
      <c r="K81" s="703"/>
      <c r="L81" s="703"/>
      <c r="M81" s="992" t="s">
        <v>204</v>
      </c>
      <c r="N81" s="207"/>
      <c r="O81" s="483"/>
      <c r="P81" s="582"/>
    </row>
    <row r="82" spans="1:16" ht="12.75" customHeight="1" x14ac:dyDescent="0.2">
      <c r="A82" s="924"/>
      <c r="B82" s="937"/>
      <c r="C82" s="316"/>
      <c r="D82" s="926"/>
      <c r="E82" s="928"/>
      <c r="F82" s="88"/>
      <c r="G82" s="923"/>
      <c r="H82" s="991"/>
      <c r="I82" s="25" t="s">
        <v>24</v>
      </c>
      <c r="J82" s="265"/>
      <c r="K82" s="709"/>
      <c r="L82" s="709">
        <v>150</v>
      </c>
      <c r="M82" s="951" t="s">
        <v>200</v>
      </c>
      <c r="N82" s="252"/>
      <c r="O82" s="484"/>
      <c r="P82" s="584">
        <v>2</v>
      </c>
    </row>
    <row r="83" spans="1:16" ht="12.75" customHeight="1" x14ac:dyDescent="0.2">
      <c r="A83" s="924"/>
      <c r="B83" s="937"/>
      <c r="C83" s="316"/>
      <c r="D83" s="926"/>
      <c r="E83" s="928"/>
      <c r="F83" s="88"/>
      <c r="G83" s="923"/>
      <c r="H83" s="991"/>
      <c r="I83" s="25" t="s">
        <v>24</v>
      </c>
      <c r="J83" s="265"/>
      <c r="K83" s="709"/>
      <c r="L83" s="709"/>
      <c r="M83" s="943" t="s">
        <v>315</v>
      </c>
      <c r="N83" s="140"/>
      <c r="O83" s="474"/>
      <c r="P83" s="503"/>
    </row>
    <row r="84" spans="1:16" ht="9" customHeight="1" x14ac:dyDescent="0.2">
      <c r="A84" s="924"/>
      <c r="B84" s="937"/>
      <c r="C84" s="316"/>
      <c r="D84" s="926"/>
      <c r="E84" s="928"/>
      <c r="F84" s="88"/>
      <c r="G84" s="923"/>
      <c r="H84" s="976"/>
      <c r="I84" s="724"/>
      <c r="J84" s="105"/>
      <c r="K84" s="154"/>
      <c r="L84" s="154"/>
      <c r="M84" s="228"/>
      <c r="N84" s="141"/>
      <c r="O84" s="572"/>
      <c r="P84" s="583"/>
    </row>
    <row r="85" spans="1:16" ht="53.25" customHeight="1" x14ac:dyDescent="0.2">
      <c r="A85" s="924"/>
      <c r="B85" s="937"/>
      <c r="C85" s="316"/>
      <c r="D85" s="926"/>
      <c r="E85" s="1167" t="s">
        <v>205</v>
      </c>
      <c r="F85" s="1151" t="s">
        <v>65</v>
      </c>
      <c r="G85" s="923"/>
      <c r="H85" s="1165"/>
      <c r="I85" s="25" t="s">
        <v>24</v>
      </c>
      <c r="J85" s="265"/>
      <c r="K85" s="709"/>
      <c r="L85" s="709"/>
      <c r="M85" s="992" t="s">
        <v>308</v>
      </c>
      <c r="N85" s="342"/>
      <c r="O85" s="482"/>
      <c r="P85" s="580"/>
    </row>
    <row r="86" spans="1:16" ht="21.75" customHeight="1" x14ac:dyDescent="0.2">
      <c r="A86" s="924"/>
      <c r="B86" s="937"/>
      <c r="C86" s="316"/>
      <c r="D86" s="926"/>
      <c r="E86" s="1249" t="s">
        <v>209</v>
      </c>
      <c r="F86" s="96"/>
      <c r="G86" s="923"/>
      <c r="H86" s="1487"/>
      <c r="I86" s="59" t="s">
        <v>24</v>
      </c>
      <c r="J86" s="104"/>
      <c r="K86" s="155"/>
      <c r="L86" s="155"/>
      <c r="M86" s="1378" t="s">
        <v>307</v>
      </c>
      <c r="N86" s="205"/>
      <c r="O86" s="569"/>
      <c r="P86" s="511"/>
    </row>
    <row r="87" spans="1:16" ht="23.25" customHeight="1" x14ac:dyDescent="0.2">
      <c r="A87" s="924"/>
      <c r="B87" s="937"/>
      <c r="C87" s="316"/>
      <c r="D87" s="926"/>
      <c r="E87" s="1249"/>
      <c r="F87" s="96"/>
      <c r="G87" s="923"/>
      <c r="H87" s="1487"/>
      <c r="I87" s="64"/>
      <c r="J87" s="106"/>
      <c r="K87" s="922"/>
      <c r="L87" s="922"/>
      <c r="M87" s="1392"/>
      <c r="N87" s="207"/>
      <c r="O87" s="483"/>
      <c r="P87" s="582"/>
    </row>
    <row r="88" spans="1:16" ht="31.5" customHeight="1" x14ac:dyDescent="0.2">
      <c r="A88" s="924"/>
      <c r="B88" s="937"/>
      <c r="C88" s="316"/>
      <c r="D88" s="926"/>
      <c r="E88" s="928"/>
      <c r="F88" s="96"/>
      <c r="G88" s="923"/>
      <c r="H88" s="974"/>
      <c r="I88" s="60" t="s">
        <v>58</v>
      </c>
      <c r="J88" s="105">
        <f>19.4+16.6</f>
        <v>36</v>
      </c>
      <c r="K88" s="725"/>
      <c r="L88" s="725"/>
      <c r="M88" s="228" t="s">
        <v>320</v>
      </c>
      <c r="N88" s="141">
        <v>2</v>
      </c>
      <c r="O88" s="572"/>
      <c r="P88" s="583"/>
    </row>
    <row r="89" spans="1:16" ht="29.25" customHeight="1" x14ac:dyDescent="0.2">
      <c r="A89" s="924"/>
      <c r="B89" s="937"/>
      <c r="C89" s="980"/>
      <c r="D89" s="121" t="s">
        <v>7</v>
      </c>
      <c r="E89" s="1235" t="s">
        <v>114</v>
      </c>
      <c r="F89" s="930"/>
      <c r="G89" s="933"/>
      <c r="H89" s="1489" t="s">
        <v>74</v>
      </c>
      <c r="I89" s="715" t="s">
        <v>24</v>
      </c>
      <c r="J89" s="104">
        <v>10</v>
      </c>
      <c r="K89" s="155">
        <v>10</v>
      </c>
      <c r="L89" s="155">
        <v>10</v>
      </c>
      <c r="M89" s="1306" t="s">
        <v>210</v>
      </c>
      <c r="N89" s="205">
        <v>1</v>
      </c>
      <c r="O89" s="569">
        <v>1</v>
      </c>
      <c r="P89" s="511">
        <v>1</v>
      </c>
    </row>
    <row r="90" spans="1:16" ht="22.5" customHeight="1" x14ac:dyDescent="0.2">
      <c r="A90" s="924"/>
      <c r="B90" s="937"/>
      <c r="C90" s="316"/>
      <c r="D90" s="986"/>
      <c r="E90" s="1260"/>
      <c r="F90" s="932"/>
      <c r="G90" s="934"/>
      <c r="H90" s="1490"/>
      <c r="I90" s="23"/>
      <c r="J90" s="105"/>
      <c r="K90" s="154"/>
      <c r="L90" s="154"/>
      <c r="M90" s="1307"/>
      <c r="N90" s="78"/>
      <c r="O90" s="478"/>
      <c r="P90" s="199"/>
    </row>
    <row r="91" spans="1:16" ht="15.75" customHeight="1" x14ac:dyDescent="0.2">
      <c r="A91" s="924"/>
      <c r="B91" s="937"/>
      <c r="C91" s="316"/>
      <c r="D91" s="985" t="s">
        <v>26</v>
      </c>
      <c r="E91" s="1235" t="s">
        <v>86</v>
      </c>
      <c r="F91" s="1312" t="s">
        <v>65</v>
      </c>
      <c r="G91" s="923"/>
      <c r="H91" s="1496" t="s">
        <v>80</v>
      </c>
      <c r="I91" s="715" t="s">
        <v>24</v>
      </c>
      <c r="J91" s="157">
        <f>751.6-21</f>
        <v>730.6</v>
      </c>
      <c r="K91" s="156">
        <v>730.6</v>
      </c>
      <c r="L91" s="156">
        <v>730.6</v>
      </c>
      <c r="M91" s="352" t="s">
        <v>119</v>
      </c>
      <c r="N91" s="349">
        <v>22.5</v>
      </c>
      <c r="O91" s="822">
        <v>22.5</v>
      </c>
      <c r="P91" s="823">
        <v>22.5</v>
      </c>
    </row>
    <row r="92" spans="1:16" ht="15.75" customHeight="1" x14ac:dyDescent="0.2">
      <c r="A92" s="924"/>
      <c r="B92" s="937"/>
      <c r="C92" s="316"/>
      <c r="D92" s="71"/>
      <c r="E92" s="1249"/>
      <c r="F92" s="1313"/>
      <c r="G92" s="923"/>
      <c r="H92" s="1497"/>
      <c r="I92" s="974" t="s">
        <v>87</v>
      </c>
      <c r="J92" s="265"/>
      <c r="K92" s="709"/>
      <c r="L92" s="709"/>
      <c r="M92" s="353" t="s">
        <v>120</v>
      </c>
      <c r="N92" s="350">
        <v>108</v>
      </c>
      <c r="O92" s="475">
        <v>108</v>
      </c>
      <c r="P92" s="504">
        <v>108</v>
      </c>
    </row>
    <row r="93" spans="1:16" ht="15.75" customHeight="1" x14ac:dyDescent="0.2">
      <c r="A93" s="924"/>
      <c r="B93" s="925"/>
      <c r="C93" s="980"/>
      <c r="D93" s="926"/>
      <c r="E93" s="1249"/>
      <c r="F93" s="1313"/>
      <c r="G93" s="923"/>
      <c r="H93" s="1497"/>
      <c r="I93" s="974" t="s">
        <v>24</v>
      </c>
      <c r="J93" s="265"/>
      <c r="K93" s="709"/>
      <c r="L93" s="709"/>
      <c r="M93" s="206" t="s">
        <v>118</v>
      </c>
      <c r="N93" s="354">
        <v>5</v>
      </c>
      <c r="O93" s="487">
        <v>5</v>
      </c>
      <c r="P93" s="585">
        <v>5</v>
      </c>
    </row>
    <row r="94" spans="1:16" ht="15" customHeight="1" x14ac:dyDescent="0.2">
      <c r="A94" s="924"/>
      <c r="B94" s="937"/>
      <c r="C94" s="316"/>
      <c r="D94" s="71"/>
      <c r="E94" s="1249"/>
      <c r="F94" s="1313"/>
      <c r="G94" s="923"/>
      <c r="H94" s="1497"/>
      <c r="I94" s="974" t="s">
        <v>40</v>
      </c>
      <c r="J94" s="265">
        <v>7.7</v>
      </c>
      <c r="K94" s="709">
        <v>7.7</v>
      </c>
      <c r="L94" s="709">
        <v>7.7</v>
      </c>
      <c r="M94" s="1495" t="s">
        <v>194</v>
      </c>
      <c r="N94" s="33">
        <v>1</v>
      </c>
      <c r="O94" s="162">
        <v>1</v>
      </c>
      <c r="P94" s="334">
        <v>1</v>
      </c>
    </row>
    <row r="95" spans="1:16" ht="12.75" customHeight="1" x14ac:dyDescent="0.2">
      <c r="A95" s="924"/>
      <c r="B95" s="937"/>
      <c r="C95" s="316"/>
      <c r="D95" s="71"/>
      <c r="E95" s="405"/>
      <c r="F95" s="1313"/>
      <c r="G95" s="923"/>
      <c r="H95" s="1497"/>
      <c r="I95" s="288"/>
      <c r="J95" s="105"/>
      <c r="K95" s="154"/>
      <c r="L95" s="154"/>
      <c r="M95" s="1423"/>
      <c r="N95" s="246"/>
      <c r="O95" s="481"/>
      <c r="P95" s="668"/>
    </row>
    <row r="96" spans="1:16" ht="29.25" customHeight="1" x14ac:dyDescent="0.2">
      <c r="A96" s="924"/>
      <c r="B96" s="937"/>
      <c r="C96" s="316"/>
      <c r="D96" s="71"/>
      <c r="E96" s="1235" t="s">
        <v>282</v>
      </c>
      <c r="F96" s="931"/>
      <c r="G96" s="923"/>
      <c r="H96" s="983"/>
      <c r="I96" s="715"/>
      <c r="J96" s="104"/>
      <c r="K96" s="155"/>
      <c r="L96" s="155"/>
      <c r="M96" s="352" t="s">
        <v>148</v>
      </c>
      <c r="N96" s="705">
        <v>1</v>
      </c>
      <c r="O96" s="706">
        <v>1</v>
      </c>
      <c r="P96" s="707">
        <v>1</v>
      </c>
    </row>
    <row r="97" spans="1:17" ht="29.25" customHeight="1" x14ac:dyDescent="0.2">
      <c r="A97" s="924"/>
      <c r="B97" s="937"/>
      <c r="C97" s="316"/>
      <c r="D97" s="71"/>
      <c r="E97" s="1249"/>
      <c r="F97" s="931"/>
      <c r="G97" s="923"/>
      <c r="H97" s="983"/>
      <c r="I97" s="974" t="s">
        <v>24</v>
      </c>
      <c r="J97" s="265">
        <v>6.1</v>
      </c>
      <c r="K97" s="709"/>
      <c r="L97" s="709"/>
      <c r="M97" s="716" t="s">
        <v>277</v>
      </c>
      <c r="N97" s="944">
        <v>1</v>
      </c>
      <c r="O97" s="717"/>
      <c r="P97" s="718"/>
    </row>
    <row r="98" spans="1:17" ht="30" customHeight="1" x14ac:dyDescent="0.2">
      <c r="A98" s="924"/>
      <c r="B98" s="937"/>
      <c r="C98" s="316"/>
      <c r="D98" s="71"/>
      <c r="E98" s="1488"/>
      <c r="F98" s="931"/>
      <c r="G98" s="923"/>
      <c r="H98" s="983"/>
      <c r="I98" s="288" t="s">
        <v>24</v>
      </c>
      <c r="J98" s="105"/>
      <c r="K98" s="154">
        <v>24.2</v>
      </c>
      <c r="L98" s="154"/>
      <c r="M98" s="719" t="s">
        <v>256</v>
      </c>
      <c r="N98" s="390"/>
      <c r="O98" s="390">
        <v>1</v>
      </c>
      <c r="P98" s="720"/>
      <c r="Q98" s="245"/>
    </row>
    <row r="99" spans="1:17" ht="12.75" customHeight="1" x14ac:dyDescent="0.2">
      <c r="A99" s="924"/>
      <c r="B99" s="937"/>
      <c r="C99" s="316"/>
      <c r="D99" s="71"/>
      <c r="E99" s="1235" t="s">
        <v>281</v>
      </c>
      <c r="F99" s="449"/>
      <c r="G99" s="923"/>
      <c r="H99" s="984"/>
      <c r="I99" s="974"/>
      <c r="J99" s="265"/>
      <c r="K99" s="709"/>
      <c r="L99" s="709"/>
      <c r="M99" s="450" t="s">
        <v>206</v>
      </c>
      <c r="N99" s="289"/>
      <c r="O99" s="267"/>
      <c r="P99" s="502"/>
    </row>
    <row r="100" spans="1:17" ht="16.5" customHeight="1" x14ac:dyDescent="0.2">
      <c r="A100" s="924"/>
      <c r="B100" s="937"/>
      <c r="C100" s="316"/>
      <c r="D100" s="926"/>
      <c r="E100" s="1488"/>
      <c r="F100" s="931"/>
      <c r="G100" s="923"/>
      <c r="H100" s="983"/>
      <c r="I100" s="442" t="s">
        <v>24</v>
      </c>
      <c r="J100" s="106">
        <v>24.2</v>
      </c>
      <c r="K100" s="703"/>
      <c r="L100" s="703"/>
      <c r="M100" s="206" t="s">
        <v>113</v>
      </c>
      <c r="N100" s="729">
        <v>2</v>
      </c>
      <c r="O100" s="669"/>
      <c r="P100" s="587"/>
    </row>
    <row r="101" spans="1:17" ht="15" customHeight="1" x14ac:dyDescent="0.2">
      <c r="A101" s="924"/>
      <c r="B101" s="937"/>
      <c r="C101" s="316"/>
      <c r="D101" s="71"/>
      <c r="E101" s="1488"/>
      <c r="F101" s="931"/>
      <c r="G101" s="923"/>
      <c r="H101" s="983"/>
      <c r="I101" s="208" t="s">
        <v>24</v>
      </c>
      <c r="J101" s="159">
        <v>8.8000000000000007</v>
      </c>
      <c r="K101" s="664">
        <v>8.8000000000000007</v>
      </c>
      <c r="L101" s="664">
        <v>8.8000000000000007</v>
      </c>
      <c r="M101" s="32" t="s">
        <v>177</v>
      </c>
      <c r="N101" s="201">
        <v>60</v>
      </c>
      <c r="O101" s="489">
        <v>60</v>
      </c>
      <c r="P101" s="586">
        <v>60</v>
      </c>
    </row>
    <row r="102" spans="1:17" ht="16.5" customHeight="1" x14ac:dyDescent="0.2">
      <c r="A102" s="924"/>
      <c r="B102" s="937"/>
      <c r="C102" s="316"/>
      <c r="D102" s="71"/>
      <c r="E102" s="1488"/>
      <c r="F102" s="931"/>
      <c r="G102" s="923"/>
      <c r="H102" s="983"/>
      <c r="I102" s="208" t="s">
        <v>24</v>
      </c>
      <c r="J102" s="159">
        <v>3</v>
      </c>
      <c r="K102" s="664">
        <v>3</v>
      </c>
      <c r="L102" s="664"/>
      <c r="M102" s="507" t="s">
        <v>257</v>
      </c>
      <c r="N102" s="143">
        <v>2</v>
      </c>
      <c r="O102" s="336">
        <v>2</v>
      </c>
      <c r="P102" s="337"/>
    </row>
    <row r="103" spans="1:17" ht="17.25" customHeight="1" x14ac:dyDescent="0.2">
      <c r="A103" s="924"/>
      <c r="B103" s="937"/>
      <c r="C103" s="316"/>
      <c r="D103" s="71"/>
      <c r="E103" s="1488"/>
      <c r="F103" s="931"/>
      <c r="G103" s="923"/>
      <c r="H103" s="983"/>
      <c r="I103" s="368" t="s">
        <v>24</v>
      </c>
      <c r="J103" s="160">
        <v>1.1000000000000001</v>
      </c>
      <c r="K103" s="638"/>
      <c r="L103" s="638"/>
      <c r="M103" s="397" t="s">
        <v>254</v>
      </c>
      <c r="N103" s="201">
        <v>1</v>
      </c>
      <c r="O103" s="201"/>
      <c r="P103" s="586"/>
    </row>
    <row r="104" spans="1:17" ht="27" customHeight="1" x14ac:dyDescent="0.2">
      <c r="A104" s="924"/>
      <c r="B104" s="925"/>
      <c r="C104" s="980"/>
      <c r="D104" s="926"/>
      <c r="E104" s="1488"/>
      <c r="F104" s="931"/>
      <c r="G104" s="923"/>
      <c r="H104" s="983"/>
      <c r="I104" s="974" t="s">
        <v>24</v>
      </c>
      <c r="J104" s="265">
        <v>21.7</v>
      </c>
      <c r="K104" s="709">
        <v>21.1</v>
      </c>
      <c r="L104" s="265"/>
      <c r="M104" s="397" t="s">
        <v>255</v>
      </c>
      <c r="N104" s="374">
        <v>50</v>
      </c>
      <c r="O104" s="374">
        <v>100</v>
      </c>
      <c r="P104" s="704"/>
    </row>
    <row r="105" spans="1:17" ht="18.75" customHeight="1" x14ac:dyDescent="0.2">
      <c r="A105" s="924"/>
      <c r="B105" s="937"/>
      <c r="C105" s="316"/>
      <c r="D105" s="71"/>
      <c r="E105" s="1488"/>
      <c r="F105" s="931"/>
      <c r="G105" s="923"/>
      <c r="H105" s="983"/>
      <c r="I105" s="442"/>
      <c r="J105" s="106"/>
      <c r="K105" s="703"/>
      <c r="L105" s="703"/>
      <c r="M105" s="397" t="s">
        <v>259</v>
      </c>
      <c r="N105" s="201">
        <v>1</v>
      </c>
      <c r="O105" s="201"/>
      <c r="P105" s="586"/>
    </row>
    <row r="106" spans="1:17" ht="27" customHeight="1" x14ac:dyDescent="0.2">
      <c r="A106" s="924"/>
      <c r="B106" s="937"/>
      <c r="C106" s="316"/>
      <c r="D106" s="71"/>
      <c r="E106" s="1488"/>
      <c r="F106" s="931"/>
      <c r="G106" s="923"/>
      <c r="H106" s="983"/>
      <c r="I106" s="442" t="s">
        <v>24</v>
      </c>
      <c r="J106" s="106"/>
      <c r="K106" s="703">
        <v>37.799999999999997</v>
      </c>
      <c r="L106" s="703"/>
      <c r="M106" s="206" t="s">
        <v>258</v>
      </c>
      <c r="N106" s="202"/>
      <c r="O106" s="143">
        <v>2</v>
      </c>
      <c r="P106" s="337"/>
    </row>
    <row r="107" spans="1:17" ht="41.25" customHeight="1" x14ac:dyDescent="0.2">
      <c r="A107" s="924"/>
      <c r="B107" s="937"/>
      <c r="C107" s="316"/>
      <c r="D107" s="71"/>
      <c r="E107" s="928"/>
      <c r="F107" s="931"/>
      <c r="G107" s="923"/>
      <c r="H107" s="983"/>
      <c r="I107" s="208" t="s">
        <v>24</v>
      </c>
      <c r="J107" s="159"/>
      <c r="K107" s="664"/>
      <c r="L107" s="664">
        <v>26.8</v>
      </c>
      <c r="M107" s="397" t="s">
        <v>253</v>
      </c>
      <c r="N107" s="201"/>
      <c r="O107" s="201"/>
      <c r="P107" s="586">
        <v>100</v>
      </c>
    </row>
    <row r="108" spans="1:17" ht="12.75" customHeight="1" x14ac:dyDescent="0.2">
      <c r="A108" s="1250"/>
      <c r="B108" s="1258"/>
      <c r="C108" s="1512"/>
      <c r="D108" s="1506" t="s">
        <v>34</v>
      </c>
      <c r="E108" s="1235" t="s">
        <v>230</v>
      </c>
      <c r="F108" s="1310"/>
      <c r="G108" s="1296"/>
      <c r="H108" s="983"/>
      <c r="I108" s="974" t="s">
        <v>24</v>
      </c>
      <c r="J108" s="265">
        <f>24.1-1</f>
        <v>23.1</v>
      </c>
      <c r="K108" s="709">
        <v>24.1</v>
      </c>
      <c r="L108" s="709">
        <v>24.1</v>
      </c>
      <c r="M108" s="964" t="s">
        <v>139</v>
      </c>
      <c r="N108" s="82">
        <v>2</v>
      </c>
      <c r="O108" s="940">
        <v>2</v>
      </c>
      <c r="P108" s="557">
        <v>2</v>
      </c>
    </row>
    <row r="109" spans="1:17" ht="15" customHeight="1" x14ac:dyDescent="0.2">
      <c r="A109" s="1250"/>
      <c r="B109" s="1258"/>
      <c r="C109" s="1512"/>
      <c r="D109" s="1259"/>
      <c r="E109" s="1249"/>
      <c r="F109" s="1310"/>
      <c r="G109" s="1296"/>
      <c r="H109" s="983"/>
      <c r="I109" s="974" t="s">
        <v>40</v>
      </c>
      <c r="J109" s="265">
        <v>5</v>
      </c>
      <c r="K109" s="709">
        <v>5</v>
      </c>
      <c r="L109" s="709">
        <f>+J109</f>
        <v>5</v>
      </c>
      <c r="M109" s="79" t="s">
        <v>120</v>
      </c>
      <c r="N109" s="144">
        <v>5</v>
      </c>
      <c r="O109" s="574">
        <v>5</v>
      </c>
      <c r="P109" s="588">
        <v>5</v>
      </c>
    </row>
    <row r="110" spans="1:17" ht="12.75" customHeight="1" x14ac:dyDescent="0.2">
      <c r="A110" s="1250"/>
      <c r="B110" s="1258"/>
      <c r="C110" s="1512"/>
      <c r="D110" s="1259"/>
      <c r="E110" s="1249"/>
      <c r="F110" s="1310"/>
      <c r="G110" s="1296"/>
      <c r="H110" s="983"/>
      <c r="I110" s="974" t="s">
        <v>87</v>
      </c>
      <c r="J110" s="265"/>
      <c r="K110" s="709"/>
      <c r="L110" s="709"/>
      <c r="M110" s="79"/>
      <c r="N110" s="144"/>
      <c r="O110" s="574"/>
      <c r="P110" s="588"/>
    </row>
    <row r="111" spans="1:17" ht="27" customHeight="1" x14ac:dyDescent="0.2">
      <c r="A111" s="1250"/>
      <c r="B111" s="1258"/>
      <c r="C111" s="1512"/>
      <c r="D111" s="1507"/>
      <c r="E111" s="1260"/>
      <c r="F111" s="1311"/>
      <c r="G111" s="1296"/>
      <c r="H111" s="983"/>
      <c r="I111" s="288" t="s">
        <v>24</v>
      </c>
      <c r="J111" s="105"/>
      <c r="K111" s="154"/>
      <c r="L111" s="154"/>
      <c r="M111" s="965" t="s">
        <v>185</v>
      </c>
      <c r="N111" s="78"/>
      <c r="O111" s="478"/>
      <c r="P111" s="199"/>
    </row>
    <row r="112" spans="1:17" ht="15" customHeight="1" x14ac:dyDescent="0.2">
      <c r="A112" s="924"/>
      <c r="B112" s="937"/>
      <c r="C112" s="980"/>
      <c r="D112" s="966" t="s">
        <v>35</v>
      </c>
      <c r="E112" s="1249" t="s">
        <v>62</v>
      </c>
      <c r="F112" s="1149"/>
      <c r="G112" s="1143"/>
      <c r="H112" s="1159"/>
      <c r="I112" s="715" t="s">
        <v>40</v>
      </c>
      <c r="J112" s="104">
        <v>20</v>
      </c>
      <c r="K112" s="155">
        <v>20</v>
      </c>
      <c r="L112" s="155">
        <f>+J112</f>
        <v>20</v>
      </c>
      <c r="M112" s="1163" t="s">
        <v>119</v>
      </c>
      <c r="N112" s="35">
        <v>2</v>
      </c>
      <c r="O112" s="1183">
        <v>2</v>
      </c>
      <c r="P112" s="200">
        <v>2</v>
      </c>
    </row>
    <row r="113" spans="1:16" ht="18.75" customHeight="1" x14ac:dyDescent="0.2">
      <c r="A113" s="924"/>
      <c r="B113" s="937"/>
      <c r="C113" s="316"/>
      <c r="D113" s="926"/>
      <c r="E113" s="1260"/>
      <c r="F113" s="1150"/>
      <c r="G113" s="1161"/>
      <c r="H113" s="444"/>
      <c r="I113" s="1184" t="s">
        <v>87</v>
      </c>
      <c r="J113" s="429">
        <v>2.6</v>
      </c>
      <c r="K113" s="154"/>
      <c r="L113" s="154"/>
      <c r="M113" s="1147"/>
      <c r="N113" s="78"/>
      <c r="O113" s="1185"/>
      <c r="P113" s="557"/>
    </row>
    <row r="114" spans="1:16" ht="16.5" customHeight="1" thickBot="1" x14ac:dyDescent="0.25">
      <c r="A114" s="28"/>
      <c r="B114" s="953"/>
      <c r="C114" s="309"/>
      <c r="D114" s="312"/>
      <c r="E114" s="322"/>
      <c r="F114" s="320"/>
      <c r="G114" s="321"/>
      <c r="H114" s="311"/>
      <c r="I114" s="24" t="s">
        <v>6</v>
      </c>
      <c r="J114" s="179">
        <f>SUM(J72:J113)</f>
        <v>1035.9000000000001</v>
      </c>
      <c r="K114" s="179">
        <f>SUM(K72:K113)</f>
        <v>1100.3</v>
      </c>
      <c r="L114" s="179">
        <f>SUM(L72:L113)</f>
        <v>991</v>
      </c>
      <c r="M114" s="310"/>
      <c r="N114" s="325"/>
      <c r="O114" s="325"/>
      <c r="P114" s="593"/>
    </row>
    <row r="115" spans="1:16" ht="18" customHeight="1" x14ac:dyDescent="0.2">
      <c r="A115" s="1330" t="s">
        <v>5</v>
      </c>
      <c r="B115" s="1331" t="s">
        <v>5</v>
      </c>
      <c r="C115" s="1558" t="s">
        <v>34</v>
      </c>
      <c r="D115" s="1560"/>
      <c r="E115" s="1314" t="s">
        <v>55</v>
      </c>
      <c r="F115" s="1334" t="s">
        <v>108</v>
      </c>
      <c r="G115" s="1336" t="s">
        <v>27</v>
      </c>
      <c r="H115" s="69"/>
      <c r="I115" s="185"/>
      <c r="J115" s="125"/>
      <c r="K115" s="130"/>
      <c r="L115" s="130"/>
      <c r="M115" s="1323"/>
      <c r="N115" s="43"/>
      <c r="O115" s="1324"/>
      <c r="P115" s="1326"/>
    </row>
    <row r="116" spans="1:16" ht="11.25" customHeight="1" x14ac:dyDescent="0.2">
      <c r="A116" s="1250"/>
      <c r="B116" s="1300"/>
      <c r="C116" s="1512"/>
      <c r="D116" s="1561"/>
      <c r="E116" s="1333"/>
      <c r="F116" s="1335"/>
      <c r="G116" s="1296"/>
      <c r="H116" s="70"/>
      <c r="I116" s="288"/>
      <c r="J116" s="105"/>
      <c r="K116" s="639"/>
      <c r="L116" s="639"/>
      <c r="M116" s="1234"/>
      <c r="N116" s="82"/>
      <c r="O116" s="1325"/>
      <c r="P116" s="1327"/>
    </row>
    <row r="117" spans="1:16" ht="15.75" customHeight="1" x14ac:dyDescent="0.2">
      <c r="A117" s="1250"/>
      <c r="B117" s="1258"/>
      <c r="C117" s="1512"/>
      <c r="D117" s="1506" t="s">
        <v>5</v>
      </c>
      <c r="E117" s="1249" t="s">
        <v>99</v>
      </c>
      <c r="F117" s="1328" t="s">
        <v>67</v>
      </c>
      <c r="G117" s="1296"/>
      <c r="H117" s="641"/>
      <c r="I117" s="715" t="s">
        <v>24</v>
      </c>
      <c r="J117" s="1206">
        <v>1911.2</v>
      </c>
      <c r="K117" s="111">
        <v>2000</v>
      </c>
      <c r="L117" s="111">
        <v>2000</v>
      </c>
      <c r="M117" s="964" t="s">
        <v>70</v>
      </c>
      <c r="N117" s="145">
        <v>16.899999999999999</v>
      </c>
      <c r="O117" s="491">
        <v>17.5</v>
      </c>
      <c r="P117" s="589">
        <v>18.2</v>
      </c>
    </row>
    <row r="118" spans="1:16" ht="15.75" customHeight="1" x14ac:dyDescent="0.2">
      <c r="A118" s="1250"/>
      <c r="B118" s="1258"/>
      <c r="C118" s="1512"/>
      <c r="D118" s="1507"/>
      <c r="E118" s="1260"/>
      <c r="F118" s="1329"/>
      <c r="G118" s="1296"/>
      <c r="H118" s="72"/>
      <c r="I118" s="288" t="s">
        <v>58</v>
      </c>
      <c r="J118" s="429">
        <v>110.5</v>
      </c>
      <c r="K118" s="639"/>
      <c r="L118" s="639"/>
      <c r="M118" s="228" t="s">
        <v>51</v>
      </c>
      <c r="N118" s="463">
        <v>9.4</v>
      </c>
      <c r="O118" s="463">
        <v>9.6999999999999993</v>
      </c>
      <c r="P118" s="668">
        <v>10.1</v>
      </c>
    </row>
    <row r="119" spans="1:16" ht="16.5" customHeight="1" x14ac:dyDescent="0.2">
      <c r="A119" s="924"/>
      <c r="B119" s="937"/>
      <c r="C119" s="980"/>
      <c r="D119" s="926" t="s">
        <v>7</v>
      </c>
      <c r="E119" s="1235" t="s">
        <v>165</v>
      </c>
      <c r="F119" s="930"/>
      <c r="G119" s="923"/>
      <c r="H119" s="1496" t="s">
        <v>73</v>
      </c>
      <c r="I119" s="974" t="s">
        <v>24</v>
      </c>
      <c r="J119" s="104">
        <v>51.7</v>
      </c>
      <c r="K119" s="104">
        <v>55.3</v>
      </c>
      <c r="L119" s="104">
        <v>59.2</v>
      </c>
      <c r="M119" s="993" t="s">
        <v>51</v>
      </c>
      <c r="N119" s="355">
        <v>0.4</v>
      </c>
      <c r="O119" s="355">
        <v>0.4</v>
      </c>
      <c r="P119" s="356">
        <v>0.4</v>
      </c>
    </row>
    <row r="120" spans="1:16" ht="26.25" customHeight="1" x14ac:dyDescent="0.2">
      <c r="A120" s="924"/>
      <c r="B120" s="937"/>
      <c r="C120" s="980"/>
      <c r="D120" s="926"/>
      <c r="E120" s="1249"/>
      <c r="F120" s="642"/>
      <c r="G120" s="923"/>
      <c r="H120" s="1496"/>
      <c r="I120" s="1194" t="s">
        <v>24</v>
      </c>
      <c r="J120" s="1182">
        <f>129.2-51.7+1.4</f>
        <v>78.900000000000006</v>
      </c>
      <c r="K120" s="265">
        <v>187.9</v>
      </c>
      <c r="L120" s="265">
        <v>207.9</v>
      </c>
      <c r="M120" s="45" t="s">
        <v>328</v>
      </c>
      <c r="N120" s="643">
        <v>1206</v>
      </c>
      <c r="O120" s="643">
        <v>1206</v>
      </c>
      <c r="P120" s="586">
        <v>1206</v>
      </c>
    </row>
    <row r="121" spans="1:16" ht="39" customHeight="1" x14ac:dyDescent="0.2">
      <c r="A121" s="998"/>
      <c r="B121" s="999"/>
      <c r="C121" s="1003"/>
      <c r="D121" s="1000"/>
      <c r="E121" s="1249"/>
      <c r="F121" s="642"/>
      <c r="G121" s="997"/>
      <c r="H121" s="1496"/>
      <c r="I121" s="1194" t="s">
        <v>58</v>
      </c>
      <c r="J121" s="1182">
        <v>90.4</v>
      </c>
      <c r="K121" s="103"/>
      <c r="L121" s="265"/>
      <c r="M121" s="45" t="s">
        <v>329</v>
      </c>
      <c r="N121" s="1006">
        <v>22.2</v>
      </c>
      <c r="O121" s="1007">
        <v>22.2</v>
      </c>
      <c r="P121" s="1008">
        <v>22.2</v>
      </c>
    </row>
    <row r="122" spans="1:16" ht="30" customHeight="1" x14ac:dyDescent="0.2">
      <c r="A122" s="924"/>
      <c r="B122" s="937"/>
      <c r="C122" s="980"/>
      <c r="D122" s="948"/>
      <c r="E122" s="1511"/>
      <c r="F122" s="958"/>
      <c r="G122" s="923"/>
      <c r="H122" s="1502"/>
      <c r="I122" s="288" t="s">
        <v>24</v>
      </c>
      <c r="J122" s="105">
        <v>2.1</v>
      </c>
      <c r="K122" s="105">
        <v>2.1</v>
      </c>
      <c r="L122" s="105">
        <v>2.1</v>
      </c>
      <c r="M122" s="644" t="s">
        <v>234</v>
      </c>
      <c r="N122" s="645">
        <v>3</v>
      </c>
      <c r="O122" s="78">
        <v>3</v>
      </c>
      <c r="P122" s="199">
        <v>3</v>
      </c>
    </row>
    <row r="123" spans="1:16" ht="16.5" customHeight="1" x14ac:dyDescent="0.2">
      <c r="A123" s="924"/>
      <c r="B123" s="937"/>
      <c r="C123" s="980"/>
      <c r="D123" s="987" t="s">
        <v>26</v>
      </c>
      <c r="E123" s="1235" t="s">
        <v>302</v>
      </c>
      <c r="F123" s="956"/>
      <c r="G123" s="923"/>
      <c r="H123" s="989"/>
      <c r="I123" s="974"/>
      <c r="J123" s="265"/>
      <c r="K123" s="160"/>
      <c r="L123" s="161"/>
      <c r="M123" s="942"/>
      <c r="N123" s="602"/>
      <c r="O123" s="137"/>
      <c r="P123" s="200"/>
    </row>
    <row r="124" spans="1:16" ht="12.75" customHeight="1" x14ac:dyDescent="0.2">
      <c r="A124" s="924"/>
      <c r="B124" s="937"/>
      <c r="C124" s="980"/>
      <c r="D124" s="948"/>
      <c r="E124" s="1488"/>
      <c r="F124" s="956"/>
      <c r="G124" s="966"/>
      <c r="H124" s="989"/>
      <c r="I124" s="974"/>
      <c r="J124" s="265"/>
      <c r="K124" s="265"/>
      <c r="L124" s="955"/>
      <c r="M124" s="943"/>
      <c r="N124" s="425"/>
      <c r="O124" s="136"/>
      <c r="P124" s="557"/>
    </row>
    <row r="125" spans="1:16" ht="13.5" customHeight="1" x14ac:dyDescent="0.2">
      <c r="A125" s="924"/>
      <c r="B125" s="937"/>
      <c r="C125" s="980"/>
      <c r="D125" s="1508" t="s">
        <v>266</v>
      </c>
      <c r="E125" s="927"/>
      <c r="F125" s="957"/>
      <c r="G125" s="966"/>
      <c r="H125" s="989"/>
      <c r="I125" s="715" t="s">
        <v>24</v>
      </c>
      <c r="J125" s="104">
        <v>3.4</v>
      </c>
      <c r="K125" s="111"/>
      <c r="L125" s="104"/>
      <c r="M125" s="942" t="s">
        <v>279</v>
      </c>
      <c r="N125" s="602">
        <v>7</v>
      </c>
      <c r="O125" s="137"/>
      <c r="P125" s="200"/>
    </row>
    <row r="126" spans="1:16" ht="13.5" customHeight="1" x14ac:dyDescent="0.2">
      <c r="A126" s="924"/>
      <c r="B126" s="937"/>
      <c r="C126" s="980"/>
      <c r="D126" s="1348"/>
      <c r="E126" s="928"/>
      <c r="F126" s="956"/>
      <c r="G126" s="966"/>
      <c r="H126" s="989"/>
      <c r="I126" s="974" t="s">
        <v>58</v>
      </c>
      <c r="J126" s="265">
        <v>4.7</v>
      </c>
      <c r="K126" s="955"/>
      <c r="L126" s="955"/>
      <c r="M126" s="943"/>
      <c r="N126" s="425"/>
      <c r="O126" s="136"/>
      <c r="P126" s="557"/>
    </row>
    <row r="127" spans="1:16" ht="27" customHeight="1" x14ac:dyDescent="0.2">
      <c r="A127" s="924"/>
      <c r="B127" s="937"/>
      <c r="C127" s="980"/>
      <c r="D127" s="1348"/>
      <c r="E127" s="693" t="s">
        <v>261</v>
      </c>
      <c r="F127" s="956"/>
      <c r="G127" s="966"/>
      <c r="H127" s="989"/>
      <c r="I127" s="974" t="s">
        <v>24</v>
      </c>
      <c r="J127" s="1182">
        <f>119.2-1.4-8.4</f>
        <v>109.4</v>
      </c>
      <c r="K127" s="955"/>
      <c r="L127" s="955"/>
      <c r="M127" s="943" t="s">
        <v>265</v>
      </c>
      <c r="N127" s="425">
        <v>100</v>
      </c>
      <c r="O127" s="136"/>
      <c r="P127" s="557"/>
    </row>
    <row r="128" spans="1:16" ht="24.75" customHeight="1" x14ac:dyDescent="0.2">
      <c r="A128" s="924"/>
      <c r="B128" s="937"/>
      <c r="C128" s="980"/>
      <c r="D128" s="1348"/>
      <c r="E128" s="693" t="s">
        <v>262</v>
      </c>
      <c r="F128" s="956"/>
      <c r="G128" s="966"/>
      <c r="H128" s="989"/>
      <c r="I128" s="974"/>
      <c r="J128" s="265"/>
      <c r="K128" s="955"/>
      <c r="L128" s="955"/>
      <c r="M128" s="943"/>
      <c r="N128" s="425"/>
      <c r="O128" s="425"/>
      <c r="P128" s="557"/>
    </row>
    <row r="129" spans="1:20" ht="24.75" customHeight="1" x14ac:dyDescent="0.2">
      <c r="A129" s="924"/>
      <c r="B129" s="937"/>
      <c r="C129" s="980"/>
      <c r="D129" s="1348"/>
      <c r="E129" s="693" t="s">
        <v>278</v>
      </c>
      <c r="F129" s="956"/>
      <c r="G129" s="966"/>
      <c r="H129" s="989"/>
      <c r="I129" s="974"/>
      <c r="J129" s="265"/>
      <c r="K129" s="955"/>
      <c r="L129" s="265"/>
      <c r="M129" s="978"/>
      <c r="N129" s="425"/>
      <c r="O129" s="136"/>
      <c r="P129" s="557"/>
    </row>
    <row r="130" spans="1:20" ht="12" customHeight="1" x14ac:dyDescent="0.2">
      <c r="A130" s="924"/>
      <c r="B130" s="937"/>
      <c r="C130" s="980"/>
      <c r="D130" s="1510"/>
      <c r="E130" s="929" t="s">
        <v>267</v>
      </c>
      <c r="F130" s="958"/>
      <c r="G130" s="966"/>
      <c r="H130" s="989"/>
      <c r="I130" s="288"/>
      <c r="J130" s="105"/>
      <c r="K130" s="639"/>
      <c r="L130" s="639"/>
      <c r="M130" s="359"/>
      <c r="N130" s="426"/>
      <c r="O130" s="138"/>
      <c r="P130" s="199"/>
    </row>
    <row r="131" spans="1:20" ht="15" customHeight="1" x14ac:dyDescent="0.2">
      <c r="A131" s="924"/>
      <c r="B131" s="937"/>
      <c r="C131" s="980"/>
      <c r="D131" s="1508" t="s">
        <v>286</v>
      </c>
      <c r="E131" s="710"/>
      <c r="F131" s="957"/>
      <c r="G131" s="966"/>
      <c r="H131" s="989"/>
      <c r="I131" s="715" t="s">
        <v>24</v>
      </c>
      <c r="J131" s="104"/>
      <c r="K131" s="111">
        <f>2+186.3+58.2-130</f>
        <v>116.5</v>
      </c>
      <c r="L131" s="111">
        <v>130</v>
      </c>
      <c r="M131" s="942" t="s">
        <v>279</v>
      </c>
      <c r="N131" s="602"/>
      <c r="O131" s="602">
        <v>2</v>
      </c>
      <c r="P131" s="200"/>
    </row>
    <row r="132" spans="1:20" ht="13.5" customHeight="1" x14ac:dyDescent="0.2">
      <c r="A132" s="924"/>
      <c r="B132" s="937"/>
      <c r="C132" s="980"/>
      <c r="D132" s="1348"/>
      <c r="E132" s="708" t="s">
        <v>260</v>
      </c>
      <c r="F132" s="956"/>
      <c r="G132" s="966"/>
      <c r="H132" s="989"/>
      <c r="I132" s="974"/>
      <c r="J132" s="265"/>
      <c r="K132" s="955"/>
      <c r="L132" s="955"/>
      <c r="M132" s="943" t="s">
        <v>265</v>
      </c>
      <c r="N132" s="425"/>
      <c r="O132" s="425">
        <v>50</v>
      </c>
      <c r="P132" s="457">
        <v>100</v>
      </c>
    </row>
    <row r="133" spans="1:20" ht="25.5" customHeight="1" x14ac:dyDescent="0.2">
      <c r="A133" s="924"/>
      <c r="B133" s="937"/>
      <c r="C133" s="980"/>
      <c r="D133" s="1509"/>
      <c r="E133" s="693" t="s">
        <v>263</v>
      </c>
      <c r="F133" s="956"/>
      <c r="G133" s="966"/>
      <c r="H133" s="989"/>
      <c r="I133" s="974"/>
      <c r="J133" s="265"/>
      <c r="K133" s="955"/>
      <c r="L133" s="955"/>
      <c r="M133" s="943"/>
      <c r="N133" s="425"/>
      <c r="O133" s="425"/>
      <c r="P133" s="557"/>
    </row>
    <row r="134" spans="1:20" ht="24" customHeight="1" x14ac:dyDescent="0.2">
      <c r="A134" s="924"/>
      <c r="B134" s="937"/>
      <c r="C134" s="980"/>
      <c r="D134" s="1509"/>
      <c r="E134" s="693" t="s">
        <v>264</v>
      </c>
      <c r="F134" s="956"/>
      <c r="G134" s="966"/>
      <c r="H134" s="989"/>
      <c r="I134" s="974"/>
      <c r="J134" s="265"/>
      <c r="K134" s="955"/>
      <c r="L134" s="955"/>
      <c r="M134" s="943"/>
      <c r="N134" s="425"/>
      <c r="O134" s="136"/>
      <c r="P134" s="557"/>
      <c r="Q134" s="245"/>
      <c r="R134" s="245"/>
      <c r="S134" s="245"/>
    </row>
    <row r="135" spans="1:20" ht="15.75" customHeight="1" x14ac:dyDescent="0.2">
      <c r="A135" s="924"/>
      <c r="B135" s="937"/>
      <c r="C135" s="980"/>
      <c r="D135" s="995"/>
      <c r="E135" s="1144" t="s">
        <v>285</v>
      </c>
      <c r="F135" s="1158"/>
      <c r="G135" s="690"/>
      <c r="H135" s="1162"/>
      <c r="I135" s="288"/>
      <c r="J135" s="105"/>
      <c r="K135" s="639"/>
      <c r="L135" s="639"/>
      <c r="M135" s="228"/>
      <c r="N135" s="426"/>
      <c r="O135" s="138"/>
      <c r="P135" s="199"/>
      <c r="Q135" s="245"/>
    </row>
    <row r="136" spans="1:20" ht="14.25" customHeight="1" thickBot="1" x14ac:dyDescent="0.25">
      <c r="A136" s="28"/>
      <c r="B136" s="953"/>
      <c r="C136" s="309"/>
      <c r="D136" s="312"/>
      <c r="E136" s="322"/>
      <c r="F136" s="320"/>
      <c r="G136" s="321"/>
      <c r="H136" s="311"/>
      <c r="I136" s="24" t="s">
        <v>6</v>
      </c>
      <c r="J136" s="179">
        <f>SUM(J117:J135)</f>
        <v>2362.3000000000002</v>
      </c>
      <c r="K136" s="179">
        <f>SUM(K117:K135)</f>
        <v>2361.8000000000002</v>
      </c>
      <c r="L136" s="179">
        <f>SUM(L117:L135)</f>
        <v>2399.1999999999998</v>
      </c>
      <c r="M136" s="310"/>
      <c r="N136" s="325"/>
      <c r="O136" s="325"/>
      <c r="P136" s="593"/>
    </row>
    <row r="137" spans="1:20" ht="18.75" customHeight="1" x14ac:dyDescent="0.2">
      <c r="A137" s="1330" t="s">
        <v>5</v>
      </c>
      <c r="B137" s="1331" t="s">
        <v>5</v>
      </c>
      <c r="C137" s="1332" t="s">
        <v>35</v>
      </c>
      <c r="D137" s="1503"/>
      <c r="E137" s="1340" t="s">
        <v>293</v>
      </c>
      <c r="F137" s="1342"/>
      <c r="G137" s="1350" t="s">
        <v>50</v>
      </c>
      <c r="H137" s="1498" t="s">
        <v>75</v>
      </c>
      <c r="I137" s="430" t="s">
        <v>24</v>
      </c>
      <c r="J137" s="125">
        <v>152.30000000000001</v>
      </c>
      <c r="K137" s="130">
        <v>152.30000000000001</v>
      </c>
      <c r="L137" s="130">
        <v>152.30000000000001</v>
      </c>
      <c r="M137" s="971" t="s">
        <v>121</v>
      </c>
      <c r="N137" s="43">
        <v>151</v>
      </c>
      <c r="O137" s="939">
        <v>151</v>
      </c>
      <c r="P137" s="590">
        <v>151</v>
      </c>
    </row>
    <row r="138" spans="1:20" ht="16.5" customHeight="1" x14ac:dyDescent="0.2">
      <c r="A138" s="1250"/>
      <c r="B138" s="1300"/>
      <c r="C138" s="1259"/>
      <c r="D138" s="1504"/>
      <c r="E138" s="1249"/>
      <c r="F138" s="1343"/>
      <c r="G138" s="1351"/>
      <c r="H138" s="1499"/>
      <c r="I138" s="427" t="s">
        <v>58</v>
      </c>
      <c r="J138" s="105">
        <v>135.19999999999999</v>
      </c>
      <c r="K138" s="105"/>
      <c r="L138" s="105"/>
      <c r="M138" s="996"/>
      <c r="N138" s="82"/>
      <c r="O138" s="940"/>
      <c r="P138" s="557"/>
      <c r="T138" s="245"/>
    </row>
    <row r="139" spans="1:20" ht="16.5" customHeight="1" thickBot="1" x14ac:dyDescent="0.25">
      <c r="A139" s="1337"/>
      <c r="B139" s="1338"/>
      <c r="C139" s="1339"/>
      <c r="D139" s="1505"/>
      <c r="E139" s="1341"/>
      <c r="F139" s="1344"/>
      <c r="G139" s="1352"/>
      <c r="H139" s="1500"/>
      <c r="I139" s="36" t="s">
        <v>6</v>
      </c>
      <c r="J139" s="164">
        <f t="shared" ref="J139:K139" si="0">SUM(J137:J138)</f>
        <v>287.5</v>
      </c>
      <c r="K139" s="164">
        <f t="shared" si="0"/>
        <v>152.30000000000001</v>
      </c>
      <c r="L139" s="179">
        <f t="shared" ref="L139" si="1">SUM(L137:L137)</f>
        <v>152.30000000000001</v>
      </c>
      <c r="M139" s="229"/>
      <c r="N139" s="42"/>
      <c r="O139" s="480"/>
      <c r="P139" s="419"/>
    </row>
    <row r="140" spans="1:20" ht="15.75" customHeight="1" x14ac:dyDescent="0.2">
      <c r="A140" s="1330" t="s">
        <v>5</v>
      </c>
      <c r="B140" s="1331" t="s">
        <v>5</v>
      </c>
      <c r="C140" s="1332" t="s">
        <v>28</v>
      </c>
      <c r="D140" s="1503"/>
      <c r="E140" s="1340" t="s">
        <v>291</v>
      </c>
      <c r="F140" s="1342"/>
      <c r="G140" s="1350" t="s">
        <v>50</v>
      </c>
      <c r="H140" s="1498" t="s">
        <v>193</v>
      </c>
      <c r="I140" s="430" t="s">
        <v>24</v>
      </c>
      <c r="J140" s="125">
        <v>16.8</v>
      </c>
      <c r="K140" s="125">
        <v>16.8</v>
      </c>
      <c r="L140" s="125">
        <v>16.8</v>
      </c>
      <c r="M140" s="1323" t="s">
        <v>292</v>
      </c>
      <c r="N140" s="43">
        <v>2</v>
      </c>
      <c r="O140" s="940">
        <v>2</v>
      </c>
      <c r="P140" s="557">
        <v>2</v>
      </c>
    </row>
    <row r="141" spans="1:20" ht="20.25" customHeight="1" x14ac:dyDescent="0.2">
      <c r="A141" s="1250"/>
      <c r="B141" s="1300"/>
      <c r="C141" s="1259"/>
      <c r="D141" s="1504"/>
      <c r="E141" s="1249"/>
      <c r="F141" s="1343"/>
      <c r="G141" s="1351"/>
      <c r="H141" s="1499"/>
      <c r="I141" s="427"/>
      <c r="J141" s="105"/>
      <c r="K141" s="105"/>
      <c r="L141" s="105"/>
      <c r="M141" s="1501"/>
      <c r="N141" s="82"/>
      <c r="O141" s="940"/>
      <c r="P141" s="557"/>
    </row>
    <row r="142" spans="1:20" ht="16.5" customHeight="1" thickBot="1" x14ac:dyDescent="0.25">
      <c r="A142" s="1337"/>
      <c r="B142" s="1338"/>
      <c r="C142" s="1339"/>
      <c r="D142" s="1505"/>
      <c r="E142" s="1341"/>
      <c r="F142" s="1344"/>
      <c r="G142" s="1352"/>
      <c r="H142" s="1500"/>
      <c r="I142" s="36" t="s">
        <v>6</v>
      </c>
      <c r="J142" s="164">
        <f>SUM(J140:J141)</f>
        <v>16.8</v>
      </c>
      <c r="K142" s="179">
        <f>SUM(K140:K141)</f>
        <v>16.8</v>
      </c>
      <c r="L142" s="179">
        <f>SUM(L140:L141)</f>
        <v>16.8</v>
      </c>
      <c r="M142" s="229"/>
      <c r="N142" s="42"/>
      <c r="O142" s="480"/>
      <c r="P142" s="419"/>
    </row>
    <row r="143" spans="1:20" ht="20.25" customHeight="1" x14ac:dyDescent="0.2">
      <c r="A143" s="935" t="s">
        <v>5</v>
      </c>
      <c r="B143" s="936" t="s">
        <v>5</v>
      </c>
      <c r="C143" s="994" t="s">
        <v>36</v>
      </c>
      <c r="D143" s="938"/>
      <c r="E143" s="1229" t="s">
        <v>144</v>
      </c>
      <c r="F143" s="230" t="s">
        <v>47</v>
      </c>
      <c r="G143" s="941" t="s">
        <v>46</v>
      </c>
      <c r="H143" s="1552" t="s">
        <v>76</v>
      </c>
      <c r="I143" s="67"/>
      <c r="J143" s="125"/>
      <c r="K143" s="125"/>
      <c r="L143" s="125"/>
      <c r="M143" s="1359"/>
      <c r="N143" s="123"/>
      <c r="O143" s="492"/>
      <c r="P143" s="197"/>
    </row>
    <row r="144" spans="1:20" ht="21.75" customHeight="1" x14ac:dyDescent="0.2">
      <c r="A144" s="924"/>
      <c r="B144" s="937"/>
      <c r="C144" s="980"/>
      <c r="D144" s="926"/>
      <c r="E144" s="1321"/>
      <c r="F144" s="931"/>
      <c r="G144" s="923"/>
      <c r="H144" s="1553"/>
      <c r="I144" s="68"/>
      <c r="J144" s="265"/>
      <c r="K144" s="265"/>
      <c r="L144" s="265"/>
      <c r="M144" s="1360"/>
      <c r="N144" s="124"/>
      <c r="O144" s="301"/>
      <c r="P144" s="198"/>
    </row>
    <row r="145" spans="1:16" ht="16.5" customHeight="1" x14ac:dyDescent="0.2">
      <c r="A145" s="924"/>
      <c r="B145" s="937"/>
      <c r="C145" s="980"/>
      <c r="D145" s="222" t="s">
        <v>5</v>
      </c>
      <c r="E145" s="1235" t="s">
        <v>159</v>
      </c>
      <c r="F145" s="1353" t="s">
        <v>95</v>
      </c>
      <c r="G145" s="1296"/>
      <c r="H145" s="1491"/>
      <c r="I145" s="715" t="s">
        <v>24</v>
      </c>
      <c r="J145" s="104"/>
      <c r="K145" s="104">
        <v>1000.1</v>
      </c>
      <c r="L145" s="104">
        <v>1546.1</v>
      </c>
      <c r="M145" s="969" t="s">
        <v>94</v>
      </c>
      <c r="N145" s="35">
        <v>1</v>
      </c>
      <c r="O145" s="137"/>
      <c r="P145" s="200"/>
    </row>
    <row r="146" spans="1:16" ht="13.5" customHeight="1" x14ac:dyDescent="0.2">
      <c r="A146" s="924"/>
      <c r="B146" s="937"/>
      <c r="C146" s="980"/>
      <c r="D146" s="223"/>
      <c r="E146" s="1249"/>
      <c r="F146" s="1354"/>
      <c r="G146" s="1296"/>
      <c r="H146" s="1492"/>
      <c r="I146" s="974" t="s">
        <v>58</v>
      </c>
      <c r="J146" s="265">
        <v>70.3</v>
      </c>
      <c r="K146" s="265"/>
      <c r="L146" s="265"/>
      <c r="M146" s="1494" t="s">
        <v>122</v>
      </c>
      <c r="N146" s="82"/>
      <c r="O146" s="136">
        <v>30</v>
      </c>
      <c r="P146" s="557">
        <v>60</v>
      </c>
    </row>
    <row r="147" spans="1:16" ht="12.75" customHeight="1" x14ac:dyDescent="0.2">
      <c r="A147" s="924"/>
      <c r="B147" s="937"/>
      <c r="C147" s="980"/>
      <c r="D147" s="223"/>
      <c r="E147" s="1249"/>
      <c r="F147" s="1354"/>
      <c r="G147" s="1296"/>
      <c r="H147" s="1493"/>
      <c r="I147" s="974" t="s">
        <v>188</v>
      </c>
      <c r="J147" s="265"/>
      <c r="K147" s="265"/>
      <c r="L147" s="265">
        <v>54.3</v>
      </c>
      <c r="M147" s="1367"/>
      <c r="N147" s="82"/>
      <c r="O147" s="136"/>
      <c r="P147" s="557"/>
    </row>
    <row r="148" spans="1:16" ht="14.25" customHeight="1" x14ac:dyDescent="0.2">
      <c r="A148" s="924"/>
      <c r="B148" s="937"/>
      <c r="C148" s="980"/>
      <c r="D148" s="653"/>
      <c r="E148" s="1260"/>
      <c r="F148" s="1355"/>
      <c r="G148" s="1296"/>
      <c r="H148" s="1493"/>
      <c r="I148" s="288" t="s">
        <v>48</v>
      </c>
      <c r="J148" s="105"/>
      <c r="K148" s="105"/>
      <c r="L148" s="105">
        <v>615.4</v>
      </c>
      <c r="M148" s="970"/>
      <c r="N148" s="78"/>
      <c r="O148" s="138"/>
      <c r="P148" s="199"/>
    </row>
    <row r="149" spans="1:16" ht="14.25" customHeight="1" x14ac:dyDescent="0.2">
      <c r="A149" s="924"/>
      <c r="B149" s="937"/>
      <c r="C149" s="980"/>
      <c r="D149" s="1513" t="s">
        <v>7</v>
      </c>
      <c r="E149" s="1235" t="s">
        <v>195</v>
      </c>
      <c r="F149" s="1356" t="s">
        <v>64</v>
      </c>
      <c r="G149" s="1296"/>
      <c r="H149" s="1516"/>
      <c r="I149" s="715" t="s">
        <v>24</v>
      </c>
      <c r="J149" s="104">
        <v>364.5</v>
      </c>
      <c r="K149" s="104">
        <v>965.4</v>
      </c>
      <c r="L149" s="104">
        <v>529.29999999999995</v>
      </c>
      <c r="M149" s="969" t="s">
        <v>94</v>
      </c>
      <c r="N149" s="35">
        <v>1</v>
      </c>
      <c r="O149" s="137"/>
      <c r="P149" s="200"/>
    </row>
    <row r="150" spans="1:16" ht="13.5" customHeight="1" x14ac:dyDescent="0.2">
      <c r="A150" s="924"/>
      <c r="B150" s="937"/>
      <c r="C150" s="980"/>
      <c r="D150" s="1383"/>
      <c r="E150" s="1249"/>
      <c r="F150" s="1357"/>
      <c r="G150" s="1296"/>
      <c r="H150" s="1516"/>
      <c r="I150" s="974" t="s">
        <v>58</v>
      </c>
      <c r="J150" s="1017">
        <f>322.5+20.3</f>
        <v>342.8</v>
      </c>
      <c r="K150" s="265"/>
      <c r="L150" s="265"/>
      <c r="M150" s="1364" t="s">
        <v>123</v>
      </c>
      <c r="N150" s="82">
        <v>30</v>
      </c>
      <c r="O150" s="136">
        <v>50</v>
      </c>
      <c r="P150" s="557">
        <v>100</v>
      </c>
    </row>
    <row r="151" spans="1:16" ht="13.5" customHeight="1" x14ac:dyDescent="0.2">
      <c r="A151" s="924"/>
      <c r="B151" s="937"/>
      <c r="C151" s="980"/>
      <c r="D151" s="1383"/>
      <c r="E151" s="1249"/>
      <c r="F151" s="1357"/>
      <c r="G151" s="1296"/>
      <c r="H151" s="1516"/>
      <c r="I151" s="974" t="s">
        <v>287</v>
      </c>
      <c r="J151" s="1017">
        <f>85.6-0.2</f>
        <v>85.4</v>
      </c>
      <c r="K151" s="265">
        <v>153.6</v>
      </c>
      <c r="L151" s="265">
        <v>68.2</v>
      </c>
      <c r="M151" s="1364"/>
      <c r="N151" s="82"/>
      <c r="O151" s="136"/>
      <c r="P151" s="557"/>
    </row>
    <row r="152" spans="1:16" ht="15" customHeight="1" x14ac:dyDescent="0.2">
      <c r="A152" s="924"/>
      <c r="B152" s="937"/>
      <c r="C152" s="980"/>
      <c r="D152" s="1383"/>
      <c r="E152" s="1249"/>
      <c r="F152" s="1357"/>
      <c r="G152" s="1296"/>
      <c r="H152" s="1516"/>
      <c r="I152" s="974" t="s">
        <v>288</v>
      </c>
      <c r="J152" s="1020">
        <f>969.9-1.6</f>
        <v>968.3</v>
      </c>
      <c r="K152" s="265">
        <v>1740.3</v>
      </c>
      <c r="L152" s="265">
        <v>772.5</v>
      </c>
      <c r="M152" s="1367"/>
      <c r="N152" s="82"/>
      <c r="O152" s="136"/>
      <c r="P152" s="557"/>
    </row>
    <row r="153" spans="1:16" ht="15.75" customHeight="1" x14ac:dyDescent="0.2">
      <c r="A153" s="924"/>
      <c r="B153" s="937"/>
      <c r="C153" s="980"/>
      <c r="D153" s="1513" t="s">
        <v>26</v>
      </c>
      <c r="E153" s="1235" t="s">
        <v>323</v>
      </c>
      <c r="F153" s="1366" t="s">
        <v>304</v>
      </c>
      <c r="G153" s="1296"/>
      <c r="H153" s="1515"/>
      <c r="I153" s="715" t="s">
        <v>24</v>
      </c>
      <c r="J153" s="265">
        <v>355.7</v>
      </c>
      <c r="K153" s="104">
        <v>563.29999999999995</v>
      </c>
      <c r="L153" s="104">
        <v>597.29999999999995</v>
      </c>
      <c r="M153" s="969" t="s">
        <v>94</v>
      </c>
      <c r="N153" s="35"/>
      <c r="O153" s="137"/>
      <c r="P153" s="200"/>
    </row>
    <row r="154" spans="1:16" ht="16.5" customHeight="1" x14ac:dyDescent="0.2">
      <c r="A154" s="924"/>
      <c r="B154" s="937"/>
      <c r="C154" s="980"/>
      <c r="D154" s="1383"/>
      <c r="E154" s="1249"/>
      <c r="F154" s="1363"/>
      <c r="G154" s="1296"/>
      <c r="H154" s="1515"/>
      <c r="I154" s="974" t="s">
        <v>288</v>
      </c>
      <c r="J154" s="265">
        <v>370.8</v>
      </c>
      <c r="K154" s="265">
        <v>432.6</v>
      </c>
      <c r="L154" s="265">
        <v>432.6</v>
      </c>
      <c r="M154" s="960" t="s">
        <v>124</v>
      </c>
      <c r="N154" s="82">
        <v>30</v>
      </c>
      <c r="O154" s="136">
        <v>60</v>
      </c>
      <c r="P154" s="557">
        <v>100</v>
      </c>
    </row>
    <row r="155" spans="1:16" ht="18" customHeight="1" x14ac:dyDescent="0.2">
      <c r="A155" s="924"/>
      <c r="B155" s="937"/>
      <c r="C155" s="980"/>
      <c r="D155" s="1383"/>
      <c r="E155" s="1249"/>
      <c r="F155" s="1363"/>
      <c r="G155" s="1296"/>
      <c r="H155" s="1515"/>
      <c r="I155" s="974" t="s">
        <v>58</v>
      </c>
      <c r="J155" s="265">
        <v>133.30000000000001</v>
      </c>
      <c r="K155" s="265"/>
      <c r="L155" s="265"/>
      <c r="M155" s="960"/>
      <c r="N155" s="82"/>
      <c r="O155" s="136"/>
      <c r="P155" s="557"/>
    </row>
    <row r="156" spans="1:16" ht="13.5" customHeight="1" x14ac:dyDescent="0.2">
      <c r="A156" s="924"/>
      <c r="B156" s="937"/>
      <c r="C156" s="980"/>
      <c r="D156" s="1383"/>
      <c r="E156" s="1249"/>
      <c r="F156" s="1363"/>
      <c r="G156" s="1296"/>
      <c r="H156" s="1515"/>
      <c r="I156" s="974" t="s">
        <v>287</v>
      </c>
      <c r="J156" s="265">
        <v>32.700000000000003</v>
      </c>
      <c r="K156" s="265">
        <v>38.200000000000003</v>
      </c>
      <c r="L156" s="265">
        <v>38.200000000000003</v>
      </c>
      <c r="M156" s="982"/>
      <c r="N156" s="82"/>
      <c r="O156" s="136"/>
      <c r="P156" s="557"/>
    </row>
    <row r="157" spans="1:16" ht="13.5" customHeight="1" x14ac:dyDescent="0.2">
      <c r="A157" s="924"/>
      <c r="B157" s="937"/>
      <c r="C157" s="980"/>
      <c r="D157" s="1383"/>
      <c r="E157" s="1249"/>
      <c r="F157" s="1363"/>
      <c r="G157" s="1296"/>
      <c r="H157" s="1515"/>
      <c r="I157" s="974" t="s">
        <v>188</v>
      </c>
      <c r="J157" s="265"/>
      <c r="K157" s="265"/>
      <c r="L157" s="265"/>
      <c r="M157" s="982"/>
      <c r="N157" s="82"/>
      <c r="O157" s="136"/>
      <c r="P157" s="557"/>
    </row>
    <row r="158" spans="1:16" ht="16.5" customHeight="1" x14ac:dyDescent="0.2">
      <c r="A158" s="924"/>
      <c r="B158" s="937"/>
      <c r="C158" s="980"/>
      <c r="D158" s="1514"/>
      <c r="E158" s="1260"/>
      <c r="F158" s="1368"/>
      <c r="G158" s="1296"/>
      <c r="H158" s="1515"/>
      <c r="I158" s="23" t="s">
        <v>48</v>
      </c>
      <c r="J158" s="105"/>
      <c r="K158" s="105"/>
      <c r="L158" s="105"/>
      <c r="M158" s="291"/>
      <c r="N158" s="78"/>
      <c r="O158" s="138"/>
      <c r="P158" s="199"/>
    </row>
    <row r="159" spans="1:16" ht="15" customHeight="1" x14ac:dyDescent="0.2">
      <c r="A159" s="924"/>
      <c r="B159" s="937"/>
      <c r="C159" s="980"/>
      <c r="D159" s="926" t="s">
        <v>34</v>
      </c>
      <c r="E159" s="1361" t="s">
        <v>224</v>
      </c>
      <c r="F159" s="1363" t="s">
        <v>306</v>
      </c>
      <c r="G159" s="923"/>
      <c r="H159" s="989"/>
      <c r="I159" s="166" t="s">
        <v>58</v>
      </c>
      <c r="J159" s="166">
        <v>129.6</v>
      </c>
      <c r="K159" s="166"/>
      <c r="L159" s="166"/>
      <c r="M159" s="960" t="s">
        <v>94</v>
      </c>
      <c r="N159" s="136">
        <v>1</v>
      </c>
      <c r="O159" s="136"/>
      <c r="P159" s="557"/>
    </row>
    <row r="160" spans="1:16" ht="13.5" customHeight="1" x14ac:dyDescent="0.2">
      <c r="A160" s="924"/>
      <c r="B160" s="937"/>
      <c r="C160" s="980"/>
      <c r="D160" s="926"/>
      <c r="E160" s="1361"/>
      <c r="F160" s="1363"/>
      <c r="G160" s="923"/>
      <c r="H160" s="988"/>
      <c r="I160" s="166" t="s">
        <v>24</v>
      </c>
      <c r="J160" s="166"/>
      <c r="K160" s="166">
        <v>62.3</v>
      </c>
      <c r="L160" s="166">
        <v>145.4</v>
      </c>
      <c r="M160" s="1364" t="s">
        <v>157</v>
      </c>
      <c r="N160" s="136"/>
      <c r="O160" s="136"/>
      <c r="P160" s="557"/>
    </row>
    <row r="161" spans="1:16" ht="14.25" customHeight="1" x14ac:dyDescent="0.2">
      <c r="A161" s="924"/>
      <c r="B161" s="937"/>
      <c r="C161" s="980"/>
      <c r="D161" s="926"/>
      <c r="E161" s="1362"/>
      <c r="F161" s="1363"/>
      <c r="G161" s="1296"/>
      <c r="H161" s="1515"/>
      <c r="I161" s="166" t="s">
        <v>48</v>
      </c>
      <c r="J161" s="166"/>
      <c r="K161" s="166">
        <v>706.1</v>
      </c>
      <c r="L161" s="166">
        <v>1647.5</v>
      </c>
      <c r="M161" s="1367"/>
      <c r="N161" s="136"/>
      <c r="O161" s="136">
        <v>50</v>
      </c>
      <c r="P161" s="557">
        <v>100</v>
      </c>
    </row>
    <row r="162" spans="1:16" ht="15" customHeight="1" x14ac:dyDescent="0.2">
      <c r="A162" s="924"/>
      <c r="B162" s="937"/>
      <c r="C162" s="980"/>
      <c r="D162" s="986"/>
      <c r="E162" s="1362"/>
      <c r="F162" s="1257"/>
      <c r="G162" s="1296"/>
      <c r="H162" s="1515"/>
      <c r="I162" s="167" t="s">
        <v>188</v>
      </c>
      <c r="J162" s="105"/>
      <c r="K162" s="105">
        <v>62.3</v>
      </c>
      <c r="L162" s="105">
        <v>145.4</v>
      </c>
      <c r="M162" s="1307"/>
      <c r="N162" s="196"/>
      <c r="O162" s="138"/>
      <c r="P162" s="199"/>
    </row>
    <row r="163" spans="1:16" ht="18.75" customHeight="1" x14ac:dyDescent="0.2">
      <c r="A163" s="924"/>
      <c r="B163" s="937"/>
      <c r="C163" s="980"/>
      <c r="D163" s="926" t="s">
        <v>35</v>
      </c>
      <c r="E163" s="1235" t="s">
        <v>158</v>
      </c>
      <c r="F163" s="1366" t="s">
        <v>95</v>
      </c>
      <c r="G163" s="1296"/>
      <c r="H163" s="1515"/>
      <c r="I163" s="166" t="s">
        <v>24</v>
      </c>
      <c r="J163" s="166">
        <v>52.3</v>
      </c>
      <c r="K163" s="166">
        <v>82</v>
      </c>
      <c r="L163" s="166"/>
      <c r="M163" s="960" t="s">
        <v>94</v>
      </c>
      <c r="N163" s="136">
        <v>1</v>
      </c>
      <c r="O163" s="136"/>
      <c r="P163" s="557"/>
    </row>
    <row r="164" spans="1:16" ht="21" customHeight="1" x14ac:dyDescent="0.2">
      <c r="A164" s="924"/>
      <c r="B164" s="937"/>
      <c r="C164" s="980"/>
      <c r="D164" s="926"/>
      <c r="E164" s="1249"/>
      <c r="F164" s="1363"/>
      <c r="G164" s="1296"/>
      <c r="H164" s="1515"/>
      <c r="I164" s="166" t="s">
        <v>288</v>
      </c>
      <c r="J164" s="166">
        <v>522.79999999999995</v>
      </c>
      <c r="K164" s="166">
        <v>779.5</v>
      </c>
      <c r="L164" s="166"/>
      <c r="M164" s="1364" t="s">
        <v>154</v>
      </c>
      <c r="N164" s="136">
        <v>40</v>
      </c>
      <c r="O164" s="136">
        <v>100</v>
      </c>
      <c r="P164" s="557"/>
    </row>
    <row r="165" spans="1:16" ht="21" customHeight="1" x14ac:dyDescent="0.2">
      <c r="A165" s="1010"/>
      <c r="B165" s="1012"/>
      <c r="C165" s="1013"/>
      <c r="D165" s="1011"/>
      <c r="E165" s="1249"/>
      <c r="F165" s="1363"/>
      <c r="G165" s="1009"/>
      <c r="H165" s="1014"/>
      <c r="I165" s="166" t="s">
        <v>58</v>
      </c>
      <c r="J165" s="166">
        <v>28.2</v>
      </c>
      <c r="K165" s="166"/>
      <c r="L165" s="166"/>
      <c r="M165" s="1364"/>
      <c r="N165" s="136"/>
      <c r="O165" s="136"/>
      <c r="P165" s="557"/>
    </row>
    <row r="166" spans="1:16" ht="17.25" customHeight="1" x14ac:dyDescent="0.2">
      <c r="A166" s="924"/>
      <c r="B166" s="937"/>
      <c r="C166" s="980"/>
      <c r="D166" s="986"/>
      <c r="E166" s="1260"/>
      <c r="F166" s="1363"/>
      <c r="G166" s="1296"/>
      <c r="H166" s="1515"/>
      <c r="I166" s="167" t="s">
        <v>287</v>
      </c>
      <c r="J166" s="105">
        <v>46.1</v>
      </c>
      <c r="K166" s="105">
        <v>68.8</v>
      </c>
      <c r="L166" s="105"/>
      <c r="M166" s="1307"/>
      <c r="N166" s="138"/>
      <c r="O166" s="138"/>
      <c r="P166" s="199"/>
    </row>
    <row r="167" spans="1:16" ht="13.5" customHeight="1" x14ac:dyDescent="0.2">
      <c r="A167" s="924"/>
      <c r="B167" s="937"/>
      <c r="C167" s="980"/>
      <c r="D167" s="966" t="s">
        <v>28</v>
      </c>
      <c r="E167" s="1369" t="s">
        <v>160</v>
      </c>
      <c r="F167" s="1366" t="s">
        <v>95</v>
      </c>
      <c r="G167" s="1296"/>
      <c r="H167" s="1515"/>
      <c r="I167" s="166" t="s">
        <v>24</v>
      </c>
      <c r="J167" s="265">
        <v>66.8</v>
      </c>
      <c r="K167" s="104">
        <v>320.8</v>
      </c>
      <c r="L167" s="104">
        <v>129.80000000000001</v>
      </c>
      <c r="M167" s="960" t="s">
        <v>94</v>
      </c>
      <c r="N167" s="169">
        <v>1</v>
      </c>
      <c r="O167" s="136"/>
      <c r="P167" s="557"/>
    </row>
    <row r="168" spans="1:16" ht="14.25" customHeight="1" x14ac:dyDescent="0.2">
      <c r="A168" s="924"/>
      <c r="B168" s="937"/>
      <c r="C168" s="980"/>
      <c r="D168" s="966"/>
      <c r="E168" s="1559"/>
      <c r="F168" s="1363"/>
      <c r="G168" s="1296"/>
      <c r="H168" s="1515"/>
      <c r="I168" s="166" t="s">
        <v>58</v>
      </c>
      <c r="J168" s="265">
        <v>107.3</v>
      </c>
      <c r="K168" s="709"/>
      <c r="L168" s="709"/>
      <c r="M168" s="960"/>
      <c r="N168" s="169"/>
      <c r="O168" s="136"/>
      <c r="P168" s="557"/>
    </row>
    <row r="169" spans="1:16" ht="18" customHeight="1" x14ac:dyDescent="0.2">
      <c r="A169" s="924"/>
      <c r="B169" s="937"/>
      <c r="C169" s="980"/>
      <c r="D169" s="966"/>
      <c r="E169" s="1370"/>
      <c r="F169" s="1363"/>
      <c r="G169" s="1296"/>
      <c r="H169" s="1515"/>
      <c r="I169" s="166" t="s">
        <v>48</v>
      </c>
      <c r="J169" s="265">
        <v>737.4</v>
      </c>
      <c r="K169" s="139">
        <v>1474.9</v>
      </c>
      <c r="L169" s="139">
        <v>245.8</v>
      </c>
      <c r="M169" s="1364" t="s">
        <v>183</v>
      </c>
      <c r="N169" s="136">
        <v>40</v>
      </c>
      <c r="O169" s="136">
        <v>90</v>
      </c>
      <c r="P169" s="557">
        <v>100</v>
      </c>
    </row>
    <row r="170" spans="1:16" ht="14.25" customHeight="1" x14ac:dyDescent="0.2">
      <c r="A170" s="924"/>
      <c r="B170" s="937"/>
      <c r="C170" s="980"/>
      <c r="D170" s="224"/>
      <c r="E170" s="1371"/>
      <c r="F170" s="1368"/>
      <c r="G170" s="966"/>
      <c r="H170" s="989"/>
      <c r="I170" s="167" t="s">
        <v>188</v>
      </c>
      <c r="J170" s="105">
        <v>65.099999999999994</v>
      </c>
      <c r="K170" s="105">
        <v>130.1</v>
      </c>
      <c r="L170" s="105">
        <v>21.7</v>
      </c>
      <c r="M170" s="1307"/>
      <c r="N170" s="138"/>
      <c r="O170" s="138"/>
      <c r="P170" s="199"/>
    </row>
    <row r="171" spans="1:16" ht="16.5" customHeight="1" x14ac:dyDescent="0.2">
      <c r="A171" s="924"/>
      <c r="B171" s="937"/>
      <c r="C171" s="980"/>
      <c r="D171" s="966" t="s">
        <v>36</v>
      </c>
      <c r="E171" s="1372" t="s">
        <v>215</v>
      </c>
      <c r="F171" s="961"/>
      <c r="G171" s="424"/>
      <c r="H171" s="989"/>
      <c r="I171" s="166" t="s">
        <v>24</v>
      </c>
      <c r="J171" s="265"/>
      <c r="K171" s="395">
        <v>70.3</v>
      </c>
      <c r="L171" s="395">
        <v>70.3</v>
      </c>
      <c r="M171" s="732" t="s">
        <v>189</v>
      </c>
      <c r="N171" s="369"/>
      <c r="O171" s="476"/>
      <c r="P171" s="505"/>
    </row>
    <row r="172" spans="1:16" ht="14.25" customHeight="1" x14ac:dyDescent="0.2">
      <c r="A172" s="924"/>
      <c r="B172" s="937"/>
      <c r="C172" s="980"/>
      <c r="D172" s="966"/>
      <c r="E172" s="1488"/>
      <c r="F172" s="962"/>
      <c r="G172" s="923"/>
      <c r="H172" s="989"/>
      <c r="I172" s="166" t="s">
        <v>188</v>
      </c>
      <c r="J172" s="265"/>
      <c r="K172" s="265">
        <v>70.3</v>
      </c>
      <c r="L172" s="974">
        <v>70.3</v>
      </c>
      <c r="M172" s="973" t="s">
        <v>94</v>
      </c>
      <c r="N172" s="370"/>
      <c r="O172" s="476" t="s">
        <v>190</v>
      </c>
      <c r="P172" s="505"/>
    </row>
    <row r="173" spans="1:16" ht="27.75" customHeight="1" x14ac:dyDescent="0.2">
      <c r="A173" s="924"/>
      <c r="B173" s="937"/>
      <c r="C173" s="980"/>
      <c r="D173" s="224"/>
      <c r="E173" s="1562"/>
      <c r="F173" s="963"/>
      <c r="G173" s="923"/>
      <c r="H173" s="989"/>
      <c r="I173" s="105" t="s">
        <v>48</v>
      </c>
      <c r="J173" s="105"/>
      <c r="K173" s="105">
        <v>796.7</v>
      </c>
      <c r="L173" s="60">
        <v>796.7</v>
      </c>
      <c r="M173" s="644" t="s">
        <v>192</v>
      </c>
      <c r="N173" s="371"/>
      <c r="O173" s="575">
        <v>70</v>
      </c>
      <c r="P173" s="591">
        <v>100</v>
      </c>
    </row>
    <row r="174" spans="1:16" ht="17.25" customHeight="1" x14ac:dyDescent="0.2">
      <c r="A174" s="924"/>
      <c r="B174" s="937"/>
      <c r="C174" s="980"/>
      <c r="D174" s="966" t="s">
        <v>29</v>
      </c>
      <c r="E174" s="1369" t="s">
        <v>129</v>
      </c>
      <c r="F174" s="1366"/>
      <c r="G174" s="70"/>
      <c r="H174" s="989"/>
      <c r="I174" s="895" t="s">
        <v>24</v>
      </c>
      <c r="J174" s="265"/>
      <c r="K174" s="265"/>
      <c r="L174" s="265"/>
      <c r="M174" s="1551" t="s">
        <v>130</v>
      </c>
      <c r="N174" s="170">
        <v>1</v>
      </c>
      <c r="O174" s="137"/>
      <c r="P174" s="200"/>
    </row>
    <row r="175" spans="1:16" ht="18.75" customHeight="1" x14ac:dyDescent="0.2">
      <c r="A175" s="924"/>
      <c r="B175" s="937"/>
      <c r="C175" s="980"/>
      <c r="D175" s="966"/>
      <c r="E175" s="1370"/>
      <c r="F175" s="1363"/>
      <c r="G175" s="70"/>
      <c r="H175" s="989"/>
      <c r="I175" s="166" t="s">
        <v>58</v>
      </c>
      <c r="J175" s="265">
        <v>5</v>
      </c>
      <c r="K175" s="139"/>
      <c r="L175" s="139"/>
      <c r="M175" s="1233"/>
      <c r="N175" s="169"/>
      <c r="O175" s="136"/>
      <c r="P175" s="557"/>
    </row>
    <row r="176" spans="1:16" ht="9" customHeight="1" x14ac:dyDescent="0.2">
      <c r="A176" s="924"/>
      <c r="B176" s="937"/>
      <c r="C176" s="980"/>
      <c r="D176" s="224"/>
      <c r="E176" s="1371"/>
      <c r="F176" s="1368"/>
      <c r="G176" s="690"/>
      <c r="H176" s="979"/>
      <c r="I176" s="897"/>
      <c r="J176" s="105"/>
      <c r="K176" s="105"/>
      <c r="L176" s="105"/>
      <c r="M176" s="1234"/>
      <c r="N176" s="138"/>
      <c r="O176" s="138"/>
      <c r="P176" s="199"/>
    </row>
    <row r="177" spans="1:16" ht="15.75" customHeight="1" thickBot="1" x14ac:dyDescent="0.25">
      <c r="A177" s="28"/>
      <c r="B177" s="953"/>
      <c r="C177" s="309"/>
      <c r="D177" s="312"/>
      <c r="E177" s="322"/>
      <c r="F177" s="320"/>
      <c r="G177" s="321"/>
      <c r="H177" s="311"/>
      <c r="I177" s="24" t="s">
        <v>6</v>
      </c>
      <c r="J177" s="179">
        <f t="shared" ref="J177:L177" si="2">SUM(J145:J175)</f>
        <v>4484.3999999999996</v>
      </c>
      <c r="K177" s="179">
        <f t="shared" si="2"/>
        <v>9517.6</v>
      </c>
      <c r="L177" s="179">
        <f t="shared" si="2"/>
        <v>7926.8</v>
      </c>
      <c r="M177" s="421"/>
      <c r="N177" s="325"/>
      <c r="O177" s="325"/>
      <c r="P177" s="593"/>
    </row>
    <row r="178" spans="1:16" ht="20.25" customHeight="1" x14ac:dyDescent="0.2">
      <c r="A178" s="935" t="s">
        <v>5</v>
      </c>
      <c r="B178" s="936" t="s">
        <v>5</v>
      </c>
      <c r="C178" s="994" t="s">
        <v>29</v>
      </c>
      <c r="D178" s="938"/>
      <c r="E178" s="1229" t="s">
        <v>245</v>
      </c>
      <c r="F178" s="230" t="s">
        <v>47</v>
      </c>
      <c r="G178" s="941" t="s">
        <v>46</v>
      </c>
      <c r="H178" s="1552" t="s">
        <v>76</v>
      </c>
      <c r="I178" s="67"/>
      <c r="J178" s="125"/>
      <c r="K178" s="125"/>
      <c r="L178" s="125"/>
      <c r="M178" s="1359"/>
      <c r="N178" s="123"/>
      <c r="O178" s="492"/>
      <c r="P178" s="197"/>
    </row>
    <row r="179" spans="1:16" ht="19.5" customHeight="1" x14ac:dyDescent="0.2">
      <c r="A179" s="924"/>
      <c r="B179" s="937"/>
      <c r="C179" s="980"/>
      <c r="D179" s="926"/>
      <c r="E179" s="1321"/>
      <c r="F179" s="931"/>
      <c r="G179" s="923"/>
      <c r="H179" s="1553"/>
      <c r="I179" s="68"/>
      <c r="J179" s="265"/>
      <c r="K179" s="265"/>
      <c r="L179" s="265"/>
      <c r="M179" s="1360"/>
      <c r="N179" s="124"/>
      <c r="O179" s="301"/>
      <c r="P179" s="198"/>
    </row>
    <row r="180" spans="1:16" ht="16.5" customHeight="1" x14ac:dyDescent="0.2">
      <c r="A180" s="924"/>
      <c r="B180" s="937"/>
      <c r="C180" s="980"/>
      <c r="D180" s="987" t="s">
        <v>5</v>
      </c>
      <c r="E180" s="1235" t="s">
        <v>238</v>
      </c>
      <c r="F180" s="1353" t="s">
        <v>237</v>
      </c>
      <c r="G180" s="1296"/>
      <c r="H180" s="1491"/>
      <c r="I180" s="715" t="s">
        <v>24</v>
      </c>
      <c r="J180" s="104">
        <v>10</v>
      </c>
      <c r="K180" s="104">
        <v>84</v>
      </c>
      <c r="L180" s="104"/>
      <c r="M180" s="969" t="s">
        <v>94</v>
      </c>
      <c r="N180" s="35">
        <v>1</v>
      </c>
      <c r="O180" s="137"/>
      <c r="P180" s="200"/>
    </row>
    <row r="181" spans="1:16" ht="12.75" customHeight="1" x14ac:dyDescent="0.2">
      <c r="A181" s="924"/>
      <c r="B181" s="937"/>
      <c r="C181" s="980"/>
      <c r="D181" s="223"/>
      <c r="E181" s="1249"/>
      <c r="F181" s="1354"/>
      <c r="G181" s="1296"/>
      <c r="H181" s="1492"/>
      <c r="I181" s="974"/>
      <c r="J181" s="265"/>
      <c r="K181" s="265"/>
      <c r="L181" s="265"/>
      <c r="M181" s="943" t="s">
        <v>239</v>
      </c>
      <c r="N181" s="82"/>
      <c r="O181" s="136">
        <v>1</v>
      </c>
      <c r="P181" s="557"/>
    </row>
    <row r="182" spans="1:16" ht="12.75" customHeight="1" x14ac:dyDescent="0.2">
      <c r="A182" s="924"/>
      <c r="B182" s="937"/>
      <c r="C182" s="980"/>
      <c r="D182" s="653"/>
      <c r="E182" s="1260"/>
      <c r="F182" s="1355"/>
      <c r="G182" s="1547"/>
      <c r="H182" s="1492"/>
      <c r="I182" s="288"/>
      <c r="J182" s="105"/>
      <c r="K182" s="105"/>
      <c r="L182" s="105"/>
      <c r="M182" s="970"/>
      <c r="N182" s="78"/>
      <c r="O182" s="138"/>
      <c r="P182" s="199"/>
    </row>
    <row r="183" spans="1:16" ht="22.5" hidden="1" customHeight="1" x14ac:dyDescent="0.2">
      <c r="A183" s="924"/>
      <c r="B183" s="937"/>
      <c r="C183" s="980"/>
      <c r="D183" s="1383" t="s">
        <v>7</v>
      </c>
      <c r="E183" s="1549" t="s">
        <v>240</v>
      </c>
      <c r="F183" s="1357"/>
      <c r="G183" s="1296"/>
      <c r="H183" s="1516"/>
      <c r="I183" s="974" t="s">
        <v>24</v>
      </c>
      <c r="J183" s="265"/>
      <c r="K183" s="265"/>
      <c r="L183" s="265"/>
      <c r="M183" s="960"/>
      <c r="N183" s="35"/>
      <c r="O183" s="35"/>
      <c r="P183" s="200"/>
    </row>
    <row r="184" spans="1:16" ht="15.75" hidden="1" customHeight="1" x14ac:dyDescent="0.2">
      <c r="A184" s="924"/>
      <c r="B184" s="937"/>
      <c r="C184" s="980"/>
      <c r="D184" s="1514"/>
      <c r="E184" s="1550"/>
      <c r="F184" s="1548"/>
      <c r="G184" s="1547"/>
      <c r="H184" s="1491"/>
      <c r="I184" s="288"/>
      <c r="J184" s="105"/>
      <c r="K184" s="105"/>
      <c r="L184" s="105"/>
      <c r="M184" s="291"/>
      <c r="N184" s="78"/>
      <c r="O184" s="78"/>
      <c r="P184" s="557"/>
    </row>
    <row r="185" spans="1:16" ht="15.75" customHeight="1" thickBot="1" x14ac:dyDescent="0.25">
      <c r="A185" s="28"/>
      <c r="B185" s="953"/>
      <c r="C185" s="309"/>
      <c r="D185" s="604"/>
      <c r="E185" s="322"/>
      <c r="F185" s="320"/>
      <c r="G185" s="321"/>
      <c r="H185" s="311"/>
      <c r="I185" s="24" t="s">
        <v>6</v>
      </c>
      <c r="J185" s="179">
        <f>SUM(J180:J184)</f>
        <v>10</v>
      </c>
      <c r="K185" s="179">
        <f t="shared" ref="K185:L185" si="3">SUM(K180:K184)</f>
        <v>84</v>
      </c>
      <c r="L185" s="179">
        <f t="shared" si="3"/>
        <v>0</v>
      </c>
      <c r="M185" s="421"/>
      <c r="N185" s="325"/>
      <c r="O185" s="325"/>
      <c r="P185" s="593"/>
    </row>
    <row r="186" spans="1:16" ht="14.25" customHeight="1" thickBot="1" x14ac:dyDescent="0.25">
      <c r="A186" s="29" t="s">
        <v>5</v>
      </c>
      <c r="B186" s="73" t="s">
        <v>5</v>
      </c>
      <c r="C186" s="1380" t="s">
        <v>8</v>
      </c>
      <c r="D186" s="1381"/>
      <c r="E186" s="1381"/>
      <c r="F186" s="1381"/>
      <c r="G186" s="1381"/>
      <c r="H186" s="1381"/>
      <c r="I186" s="1382"/>
      <c r="J186" s="381">
        <f>SUM(J177,J139,J136,J114,J70,J59,J142,J185)</f>
        <v>13074.4</v>
      </c>
      <c r="K186" s="381">
        <f>SUM(K177,K139,K136,K114,K70,K59,K142,K185)</f>
        <v>17661.900000000001</v>
      </c>
      <c r="L186" s="381">
        <f>SUM(L177,L139,L136,L114,L70,L59,L142,L185)</f>
        <v>16113.2</v>
      </c>
      <c r="M186" s="271"/>
      <c r="N186" s="271"/>
      <c r="O186" s="271"/>
      <c r="P186" s="232"/>
    </row>
    <row r="187" spans="1:16" ht="17.25" customHeight="1" thickBot="1" x14ac:dyDescent="0.25">
      <c r="A187" s="29" t="s">
        <v>5</v>
      </c>
      <c r="B187" s="73" t="s">
        <v>7</v>
      </c>
      <c r="C187" s="1373" t="s">
        <v>42</v>
      </c>
      <c r="D187" s="1374"/>
      <c r="E187" s="1374"/>
      <c r="F187" s="1374"/>
      <c r="G187" s="1374"/>
      <c r="H187" s="1374"/>
      <c r="I187" s="1374"/>
      <c r="J187" s="1374"/>
      <c r="K187" s="1374"/>
      <c r="L187" s="1374"/>
      <c r="M187" s="1374"/>
      <c r="N187" s="1374"/>
      <c r="O187" s="1374"/>
      <c r="P187" s="1375"/>
    </row>
    <row r="188" spans="1:16" ht="27.75" customHeight="1" x14ac:dyDescent="0.2">
      <c r="A188" s="83" t="s">
        <v>5</v>
      </c>
      <c r="B188" s="115" t="s">
        <v>7</v>
      </c>
      <c r="C188" s="324" t="s">
        <v>5</v>
      </c>
      <c r="D188" s="220"/>
      <c r="E188" s="221" t="s">
        <v>81</v>
      </c>
      <c r="F188" s="116"/>
      <c r="G188" s="53">
        <v>6</v>
      </c>
      <c r="H188" s="1556" t="s">
        <v>79</v>
      </c>
      <c r="I188" s="49"/>
      <c r="J188" s="181"/>
      <c r="K188" s="181"/>
      <c r="L188" s="676"/>
      <c r="M188" s="677"/>
      <c r="N188" s="173"/>
      <c r="O188" s="168"/>
      <c r="P188" s="91"/>
    </row>
    <row r="189" spans="1:16" ht="18" customHeight="1" x14ac:dyDescent="0.2">
      <c r="A189" s="84"/>
      <c r="B189" s="239"/>
      <c r="C189" s="316"/>
      <c r="D189" s="121" t="s">
        <v>5</v>
      </c>
      <c r="E189" s="1376" t="s">
        <v>52</v>
      </c>
      <c r="F189" s="931"/>
      <c r="G189" s="54"/>
      <c r="H189" s="1557"/>
      <c r="I189" s="55" t="s">
        <v>24</v>
      </c>
      <c r="J189" s="751">
        <v>39</v>
      </c>
      <c r="K189" s="751">
        <v>39</v>
      </c>
      <c r="L189" s="681">
        <v>39</v>
      </c>
      <c r="M189" s="338" t="s">
        <v>125</v>
      </c>
      <c r="N189" s="454">
        <v>350</v>
      </c>
      <c r="O189" s="602">
        <v>350</v>
      </c>
      <c r="P189" s="455">
        <v>350</v>
      </c>
    </row>
    <row r="190" spans="1:16" ht="28.5" customHeight="1" x14ac:dyDescent="0.2">
      <c r="A190" s="84"/>
      <c r="B190" s="239"/>
      <c r="C190" s="316"/>
      <c r="D190" s="58"/>
      <c r="E190" s="1376"/>
      <c r="F190" s="931"/>
      <c r="G190" s="54"/>
      <c r="H190" s="1557"/>
      <c r="I190" s="56" t="s">
        <v>58</v>
      </c>
      <c r="J190" s="265"/>
      <c r="K190" s="265"/>
      <c r="L190" s="955"/>
      <c r="M190" s="973" t="s">
        <v>126</v>
      </c>
      <c r="N190" s="174">
        <v>300</v>
      </c>
      <c r="O190" s="425">
        <v>300</v>
      </c>
      <c r="P190" s="457">
        <v>300</v>
      </c>
    </row>
    <row r="191" spans="1:16" ht="33" customHeight="1" x14ac:dyDescent="0.2">
      <c r="A191" s="84"/>
      <c r="B191" s="239"/>
      <c r="C191" s="980"/>
      <c r="D191" s="122"/>
      <c r="E191" s="1377"/>
      <c r="F191" s="932"/>
      <c r="G191" s="54"/>
      <c r="H191" s="1557"/>
      <c r="I191" s="57"/>
      <c r="J191" s="105"/>
      <c r="K191" s="105"/>
      <c r="L191" s="639"/>
      <c r="M191" s="644" t="s">
        <v>85</v>
      </c>
      <c r="N191" s="452">
        <v>36</v>
      </c>
      <c r="O191" s="426">
        <v>36</v>
      </c>
      <c r="P191" s="453">
        <v>36</v>
      </c>
    </row>
    <row r="192" spans="1:16" ht="14.25" customHeight="1" x14ac:dyDescent="0.2">
      <c r="A192" s="84"/>
      <c r="B192" s="239"/>
      <c r="C192" s="316"/>
      <c r="D192" s="966" t="s">
        <v>7</v>
      </c>
      <c r="E192" s="1384" t="s">
        <v>191</v>
      </c>
      <c r="F192" s="931"/>
      <c r="G192" s="54"/>
      <c r="H192" s="975"/>
      <c r="I192" s="55" t="s">
        <v>24</v>
      </c>
      <c r="J192" s="104">
        <v>202</v>
      </c>
      <c r="K192" s="104">
        <v>202</v>
      </c>
      <c r="L192" s="111">
        <v>202</v>
      </c>
      <c r="M192" s="1544" t="s">
        <v>105</v>
      </c>
      <c r="N192" s="862">
        <v>18</v>
      </c>
      <c r="O192" s="514">
        <v>18</v>
      </c>
      <c r="P192" s="361">
        <v>18</v>
      </c>
    </row>
    <row r="193" spans="1:16" ht="13.5" customHeight="1" x14ac:dyDescent="0.2">
      <c r="A193" s="84"/>
      <c r="B193" s="239"/>
      <c r="C193" s="316"/>
      <c r="D193" s="58"/>
      <c r="E193" s="1449"/>
      <c r="F193" s="931"/>
      <c r="G193" s="54"/>
      <c r="H193" s="975"/>
      <c r="I193" s="56" t="s">
        <v>58</v>
      </c>
      <c r="J193" s="265">
        <f>11.8+13.8+10</f>
        <v>35.6</v>
      </c>
      <c r="K193" s="265"/>
      <c r="L193" s="955"/>
      <c r="M193" s="1461"/>
      <c r="N193" s="863"/>
      <c r="O193" s="362"/>
      <c r="P193" s="363"/>
    </row>
    <row r="194" spans="1:16" ht="27.75" customHeight="1" x14ac:dyDescent="0.2">
      <c r="A194" s="84"/>
      <c r="B194" s="239"/>
      <c r="C194" s="316"/>
      <c r="D194" s="58"/>
      <c r="E194" s="1449"/>
      <c r="F194" s="931"/>
      <c r="G194" s="54"/>
      <c r="H194" s="975"/>
      <c r="I194" s="671" t="s">
        <v>24</v>
      </c>
      <c r="J194" s="159">
        <v>20.3</v>
      </c>
      <c r="K194" s="159">
        <v>4</v>
      </c>
      <c r="L194" s="112">
        <v>4</v>
      </c>
      <c r="M194" s="92" t="s">
        <v>101</v>
      </c>
      <c r="N194" s="175">
        <v>25</v>
      </c>
      <c r="O194" s="515">
        <v>5</v>
      </c>
      <c r="P194" s="302">
        <v>5</v>
      </c>
    </row>
    <row r="195" spans="1:16" ht="18.75" customHeight="1" x14ac:dyDescent="0.2">
      <c r="A195" s="84"/>
      <c r="B195" s="239"/>
      <c r="C195" s="316"/>
      <c r="D195" s="58"/>
      <c r="E195" s="1449"/>
      <c r="F195" s="88"/>
      <c r="G195" s="80"/>
      <c r="H195" s="975"/>
      <c r="I195" s="671" t="s">
        <v>24</v>
      </c>
      <c r="J195" s="159">
        <v>15</v>
      </c>
      <c r="K195" s="159">
        <v>15</v>
      </c>
      <c r="L195" s="112">
        <v>15</v>
      </c>
      <c r="M195" s="691" t="s">
        <v>44</v>
      </c>
      <c r="N195" s="255">
        <v>57</v>
      </c>
      <c r="O195" s="382">
        <v>57</v>
      </c>
      <c r="P195" s="383">
        <v>57</v>
      </c>
    </row>
    <row r="196" spans="1:16" ht="25.5" customHeight="1" x14ac:dyDescent="0.2">
      <c r="A196" s="84"/>
      <c r="B196" s="239"/>
      <c r="C196" s="316"/>
      <c r="D196" s="58"/>
      <c r="E196" s="1449"/>
      <c r="F196" s="88"/>
      <c r="G196" s="80"/>
      <c r="H196" s="975"/>
      <c r="I196" s="678" t="s">
        <v>24</v>
      </c>
      <c r="J196" s="160">
        <v>3.8</v>
      </c>
      <c r="K196" s="160"/>
      <c r="L196" s="161"/>
      <c r="M196" s="691" t="s">
        <v>100</v>
      </c>
      <c r="N196" s="255">
        <v>1</v>
      </c>
      <c r="O196" s="382"/>
      <c r="P196" s="383"/>
    </row>
    <row r="197" spans="1:16" ht="28.5" customHeight="1" x14ac:dyDescent="0.2">
      <c r="A197" s="84"/>
      <c r="B197" s="239"/>
      <c r="C197" s="316"/>
      <c r="D197" s="58"/>
      <c r="E197" s="945"/>
      <c r="F197" s="88"/>
      <c r="G197" s="80"/>
      <c r="H197" s="975"/>
      <c r="I197" s="671" t="s">
        <v>24</v>
      </c>
      <c r="J197" s="159">
        <v>110</v>
      </c>
      <c r="K197" s="159">
        <v>110</v>
      </c>
      <c r="L197" s="112">
        <v>110</v>
      </c>
      <c r="M197" s="679" t="s">
        <v>268</v>
      </c>
      <c r="N197" s="672">
        <v>7.5</v>
      </c>
      <c r="O197" s="673">
        <v>7.5</v>
      </c>
      <c r="P197" s="674">
        <v>7.5</v>
      </c>
    </row>
    <row r="198" spans="1:16" ht="42.75" customHeight="1" x14ac:dyDescent="0.2">
      <c r="A198" s="84"/>
      <c r="B198" s="239"/>
      <c r="C198" s="316"/>
      <c r="D198" s="58"/>
      <c r="E198" s="945"/>
      <c r="F198" s="88"/>
      <c r="G198" s="80"/>
      <c r="H198" s="975"/>
      <c r="I198" s="663" t="s">
        <v>24</v>
      </c>
      <c r="J198" s="159">
        <v>35.200000000000003</v>
      </c>
      <c r="K198" s="159"/>
      <c r="L198" s="112"/>
      <c r="M198" s="679" t="s">
        <v>179</v>
      </c>
      <c r="N198" s="175">
        <v>100</v>
      </c>
      <c r="O198" s="515"/>
      <c r="P198" s="302"/>
    </row>
    <row r="199" spans="1:16" ht="21" customHeight="1" x14ac:dyDescent="0.2">
      <c r="A199" s="84"/>
      <c r="B199" s="239"/>
      <c r="C199" s="316"/>
      <c r="D199" s="58"/>
      <c r="E199" s="945"/>
      <c r="F199" s="88"/>
      <c r="G199" s="80"/>
      <c r="H199" s="975"/>
      <c r="I199" s="671" t="s">
        <v>24</v>
      </c>
      <c r="J199" s="159"/>
      <c r="K199" s="159">
        <v>7.5</v>
      </c>
      <c r="L199" s="112"/>
      <c r="M199" s="692" t="s">
        <v>178</v>
      </c>
      <c r="N199" s="175"/>
      <c r="O199" s="515">
        <v>80</v>
      </c>
      <c r="P199" s="302"/>
    </row>
    <row r="200" spans="1:16" ht="29.25" customHeight="1" x14ac:dyDescent="0.2">
      <c r="A200" s="84"/>
      <c r="B200" s="239"/>
      <c r="C200" s="316"/>
      <c r="D200" s="58"/>
      <c r="E200" s="945"/>
      <c r="F200" s="88"/>
      <c r="G200" s="80"/>
      <c r="H200" s="975"/>
      <c r="I200" s="671" t="s">
        <v>24</v>
      </c>
      <c r="J200" s="159">
        <v>140</v>
      </c>
      <c r="K200" s="159">
        <v>140</v>
      </c>
      <c r="L200" s="112"/>
      <c r="M200" s="679" t="s">
        <v>269</v>
      </c>
      <c r="N200" s="175">
        <v>50</v>
      </c>
      <c r="O200" s="515">
        <v>100</v>
      </c>
      <c r="P200" s="302"/>
    </row>
    <row r="201" spans="1:16" ht="30.75" customHeight="1" x14ac:dyDescent="0.2">
      <c r="A201" s="84"/>
      <c r="B201" s="239"/>
      <c r="C201" s="316"/>
      <c r="D201" s="122"/>
      <c r="E201" s="323"/>
      <c r="F201" s="89"/>
      <c r="G201" s="605"/>
      <c r="H201" s="65"/>
      <c r="I201" s="1186" t="s">
        <v>24</v>
      </c>
      <c r="J201" s="1187"/>
      <c r="K201" s="1188">
        <v>80</v>
      </c>
      <c r="L201" s="1188"/>
      <c r="M201" s="1189" t="s">
        <v>270</v>
      </c>
      <c r="N201" s="1192">
        <v>10</v>
      </c>
      <c r="O201" s="1190">
        <v>100</v>
      </c>
      <c r="P201" s="1191"/>
    </row>
    <row r="202" spans="1:16" ht="15.75" customHeight="1" thickBot="1" x14ac:dyDescent="0.25">
      <c r="A202" s="28"/>
      <c r="B202" s="953"/>
      <c r="C202" s="309"/>
      <c r="D202" s="604"/>
      <c r="E202" s="322"/>
      <c r="F202" s="320"/>
      <c r="G202" s="321"/>
      <c r="H202" s="311"/>
      <c r="I202" s="24" t="s">
        <v>6</v>
      </c>
      <c r="J202" s="179">
        <f>SUM(J189:J201)</f>
        <v>600.9</v>
      </c>
      <c r="K202" s="179">
        <f>SUM(K189:K201)</f>
        <v>597.5</v>
      </c>
      <c r="L202" s="179">
        <f>SUM(L189:L201)</f>
        <v>370</v>
      </c>
      <c r="M202" s="310"/>
      <c r="N202" s="325"/>
      <c r="O202" s="325"/>
      <c r="P202" s="675"/>
    </row>
    <row r="203" spans="1:16" ht="14.25" customHeight="1" thickBot="1" x14ac:dyDescent="0.25">
      <c r="A203" s="30" t="s">
        <v>5</v>
      </c>
      <c r="B203" s="6" t="s">
        <v>7</v>
      </c>
      <c r="C203" s="1381" t="s">
        <v>8</v>
      </c>
      <c r="D203" s="1381"/>
      <c r="E203" s="1381"/>
      <c r="F203" s="1381"/>
      <c r="G203" s="1381"/>
      <c r="H203" s="1381"/>
      <c r="I203" s="1381"/>
      <c r="J203" s="110">
        <f t="shared" ref="J203:L203" si="4">J202</f>
        <v>600.9</v>
      </c>
      <c r="K203" s="108">
        <f t="shared" ref="K203" si="5">K202</f>
        <v>597.5</v>
      </c>
      <c r="L203" s="108">
        <f t="shared" si="4"/>
        <v>370</v>
      </c>
      <c r="M203" s="271"/>
      <c r="N203" s="271"/>
      <c r="O203" s="271"/>
      <c r="P203" s="232"/>
    </row>
    <row r="204" spans="1:16" ht="17.25" customHeight="1" thickBot="1" x14ac:dyDescent="0.25">
      <c r="A204" s="29" t="s">
        <v>5</v>
      </c>
      <c r="B204" s="6" t="s">
        <v>26</v>
      </c>
      <c r="C204" s="1231" t="s">
        <v>136</v>
      </c>
      <c r="D204" s="1386"/>
      <c r="E204" s="1386"/>
      <c r="F204" s="1386"/>
      <c r="G204" s="1386"/>
      <c r="H204" s="1386"/>
      <c r="I204" s="1386"/>
      <c r="J204" s="1546"/>
      <c r="K204" s="1546"/>
      <c r="L204" s="1546"/>
      <c r="M204" s="1546"/>
      <c r="N204" s="1546"/>
      <c r="O204" s="1546"/>
      <c r="P204" s="234"/>
    </row>
    <row r="205" spans="1:16" ht="27.75" customHeight="1" x14ac:dyDescent="0.2">
      <c r="A205" s="278" t="s">
        <v>5</v>
      </c>
      <c r="B205" s="272" t="s">
        <v>26</v>
      </c>
      <c r="C205" s="990" t="s">
        <v>5</v>
      </c>
      <c r="D205" s="384"/>
      <c r="E205" s="385" t="s">
        <v>98</v>
      </c>
      <c r="F205" s="285"/>
      <c r="G205" s="647">
        <v>6</v>
      </c>
      <c r="H205" s="649"/>
      <c r="I205" s="386"/>
      <c r="J205" s="387"/>
      <c r="K205" s="388"/>
      <c r="L205" s="606"/>
      <c r="M205" s="228"/>
      <c r="N205" s="389"/>
      <c r="O205" s="410"/>
      <c r="P205" s="411"/>
    </row>
    <row r="206" spans="1:16" ht="14.25" customHeight="1" x14ac:dyDescent="0.2">
      <c r="A206" s="278"/>
      <c r="B206" s="272"/>
      <c r="C206" s="990"/>
      <c r="D206" s="50" t="s">
        <v>5</v>
      </c>
      <c r="E206" s="1542" t="s">
        <v>284</v>
      </c>
      <c r="F206" s="212" t="s">
        <v>47</v>
      </c>
      <c r="G206" s="647"/>
      <c r="H206" s="1545" t="s">
        <v>97</v>
      </c>
      <c r="I206" s="974" t="s">
        <v>24</v>
      </c>
      <c r="J206" s="126">
        <f>1400-300</f>
        <v>1100</v>
      </c>
      <c r="K206" s="111">
        <f>1480.5-200</f>
        <v>1280.5</v>
      </c>
      <c r="L206" s="104">
        <f>1500-200</f>
        <v>1300</v>
      </c>
      <c r="M206" s="210"/>
      <c r="N206" s="3"/>
      <c r="O206" s="603"/>
      <c r="P206" s="211"/>
    </row>
    <row r="207" spans="1:16" ht="14.25" customHeight="1" x14ac:dyDescent="0.2">
      <c r="A207" s="278"/>
      <c r="B207" s="272"/>
      <c r="C207" s="990"/>
      <c r="D207" s="50"/>
      <c r="E207" s="1527"/>
      <c r="F207" s="212"/>
      <c r="G207" s="647"/>
      <c r="H207" s="1502"/>
      <c r="I207" s="974" t="s">
        <v>58</v>
      </c>
      <c r="J207" s="126">
        <v>100</v>
      </c>
      <c r="K207" s="955"/>
      <c r="L207" s="265"/>
      <c r="M207" s="303"/>
      <c r="N207" s="446"/>
      <c r="O207" s="524"/>
      <c r="P207" s="305"/>
    </row>
    <row r="208" spans="1:16" ht="11.25" customHeight="1" x14ac:dyDescent="0.2">
      <c r="A208" s="278"/>
      <c r="B208" s="272"/>
      <c r="C208" s="990"/>
      <c r="D208" s="50"/>
      <c r="E208" s="1527"/>
      <c r="F208" s="212"/>
      <c r="G208" s="647"/>
      <c r="H208" s="1502"/>
      <c r="I208" s="974" t="s">
        <v>58</v>
      </c>
      <c r="J208" s="126">
        <v>196.7</v>
      </c>
      <c r="K208" s="955"/>
      <c r="L208" s="265"/>
      <c r="M208" s="303"/>
      <c r="N208" s="446"/>
      <c r="O208" s="524"/>
      <c r="P208" s="305"/>
    </row>
    <row r="209" spans="1:19" ht="15" customHeight="1" x14ac:dyDescent="0.2">
      <c r="A209" s="278"/>
      <c r="B209" s="272"/>
      <c r="C209" s="990"/>
      <c r="D209" s="50"/>
      <c r="E209" s="286" t="s">
        <v>140</v>
      </c>
      <c r="F209" s="212"/>
      <c r="G209" s="647"/>
      <c r="H209" s="1502"/>
      <c r="I209" s="974"/>
      <c r="J209" s="365"/>
      <c r="K209" s="954"/>
      <c r="L209" s="787"/>
      <c r="M209" s="364" t="s">
        <v>271</v>
      </c>
      <c r="N209" s="366">
        <v>10</v>
      </c>
      <c r="O209" s="525">
        <v>10</v>
      </c>
      <c r="P209" s="367">
        <v>10</v>
      </c>
    </row>
    <row r="210" spans="1:19" ht="13.5" customHeight="1" x14ac:dyDescent="0.2">
      <c r="A210" s="278"/>
      <c r="B210" s="272"/>
      <c r="C210" s="990"/>
      <c r="D210" s="50"/>
      <c r="E210" s="1389" t="s">
        <v>305</v>
      </c>
      <c r="F210" s="212"/>
      <c r="G210" s="647"/>
      <c r="H210" s="984"/>
      <c r="I210" s="974"/>
      <c r="J210" s="126"/>
      <c r="K210" s="955"/>
      <c r="L210" s="265"/>
      <c r="M210" s="1391" t="s">
        <v>231</v>
      </c>
      <c r="N210" s="392">
        <f>398+182</f>
        <v>580</v>
      </c>
      <c r="O210" s="526">
        <v>585</v>
      </c>
      <c r="P210" s="393">
        <v>596</v>
      </c>
    </row>
    <row r="211" spans="1:19" ht="13.5" customHeight="1" x14ac:dyDescent="0.2">
      <c r="A211" s="278"/>
      <c r="B211" s="272"/>
      <c r="C211" s="990"/>
      <c r="D211" s="50"/>
      <c r="E211" s="1543"/>
      <c r="F211" s="212"/>
      <c r="G211" s="647"/>
      <c r="H211" s="984"/>
      <c r="I211" s="974"/>
      <c r="J211" s="126"/>
      <c r="K211" s="955"/>
      <c r="L211" s="265"/>
      <c r="M211" s="1392"/>
      <c r="N211" s="628"/>
      <c r="O211" s="629"/>
      <c r="P211" s="630"/>
    </row>
    <row r="212" spans="1:19" ht="26.25" customHeight="1" x14ac:dyDescent="0.2">
      <c r="A212" s="278"/>
      <c r="B212" s="272"/>
      <c r="C212" s="990"/>
      <c r="D212" s="50"/>
      <c r="E212" s="304" t="s">
        <v>283</v>
      </c>
      <c r="F212" s="212"/>
      <c r="G212" s="647"/>
      <c r="H212" s="646"/>
      <c r="I212" s="974"/>
      <c r="J212" s="365"/>
      <c r="K212" s="954"/>
      <c r="L212" s="787"/>
      <c r="M212" s="45" t="s">
        <v>153</v>
      </c>
      <c r="N212" s="636">
        <v>5.8</v>
      </c>
      <c r="O212" s="525">
        <v>7</v>
      </c>
      <c r="P212" s="367">
        <v>7</v>
      </c>
      <c r="R212" s="245"/>
    </row>
    <row r="213" spans="1:19" ht="24.75" customHeight="1" x14ac:dyDescent="0.2">
      <c r="A213" s="1250"/>
      <c r="B213" s="1258"/>
      <c r="C213" s="1518"/>
      <c r="D213" s="1529" t="s">
        <v>7</v>
      </c>
      <c r="E213" s="1532" t="s">
        <v>141</v>
      </c>
      <c r="F213" s="1458"/>
      <c r="G213" s="647"/>
      <c r="H213" s="1535" t="s">
        <v>207</v>
      </c>
      <c r="I213" s="715" t="s">
        <v>24</v>
      </c>
      <c r="J213" s="111">
        <v>2.1</v>
      </c>
      <c r="K213" s="111"/>
      <c r="L213" s="104"/>
      <c r="M213" s="993" t="s">
        <v>151</v>
      </c>
      <c r="N213" s="177">
        <v>1</v>
      </c>
      <c r="O213" s="479"/>
      <c r="P213" s="203"/>
    </row>
    <row r="214" spans="1:19" ht="26.25" customHeight="1" x14ac:dyDescent="0.2">
      <c r="A214" s="1250"/>
      <c r="B214" s="1258"/>
      <c r="C214" s="1518"/>
      <c r="D214" s="1531"/>
      <c r="E214" s="1534"/>
      <c r="F214" s="1459"/>
      <c r="G214" s="648"/>
      <c r="H214" s="1491"/>
      <c r="I214" s="288"/>
      <c r="J214" s="639"/>
      <c r="K214" s="639"/>
      <c r="L214" s="105"/>
      <c r="M214" s="965"/>
      <c r="N214" s="178"/>
      <c r="O214" s="459"/>
      <c r="P214" s="219"/>
    </row>
    <row r="215" spans="1:19" ht="12.75" customHeight="1" x14ac:dyDescent="0.2">
      <c r="A215" s="1250"/>
      <c r="B215" s="1258"/>
      <c r="C215" s="1518"/>
      <c r="D215" s="1529" t="s">
        <v>26</v>
      </c>
      <c r="E215" s="1532" t="s">
        <v>217</v>
      </c>
      <c r="F215" s="1458"/>
      <c r="G215" s="647"/>
      <c r="H215" s="1535" t="s">
        <v>207</v>
      </c>
      <c r="I215" s="715" t="s">
        <v>24</v>
      </c>
      <c r="J215" s="111">
        <v>22.7</v>
      </c>
      <c r="K215" s="111"/>
      <c r="L215" s="104"/>
      <c r="M215" s="964" t="s">
        <v>272</v>
      </c>
      <c r="N215" s="176">
        <v>1</v>
      </c>
      <c r="O215" s="479"/>
      <c r="P215" s="203"/>
    </row>
    <row r="216" spans="1:19" ht="15.75" customHeight="1" x14ac:dyDescent="0.2">
      <c r="A216" s="1250"/>
      <c r="B216" s="1258"/>
      <c r="C216" s="1518"/>
      <c r="D216" s="1530"/>
      <c r="E216" s="1533"/>
      <c r="F216" s="1385"/>
      <c r="G216" s="647"/>
      <c r="H216" s="1516"/>
      <c r="I216" s="974" t="s">
        <v>24</v>
      </c>
      <c r="J216" s="955">
        <v>2.2000000000000002</v>
      </c>
      <c r="K216" s="955"/>
      <c r="L216" s="265"/>
      <c r="M216" s="964" t="s">
        <v>273</v>
      </c>
      <c r="N216" s="176">
        <v>1</v>
      </c>
      <c r="O216" s="394"/>
      <c r="P216" s="261"/>
    </row>
    <row r="217" spans="1:19" ht="29.25" customHeight="1" x14ac:dyDescent="0.2">
      <c r="A217" s="1250"/>
      <c r="B217" s="1258"/>
      <c r="C217" s="1518"/>
      <c r="D217" s="1531"/>
      <c r="E217" s="1534"/>
      <c r="F217" s="1459"/>
      <c r="G217" s="648"/>
      <c r="H217" s="1491"/>
      <c r="I217" s="288" t="s">
        <v>24</v>
      </c>
      <c r="J217" s="639"/>
      <c r="K217" s="639"/>
      <c r="L217" s="105"/>
      <c r="M217" s="965"/>
      <c r="N217" s="178"/>
      <c r="O217" s="459"/>
      <c r="P217" s="219"/>
    </row>
    <row r="218" spans="1:19" ht="18.75" customHeight="1" x14ac:dyDescent="0.2">
      <c r="A218" s="924"/>
      <c r="B218" s="925"/>
      <c r="C218" s="316"/>
      <c r="D218" s="985" t="s">
        <v>34</v>
      </c>
      <c r="E218" s="1235" t="s">
        <v>324</v>
      </c>
      <c r="F218" s="957"/>
      <c r="G218" s="933"/>
      <c r="H218" s="1535" t="s">
        <v>207</v>
      </c>
      <c r="I218" s="715" t="s">
        <v>24</v>
      </c>
      <c r="J218" s="104">
        <v>9</v>
      </c>
      <c r="K218" s="111">
        <v>9</v>
      </c>
      <c r="L218" s="104">
        <v>9</v>
      </c>
      <c r="M218" s="942" t="s">
        <v>275</v>
      </c>
      <c r="N218" s="682">
        <v>3</v>
      </c>
      <c r="O218" s="733">
        <v>3</v>
      </c>
      <c r="P218" s="734">
        <v>3</v>
      </c>
      <c r="Q218" s="8"/>
      <c r="R218" s="8"/>
    </row>
    <row r="219" spans="1:19" ht="24" customHeight="1" x14ac:dyDescent="0.2">
      <c r="A219" s="924"/>
      <c r="B219" s="925"/>
      <c r="C219" s="316"/>
      <c r="D219" s="926"/>
      <c r="E219" s="1249"/>
      <c r="F219" s="956"/>
      <c r="G219" s="923"/>
      <c r="H219" s="1516"/>
      <c r="I219" s="974" t="s">
        <v>24</v>
      </c>
      <c r="J219" s="160">
        <v>96</v>
      </c>
      <c r="K219" s="637">
        <v>96</v>
      </c>
      <c r="L219" s="160">
        <v>96</v>
      </c>
      <c r="M219" s="951" t="s">
        <v>180</v>
      </c>
      <c r="N219" s="143">
        <v>3</v>
      </c>
      <c r="O219" s="336">
        <v>3</v>
      </c>
      <c r="P219" s="337">
        <v>3</v>
      </c>
      <c r="Q219" s="8"/>
      <c r="R219" s="8"/>
    </row>
    <row r="220" spans="1:19" ht="13.5" customHeight="1" x14ac:dyDescent="0.2">
      <c r="A220" s="27"/>
      <c r="B220" s="937"/>
      <c r="C220" s="316"/>
      <c r="D220" s="926"/>
      <c r="E220" s="1249"/>
      <c r="F220" s="931"/>
      <c r="G220" s="923"/>
      <c r="H220" s="1516"/>
      <c r="I220" s="974" t="s">
        <v>58</v>
      </c>
      <c r="J220" s="106">
        <v>35.1</v>
      </c>
      <c r="K220" s="625"/>
      <c r="L220" s="106"/>
      <c r="M220" s="992"/>
      <c r="N220" s="143"/>
      <c r="O220" s="336"/>
      <c r="P220" s="337"/>
      <c r="Q220" s="8"/>
      <c r="R220" s="8"/>
    </row>
    <row r="221" spans="1:19" ht="26.25" customHeight="1" x14ac:dyDescent="0.2">
      <c r="A221" s="27"/>
      <c r="B221" s="937"/>
      <c r="C221" s="316"/>
      <c r="D221" s="926"/>
      <c r="E221" s="1249"/>
      <c r="F221" s="931"/>
      <c r="G221" s="923"/>
      <c r="H221" s="1536"/>
      <c r="I221" s="974" t="s">
        <v>24</v>
      </c>
      <c r="J221" s="159">
        <v>15</v>
      </c>
      <c r="K221" s="635">
        <v>30</v>
      </c>
      <c r="L221" s="159">
        <v>45</v>
      </c>
      <c r="M221" s="45" t="s">
        <v>181</v>
      </c>
      <c r="N221" s="201">
        <v>8</v>
      </c>
      <c r="O221" s="489">
        <v>11</v>
      </c>
      <c r="P221" s="586">
        <v>14</v>
      </c>
      <c r="Q221" s="8"/>
      <c r="R221" s="8"/>
    </row>
    <row r="222" spans="1:19" ht="17.25" customHeight="1" x14ac:dyDescent="0.2">
      <c r="A222" s="27"/>
      <c r="B222" s="937"/>
      <c r="C222" s="316"/>
      <c r="D222" s="926"/>
      <c r="E222" s="1249"/>
      <c r="F222" s="931"/>
      <c r="G222" s="923"/>
      <c r="H222" s="983"/>
      <c r="I222" s="974" t="s">
        <v>24</v>
      </c>
      <c r="J222" s="112">
        <v>5</v>
      </c>
      <c r="K222" s="112">
        <v>5</v>
      </c>
      <c r="L222" s="159">
        <v>5</v>
      </c>
      <c r="M222" s="204" t="s">
        <v>274</v>
      </c>
      <c r="N222" s="186">
        <v>100</v>
      </c>
      <c r="O222" s="366">
        <v>100</v>
      </c>
      <c r="P222" s="367">
        <v>100</v>
      </c>
      <c r="Q222" s="8"/>
      <c r="R222" s="8"/>
    </row>
    <row r="223" spans="1:19" ht="38.25" customHeight="1" x14ac:dyDescent="0.2">
      <c r="A223" s="27"/>
      <c r="B223" s="937"/>
      <c r="C223" s="360"/>
      <c r="D223" s="948"/>
      <c r="E223" s="1449"/>
      <c r="F223" s="119"/>
      <c r="G223" s="277"/>
      <c r="H223" s="877"/>
      <c r="I223" s="442" t="s">
        <v>24</v>
      </c>
      <c r="J223" s="112">
        <v>40</v>
      </c>
      <c r="K223" s="159">
        <v>40</v>
      </c>
      <c r="L223" s="159">
        <v>40</v>
      </c>
      <c r="M223" s="204" t="s">
        <v>276</v>
      </c>
      <c r="N223" s="186">
        <v>5</v>
      </c>
      <c r="O223" s="366">
        <v>5</v>
      </c>
      <c r="P223" s="367">
        <v>5</v>
      </c>
      <c r="Q223" s="8"/>
      <c r="R223" s="8"/>
      <c r="S223" s="245"/>
    </row>
    <row r="224" spans="1:19" s="51" customFormat="1" ht="50.25" customHeight="1" x14ac:dyDescent="0.2">
      <c r="A224" s="375"/>
      <c r="B224" s="376"/>
      <c r="C224" s="377"/>
      <c r="D224" s="926"/>
      <c r="E224" s="607"/>
      <c r="F224" s="608"/>
      <c r="G224" s="609"/>
      <c r="H224" s="650" t="s">
        <v>243</v>
      </c>
      <c r="I224" s="465"/>
      <c r="J224" s="702"/>
      <c r="K224" s="154"/>
      <c r="L224" s="105"/>
      <c r="M224" s="228" t="s">
        <v>244</v>
      </c>
      <c r="N224" s="178"/>
      <c r="O224" s="171">
        <v>1</v>
      </c>
      <c r="P224" s="219"/>
    </row>
    <row r="225" spans="1:16" ht="15.75" customHeight="1" thickBot="1" x14ac:dyDescent="0.25">
      <c r="A225" s="28"/>
      <c r="B225" s="953"/>
      <c r="C225" s="309"/>
      <c r="D225" s="312"/>
      <c r="E225" s="322"/>
      <c r="F225" s="320"/>
      <c r="G225" s="321"/>
      <c r="H225" s="311"/>
      <c r="I225" s="24" t="s">
        <v>6</v>
      </c>
      <c r="J225" s="179">
        <f>SUM(J206:J224)</f>
        <v>1623.8</v>
      </c>
      <c r="K225" s="179">
        <f>SUM(K206:K224)</f>
        <v>1460.5</v>
      </c>
      <c r="L225" s="164">
        <f>SUM(L206:L224)</f>
        <v>1495</v>
      </c>
      <c r="M225" s="310"/>
      <c r="N225" s="325"/>
      <c r="O225" s="325"/>
      <c r="P225" s="593"/>
    </row>
    <row r="226" spans="1:16" ht="33" customHeight="1" x14ac:dyDescent="0.2">
      <c r="A226" s="31" t="s">
        <v>5</v>
      </c>
      <c r="B226" s="235" t="s">
        <v>26</v>
      </c>
      <c r="C226" s="319" t="s">
        <v>7</v>
      </c>
      <c r="D226" s="236"/>
      <c r="E226" s="950" t="s">
        <v>161</v>
      </c>
      <c r="F226" s="117"/>
      <c r="G226" s="941" t="s">
        <v>50</v>
      </c>
      <c r="H226" s="1517" t="s">
        <v>75</v>
      </c>
      <c r="I226" s="185" t="s">
        <v>24</v>
      </c>
      <c r="J226" s="130"/>
      <c r="K226" s="125"/>
      <c r="L226" s="125"/>
      <c r="M226" s="971"/>
      <c r="N226" s="237"/>
      <c r="O226" s="527"/>
      <c r="P226" s="530"/>
    </row>
    <row r="227" spans="1:16" ht="53.25" customHeight="1" x14ac:dyDescent="0.2">
      <c r="A227" s="278"/>
      <c r="B227" s="272"/>
      <c r="C227" s="990"/>
      <c r="D227" s="698" t="s">
        <v>5</v>
      </c>
      <c r="E227" s="287" t="s">
        <v>155</v>
      </c>
      <c r="F227" s="699"/>
      <c r="G227" s="923"/>
      <c r="H227" s="1497"/>
      <c r="I227" s="634" t="s">
        <v>24</v>
      </c>
      <c r="J227" s="165">
        <v>4</v>
      </c>
      <c r="K227" s="107">
        <v>4</v>
      </c>
      <c r="L227" s="107">
        <v>4</v>
      </c>
      <c r="M227" s="413" t="s">
        <v>149</v>
      </c>
      <c r="N227" s="700"/>
      <c r="O227" s="528"/>
      <c r="P227" s="701">
        <v>1</v>
      </c>
    </row>
    <row r="228" spans="1:16" ht="53.25" customHeight="1" x14ac:dyDescent="0.2">
      <c r="A228" s="278"/>
      <c r="B228" s="272"/>
      <c r="C228" s="990"/>
      <c r="D228" s="948" t="s">
        <v>7</v>
      </c>
      <c r="E228" s="946" t="s">
        <v>156</v>
      </c>
      <c r="F228" s="119"/>
      <c r="G228" s="923"/>
      <c r="H228" s="983"/>
      <c r="I228" s="974" t="s">
        <v>24</v>
      </c>
      <c r="J228" s="955">
        <v>3.6</v>
      </c>
      <c r="K228" s="265"/>
      <c r="L228" s="265"/>
      <c r="M228" s="964" t="s">
        <v>149</v>
      </c>
      <c r="N228" s="689">
        <v>1</v>
      </c>
      <c r="O228" s="529"/>
      <c r="P228" s="509"/>
    </row>
    <row r="229" spans="1:16" ht="53.25" customHeight="1" x14ac:dyDescent="0.2">
      <c r="A229" s="278"/>
      <c r="B229" s="272"/>
      <c r="C229" s="990"/>
      <c r="D229" s="698" t="s">
        <v>26</v>
      </c>
      <c r="E229" s="287" t="s">
        <v>295</v>
      </c>
      <c r="F229" s="699"/>
      <c r="G229" s="923"/>
      <c r="H229" s="983"/>
      <c r="I229" s="634" t="s">
        <v>24</v>
      </c>
      <c r="J229" s="165">
        <v>3</v>
      </c>
      <c r="K229" s="107"/>
      <c r="L229" s="107"/>
      <c r="M229" s="413" t="s">
        <v>149</v>
      </c>
      <c r="N229" s="700">
        <v>1</v>
      </c>
      <c r="O229" s="528"/>
      <c r="P229" s="701"/>
    </row>
    <row r="230" spans="1:16" ht="57" customHeight="1" x14ac:dyDescent="0.2">
      <c r="A230" s="278"/>
      <c r="B230" s="272"/>
      <c r="C230" s="990"/>
      <c r="D230" s="948" t="s">
        <v>34</v>
      </c>
      <c r="E230" s="946" t="s">
        <v>280</v>
      </c>
      <c r="F230" s="119"/>
      <c r="G230" s="923"/>
      <c r="H230" s="983"/>
      <c r="I230" s="974" t="s">
        <v>24</v>
      </c>
      <c r="J230" s="955">
        <v>3.2</v>
      </c>
      <c r="K230" s="265">
        <v>3.2</v>
      </c>
      <c r="L230" s="265">
        <v>3.2</v>
      </c>
      <c r="M230" s="964" t="s">
        <v>149</v>
      </c>
      <c r="N230" s="689"/>
      <c r="O230" s="529"/>
      <c r="P230" s="509">
        <v>1</v>
      </c>
    </row>
    <row r="231" spans="1:16" ht="51" x14ac:dyDescent="0.2">
      <c r="A231" s="278"/>
      <c r="B231" s="272"/>
      <c r="C231" s="990"/>
      <c r="D231" s="698" t="s">
        <v>35</v>
      </c>
      <c r="E231" s="287" t="s">
        <v>176</v>
      </c>
      <c r="F231" s="699"/>
      <c r="G231" s="923"/>
      <c r="H231" s="983"/>
      <c r="I231" s="634" t="s">
        <v>24</v>
      </c>
      <c r="J231" s="165">
        <v>4</v>
      </c>
      <c r="K231" s="107">
        <v>4</v>
      </c>
      <c r="L231" s="107">
        <v>4</v>
      </c>
      <c r="M231" s="413" t="s">
        <v>149</v>
      </c>
      <c r="N231" s="700"/>
      <c r="O231" s="528"/>
      <c r="P231" s="701">
        <v>1</v>
      </c>
    </row>
    <row r="232" spans="1:16" ht="52.5" customHeight="1" x14ac:dyDescent="0.2">
      <c r="A232" s="278"/>
      <c r="B232" s="272"/>
      <c r="C232" s="990"/>
      <c r="D232" s="948" t="s">
        <v>28</v>
      </c>
      <c r="E232" s="949" t="s">
        <v>297</v>
      </c>
      <c r="F232" s="610"/>
      <c r="G232" s="934"/>
      <c r="H232" s="444"/>
      <c r="I232" s="288" t="s">
        <v>24</v>
      </c>
      <c r="J232" s="639">
        <v>17.5</v>
      </c>
      <c r="K232" s="105"/>
      <c r="L232" s="105"/>
      <c r="M232" s="413" t="s">
        <v>149</v>
      </c>
      <c r="N232" s="688">
        <v>1</v>
      </c>
      <c r="O232" s="501"/>
      <c r="P232" s="66"/>
    </row>
    <row r="233" spans="1:16" ht="16.5" customHeight="1" thickBot="1" x14ac:dyDescent="0.25">
      <c r="A233" s="952"/>
      <c r="B233" s="273"/>
      <c r="C233" s="309"/>
      <c r="D233" s="312"/>
      <c r="E233" s="322"/>
      <c r="F233" s="320"/>
      <c r="G233" s="321"/>
      <c r="H233" s="311"/>
      <c r="I233" s="24" t="s">
        <v>6</v>
      </c>
      <c r="J233" s="179">
        <f>SUM(J227:J232)</f>
        <v>35.299999999999997</v>
      </c>
      <c r="K233" s="179">
        <f>SUM(K227:K232)</f>
        <v>11.2</v>
      </c>
      <c r="L233" s="179">
        <f t="shared" ref="L233" si="6">SUM(L227:L232)</f>
        <v>11.2</v>
      </c>
      <c r="M233" s="310"/>
      <c r="N233" s="325"/>
      <c r="O233" s="325"/>
      <c r="P233" s="593"/>
    </row>
    <row r="234" spans="1:16" ht="13.5" thickBot="1" x14ac:dyDescent="0.25">
      <c r="A234" s="29" t="s">
        <v>5</v>
      </c>
      <c r="B234" s="6" t="s">
        <v>26</v>
      </c>
      <c r="C234" s="1380" t="s">
        <v>8</v>
      </c>
      <c r="D234" s="1381"/>
      <c r="E234" s="1381"/>
      <c r="F234" s="1381"/>
      <c r="G234" s="1381"/>
      <c r="H234" s="1381"/>
      <c r="I234" s="1382"/>
      <c r="J234" s="110">
        <f>J233+J225</f>
        <v>1659.1</v>
      </c>
      <c r="K234" s="110">
        <f>K233+K225</f>
        <v>1471.7</v>
      </c>
      <c r="L234" s="110">
        <f>L233+L225</f>
        <v>1506.2</v>
      </c>
      <c r="M234" s="271"/>
      <c r="N234" s="271"/>
      <c r="O234" s="271"/>
      <c r="P234" s="232"/>
    </row>
    <row r="235" spans="1:16" ht="15.75" customHeight="1" thickBot="1" x14ac:dyDescent="0.25">
      <c r="A235" s="29" t="s">
        <v>5</v>
      </c>
      <c r="B235" s="6" t="s">
        <v>34</v>
      </c>
      <c r="C235" s="1231" t="s">
        <v>43</v>
      </c>
      <c r="D235" s="1386"/>
      <c r="E235" s="1386"/>
      <c r="F235" s="1386"/>
      <c r="G235" s="1386"/>
      <c r="H235" s="1386"/>
      <c r="I235" s="1386"/>
      <c r="J235" s="947"/>
      <c r="K235" s="947"/>
      <c r="L235" s="947"/>
      <c r="M235" s="182"/>
      <c r="N235" s="274"/>
      <c r="O235" s="274"/>
      <c r="P235" s="234"/>
    </row>
    <row r="236" spans="1:16" s="51" customFormat="1" ht="19.5" customHeight="1" x14ac:dyDescent="0.2">
      <c r="A236" s="1450" t="s">
        <v>5</v>
      </c>
      <c r="B236" s="1452" t="s">
        <v>34</v>
      </c>
      <c r="C236" s="1454" t="s">
        <v>5</v>
      </c>
      <c r="D236" s="1539"/>
      <c r="E236" s="1456" t="s">
        <v>197</v>
      </c>
      <c r="F236" s="1446" t="s">
        <v>47</v>
      </c>
      <c r="G236" s="1148" t="s">
        <v>27</v>
      </c>
      <c r="H236" s="1517" t="s">
        <v>78</v>
      </c>
      <c r="I236" s="213" t="s">
        <v>24</v>
      </c>
      <c r="J236" s="215">
        <v>100</v>
      </c>
      <c r="K236" s="215">
        <v>200</v>
      </c>
      <c r="L236" s="215">
        <v>200</v>
      </c>
      <c r="M236" s="685" t="s">
        <v>196</v>
      </c>
      <c r="N236" s="687">
        <v>537</v>
      </c>
      <c r="O236" s="687">
        <v>670</v>
      </c>
      <c r="P236" s="623">
        <v>670</v>
      </c>
    </row>
    <row r="237" spans="1:16" s="51" customFormat="1" ht="15" customHeight="1" x14ac:dyDescent="0.2">
      <c r="A237" s="1451"/>
      <c r="B237" s="1453"/>
      <c r="C237" s="1455"/>
      <c r="D237" s="1540"/>
      <c r="E237" s="1457"/>
      <c r="F237" s="1447"/>
      <c r="G237" s="1143"/>
      <c r="H237" s="1496"/>
      <c r="I237" s="711" t="s">
        <v>58</v>
      </c>
      <c r="J237" s="712">
        <v>100</v>
      </c>
      <c r="K237" s="712"/>
      <c r="L237" s="712"/>
      <c r="M237" s="713" t="s">
        <v>196</v>
      </c>
      <c r="N237" s="714">
        <v>785</v>
      </c>
      <c r="O237" s="714"/>
      <c r="P237" s="508"/>
    </row>
    <row r="238" spans="1:16" s="51" customFormat="1" ht="50.25" customHeight="1" x14ac:dyDescent="0.2">
      <c r="A238" s="1451"/>
      <c r="B238" s="1453"/>
      <c r="C238" s="1455"/>
      <c r="D238" s="1540"/>
      <c r="E238" s="1457"/>
      <c r="F238" s="1447"/>
      <c r="G238" s="1156"/>
      <c r="H238" s="1496"/>
      <c r="I238" s="414" t="s">
        <v>58</v>
      </c>
      <c r="J238" s="415">
        <v>123.9</v>
      </c>
      <c r="K238" s="415"/>
      <c r="L238" s="415"/>
      <c r="M238" s="686" t="s">
        <v>296</v>
      </c>
      <c r="N238" s="683"/>
      <c r="O238" s="683"/>
      <c r="P238" s="684"/>
    </row>
    <row r="239" spans="1:16" s="51" customFormat="1" ht="18.75" customHeight="1" thickBot="1" x14ac:dyDescent="0.25">
      <c r="A239" s="343"/>
      <c r="B239" s="344"/>
      <c r="C239" s="348"/>
      <c r="D239" s="345"/>
      <c r="E239" s="346"/>
      <c r="F239" s="347"/>
      <c r="G239" s="297"/>
      <c r="H239" s="231"/>
      <c r="I239" s="52" t="s">
        <v>6</v>
      </c>
      <c r="J239" s="1193">
        <f>SUM(J236:J238)</f>
        <v>323.89999999999998</v>
      </c>
      <c r="K239" s="1193">
        <f t="shared" ref="K239:L239" si="7">SUM(K236:K238)</f>
        <v>200</v>
      </c>
      <c r="L239" s="1193">
        <f t="shared" si="7"/>
        <v>200</v>
      </c>
      <c r="M239" s="241"/>
      <c r="N239" s="216"/>
      <c r="O239" s="216"/>
      <c r="P239" s="217"/>
    </row>
    <row r="240" spans="1:16" ht="12.75" customHeight="1" x14ac:dyDescent="0.2">
      <c r="A240" s="924" t="s">
        <v>5</v>
      </c>
      <c r="B240" s="1142" t="s">
        <v>34</v>
      </c>
      <c r="C240" s="1157" t="s">
        <v>7</v>
      </c>
      <c r="D240" s="1146"/>
      <c r="E240" s="1376" t="s">
        <v>127</v>
      </c>
      <c r="F240" s="119" t="s">
        <v>47</v>
      </c>
      <c r="G240" s="1143" t="s">
        <v>46</v>
      </c>
      <c r="H240" s="1496" t="s">
        <v>77</v>
      </c>
      <c r="I240" s="428" t="s">
        <v>24</v>
      </c>
      <c r="J240" s="265"/>
      <c r="K240" s="190"/>
      <c r="L240" s="190"/>
      <c r="M240" s="257" t="s">
        <v>94</v>
      </c>
      <c r="N240" s="258" t="s">
        <v>50</v>
      </c>
      <c r="O240" s="531"/>
      <c r="P240" s="259"/>
    </row>
    <row r="241" spans="1:47" ht="18" customHeight="1" x14ac:dyDescent="0.2">
      <c r="A241" s="27"/>
      <c r="B241" s="1142"/>
      <c r="C241" s="70"/>
      <c r="D241" s="1157"/>
      <c r="E241" s="1376"/>
      <c r="F241" s="119"/>
      <c r="G241" s="1143"/>
      <c r="H241" s="1496"/>
      <c r="I241" s="427" t="s">
        <v>58</v>
      </c>
      <c r="J241" s="105">
        <v>46.8</v>
      </c>
      <c r="K241" s="105"/>
      <c r="L241" s="105"/>
      <c r="M241" s="1166" t="s">
        <v>309</v>
      </c>
      <c r="N241" s="260"/>
      <c r="O241" s="169"/>
      <c r="P241" s="261"/>
    </row>
    <row r="242" spans="1:47" s="51" customFormat="1" ht="16.5" customHeight="1" thickBot="1" x14ac:dyDescent="0.25">
      <c r="A242" s="28"/>
      <c r="B242" s="62"/>
      <c r="C242" s="227"/>
      <c r="D242" s="34"/>
      <c r="E242" s="1448"/>
      <c r="F242" s="118"/>
      <c r="G242" s="460"/>
      <c r="H242" s="1541"/>
      <c r="I242" s="52" t="s">
        <v>6</v>
      </c>
      <c r="J242" s="1193">
        <f>SUM(J240:J241)</f>
        <v>46.8</v>
      </c>
      <c r="K242" s="1193">
        <f t="shared" ref="K242" si="8">SUM(K240:K241)</f>
        <v>0</v>
      </c>
      <c r="L242" s="1193">
        <f>L240</f>
        <v>0</v>
      </c>
      <c r="M242" s="241"/>
      <c r="N242" s="262"/>
      <c r="O242" s="532"/>
      <c r="P242" s="187"/>
    </row>
    <row r="243" spans="1:47" ht="17.25" customHeight="1" x14ac:dyDescent="0.2">
      <c r="A243" s="924" t="s">
        <v>5</v>
      </c>
      <c r="B243" s="1142" t="s">
        <v>34</v>
      </c>
      <c r="C243" s="1157" t="s">
        <v>26</v>
      </c>
      <c r="D243" s="1146"/>
      <c r="E243" s="1376" t="s">
        <v>319</v>
      </c>
      <c r="F243" s="119" t="s">
        <v>47</v>
      </c>
      <c r="G243" s="1143" t="s">
        <v>46</v>
      </c>
      <c r="H243" s="1496" t="s">
        <v>289</v>
      </c>
      <c r="I243" s="428" t="s">
        <v>24</v>
      </c>
      <c r="J243" s="265">
        <v>20</v>
      </c>
      <c r="K243" s="190"/>
      <c r="L243" s="190"/>
      <c r="M243" s="257" t="s">
        <v>235</v>
      </c>
      <c r="N243" s="258" t="s">
        <v>236</v>
      </c>
      <c r="O243" s="531"/>
      <c r="P243" s="259"/>
    </row>
    <row r="244" spans="1:47" ht="27" customHeight="1" x14ac:dyDescent="0.2">
      <c r="A244" s="27"/>
      <c r="B244" s="1142"/>
      <c r="C244" s="70"/>
      <c r="D244" s="1157"/>
      <c r="E244" s="1376"/>
      <c r="F244" s="119"/>
      <c r="G244" s="1143"/>
      <c r="H244" s="1496"/>
      <c r="I244" s="427"/>
      <c r="J244" s="105"/>
      <c r="K244" s="105"/>
      <c r="L244" s="105"/>
      <c r="M244" s="1166"/>
      <c r="N244" s="260"/>
      <c r="O244" s="169"/>
      <c r="P244" s="261"/>
    </row>
    <row r="245" spans="1:47" s="51" customFormat="1" ht="17.25" customHeight="1" thickBot="1" x14ac:dyDescent="0.25">
      <c r="A245" s="28"/>
      <c r="B245" s="62"/>
      <c r="C245" s="227"/>
      <c r="D245" s="34"/>
      <c r="E245" s="1448"/>
      <c r="F245" s="118"/>
      <c r="G245" s="460"/>
      <c r="H245" s="1541"/>
      <c r="I245" s="52" t="s">
        <v>6</v>
      </c>
      <c r="J245" s="1193">
        <f>SUM(J243:J244)</f>
        <v>20</v>
      </c>
      <c r="K245" s="1193">
        <f t="shared" ref="K245" si="9">SUM(K243:K244)</f>
        <v>0</v>
      </c>
      <c r="L245" s="1193">
        <f>L243</f>
        <v>0</v>
      </c>
      <c r="M245" s="241"/>
      <c r="N245" s="262"/>
      <c r="O245" s="532"/>
      <c r="P245" s="187"/>
    </row>
    <row r="246" spans="1:47" ht="13.5" thickBot="1" x14ac:dyDescent="0.25">
      <c r="A246" s="445" t="s">
        <v>5</v>
      </c>
      <c r="B246" s="273" t="s">
        <v>34</v>
      </c>
      <c r="C246" s="1426" t="s">
        <v>8</v>
      </c>
      <c r="D246" s="1427"/>
      <c r="E246" s="1427"/>
      <c r="F246" s="1427"/>
      <c r="G246" s="1427"/>
      <c r="H246" s="1427"/>
      <c r="I246" s="1427"/>
      <c r="J246" s="110">
        <f>J242+J239+J245</f>
        <v>390.7</v>
      </c>
      <c r="K246" s="110">
        <f t="shared" ref="K246:L246" si="10">K242+K239+K245</f>
        <v>200</v>
      </c>
      <c r="L246" s="110">
        <f t="shared" si="10"/>
        <v>200</v>
      </c>
      <c r="M246" s="271"/>
      <c r="N246" s="271"/>
      <c r="O246" s="271"/>
      <c r="P246" s="592"/>
    </row>
    <row r="247" spans="1:47" ht="14.25" customHeight="1" thickBot="1" x14ac:dyDescent="0.25">
      <c r="A247" s="30" t="s">
        <v>5</v>
      </c>
      <c r="B247" s="1428" t="s">
        <v>9</v>
      </c>
      <c r="C247" s="1429"/>
      <c r="D247" s="1429"/>
      <c r="E247" s="1429"/>
      <c r="F247" s="1429"/>
      <c r="G247" s="1429"/>
      <c r="H247" s="1429"/>
      <c r="I247" s="1429"/>
      <c r="J247" s="307">
        <f>J246+J234+J203+J186</f>
        <v>15725.1</v>
      </c>
      <c r="K247" s="307">
        <f>K246+K234+K203+K186</f>
        <v>19931.099999999999</v>
      </c>
      <c r="L247" s="307">
        <f>L246+L234+L203+L186</f>
        <v>18189.400000000001</v>
      </c>
      <c r="M247" s="1430"/>
      <c r="N247" s="1537"/>
      <c r="O247" s="1537"/>
      <c r="P247" s="1538"/>
    </row>
    <row r="248" spans="1:47" ht="14.25" customHeight="1" thickBot="1" x14ac:dyDescent="0.25">
      <c r="A248" s="22" t="s">
        <v>36</v>
      </c>
      <c r="B248" s="1433" t="s">
        <v>56</v>
      </c>
      <c r="C248" s="1434"/>
      <c r="D248" s="1434"/>
      <c r="E248" s="1434"/>
      <c r="F248" s="1434"/>
      <c r="G248" s="1434"/>
      <c r="H248" s="1434"/>
      <c r="I248" s="1434"/>
      <c r="J248" s="114">
        <f t="shared" ref="J248:L248" si="11">SUM(J247)</f>
        <v>15725.1</v>
      </c>
      <c r="K248" s="308">
        <f t="shared" ref="K248" si="12">SUM(K247)</f>
        <v>19931.099999999999</v>
      </c>
      <c r="L248" s="308">
        <f t="shared" si="11"/>
        <v>18189.400000000001</v>
      </c>
      <c r="M248" s="1444"/>
      <c r="N248" s="1444"/>
      <c r="O248" s="1444"/>
      <c r="P248" s="1445"/>
      <c r="Q248" s="8"/>
      <c r="R248" s="8"/>
      <c r="S248" s="8"/>
      <c r="T248" s="8"/>
      <c r="U248" s="8"/>
      <c r="V248" s="8"/>
      <c r="W248" s="8"/>
      <c r="X248" s="8"/>
      <c r="Y248" s="8"/>
      <c r="Z248" s="8"/>
      <c r="AA248" s="8"/>
      <c r="AB248" s="8"/>
      <c r="AC248" s="8"/>
      <c r="AD248" s="8"/>
      <c r="AE248" s="8"/>
      <c r="AF248" s="8"/>
      <c r="AG248" s="8"/>
      <c r="AH248" s="8"/>
      <c r="AI248" s="8"/>
      <c r="AJ248" s="8"/>
      <c r="AK248" s="8"/>
      <c r="AL248" s="8"/>
      <c r="AM248" s="8"/>
      <c r="AN248" s="8"/>
      <c r="AO248" s="8"/>
      <c r="AP248" s="8"/>
      <c r="AQ248" s="8"/>
      <c r="AR248" s="8"/>
      <c r="AS248" s="8"/>
      <c r="AT248" s="8"/>
      <c r="AU248" s="8"/>
    </row>
    <row r="249" spans="1:47" s="10" customFormat="1" ht="16.5" customHeight="1" x14ac:dyDescent="0.2">
      <c r="A249" s="633"/>
      <c r="B249" s="403"/>
      <c r="C249" s="403"/>
      <c r="D249" s="403"/>
      <c r="E249" s="403"/>
      <c r="F249" s="403"/>
      <c r="G249" s="403"/>
      <c r="H249" s="403"/>
      <c r="I249" s="403"/>
      <c r="J249" s="403"/>
      <c r="K249" s="403"/>
      <c r="L249" s="403"/>
      <c r="M249" s="403"/>
      <c r="N249" s="633"/>
      <c r="O249" s="633"/>
      <c r="P249" s="633"/>
    </row>
    <row r="250" spans="1:47" s="10" customFormat="1" ht="17.25" customHeight="1" x14ac:dyDescent="0.2">
      <c r="A250" s="290"/>
      <c r="B250" s="296"/>
      <c r="C250" s="296"/>
      <c r="D250" s="296"/>
      <c r="E250" s="296"/>
      <c r="F250" s="296"/>
      <c r="G250" s="296"/>
      <c r="H250" s="296"/>
      <c r="I250" s="296"/>
      <c r="J250" s="296"/>
      <c r="K250" s="564"/>
      <c r="L250" s="296"/>
      <c r="M250" s="296"/>
      <c r="N250" s="290"/>
      <c r="O250" s="563"/>
      <c r="P250" s="290"/>
    </row>
    <row r="251" spans="1:47" s="11" customFormat="1" ht="14.25" customHeight="1" thickBot="1" x14ac:dyDescent="0.25">
      <c r="A251" s="1413" t="s">
        <v>13</v>
      </c>
      <c r="B251" s="1413"/>
      <c r="C251" s="1413"/>
      <c r="D251" s="1413"/>
      <c r="E251" s="1413"/>
      <c r="F251" s="1413"/>
      <c r="G251" s="1413"/>
      <c r="H251" s="1413"/>
      <c r="I251" s="1413"/>
      <c r="J251" s="238"/>
      <c r="K251" s="559"/>
      <c r="L251" s="238"/>
      <c r="M251" s="18"/>
      <c r="N251" s="18"/>
      <c r="O251" s="18"/>
      <c r="P251" s="18"/>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c r="AU251" s="10"/>
    </row>
    <row r="252" spans="1:47" ht="57" customHeight="1" thickBot="1" x14ac:dyDescent="0.25">
      <c r="A252" s="1414" t="s">
        <v>10</v>
      </c>
      <c r="B252" s="1415"/>
      <c r="C252" s="1415"/>
      <c r="D252" s="1415"/>
      <c r="E252" s="1415"/>
      <c r="F252" s="1415"/>
      <c r="G252" s="1415"/>
      <c r="H252" s="1415"/>
      <c r="I252" s="1416"/>
      <c r="J252" s="565" t="s">
        <v>232</v>
      </c>
      <c r="K252" s="242" t="s">
        <v>162</v>
      </c>
      <c r="L252" s="242" t="s">
        <v>225</v>
      </c>
      <c r="M252" s="2"/>
      <c r="N252" s="2"/>
      <c r="O252" s="2"/>
      <c r="P252" s="2"/>
      <c r="Q252" s="8"/>
      <c r="R252" s="8"/>
      <c r="S252" s="8"/>
      <c r="T252" s="8"/>
      <c r="U252" s="8"/>
      <c r="V252" s="8"/>
      <c r="W252" s="8"/>
      <c r="X252" s="8"/>
      <c r="Y252" s="8"/>
      <c r="Z252" s="8"/>
      <c r="AA252" s="8"/>
      <c r="AB252" s="8"/>
      <c r="AC252" s="8"/>
      <c r="AD252" s="8"/>
      <c r="AE252" s="8"/>
      <c r="AF252" s="8"/>
      <c r="AG252" s="8"/>
      <c r="AH252" s="8"/>
      <c r="AI252" s="8"/>
      <c r="AJ252" s="8"/>
      <c r="AK252" s="8"/>
      <c r="AL252" s="8"/>
      <c r="AM252" s="8"/>
      <c r="AN252" s="8"/>
      <c r="AO252" s="8"/>
      <c r="AP252" s="8"/>
      <c r="AQ252" s="8"/>
      <c r="AR252" s="8"/>
      <c r="AS252" s="8"/>
      <c r="AT252" s="8"/>
      <c r="AU252" s="8"/>
    </row>
    <row r="253" spans="1:47" ht="14.25" customHeight="1" x14ac:dyDescent="0.2">
      <c r="A253" s="1417" t="s">
        <v>14</v>
      </c>
      <c r="B253" s="1418"/>
      <c r="C253" s="1418"/>
      <c r="D253" s="1418"/>
      <c r="E253" s="1418"/>
      <c r="F253" s="1418"/>
      <c r="G253" s="1418"/>
      <c r="H253" s="1418"/>
      <c r="I253" s="1419"/>
      <c r="J253" s="420">
        <f>J254+J263+J264+J265+J262</f>
        <v>14922.6</v>
      </c>
      <c r="K253" s="420">
        <f>K254+K263+K264+K265+K262</f>
        <v>16690.7</v>
      </c>
      <c r="L253" s="420">
        <f>L254+L263+L264+L265+L262</f>
        <v>14592.3</v>
      </c>
      <c r="Q253" s="8"/>
      <c r="R253" s="8"/>
      <c r="S253" s="8"/>
      <c r="T253" s="8"/>
      <c r="U253" s="8"/>
      <c r="V253" s="8"/>
      <c r="W253" s="8"/>
      <c r="X253" s="8"/>
      <c r="Y253" s="8"/>
      <c r="Z253" s="8"/>
      <c r="AA253" s="8"/>
      <c r="AB253" s="8"/>
      <c r="AC253" s="8"/>
      <c r="AD253" s="8"/>
      <c r="AE253" s="8"/>
      <c r="AF253" s="8"/>
      <c r="AG253" s="8"/>
      <c r="AH253" s="8"/>
      <c r="AI253" s="8"/>
      <c r="AJ253" s="8"/>
      <c r="AK253" s="8"/>
      <c r="AL253" s="8"/>
      <c r="AM253" s="8"/>
      <c r="AN253" s="8"/>
      <c r="AO253" s="8"/>
      <c r="AP253" s="8"/>
      <c r="AQ253" s="8"/>
      <c r="AR253" s="8"/>
      <c r="AS253" s="8"/>
      <c r="AT253" s="8"/>
      <c r="AU253" s="8"/>
    </row>
    <row r="254" spans="1:47" ht="14.25" customHeight="1" x14ac:dyDescent="0.2">
      <c r="A254" s="1420" t="s">
        <v>88</v>
      </c>
      <c r="B254" s="1421"/>
      <c r="C254" s="1421"/>
      <c r="D254" s="1421"/>
      <c r="E254" s="1421"/>
      <c r="F254" s="1421"/>
      <c r="G254" s="1421"/>
      <c r="H254" s="1421"/>
      <c r="I254" s="1422"/>
      <c r="J254" s="93">
        <f>SUM(J255:J261)</f>
        <v>12054.4</v>
      </c>
      <c r="K254" s="93">
        <f>SUM(K255:K261)</f>
        <v>16690.7</v>
      </c>
      <c r="L254" s="93">
        <f>SUM(L255:L261)</f>
        <v>14592.3</v>
      </c>
      <c r="M254" s="306"/>
      <c r="Q254" s="8"/>
      <c r="R254" s="8"/>
      <c r="S254" s="8"/>
      <c r="T254" s="8"/>
      <c r="U254" s="8"/>
      <c r="V254" s="8"/>
      <c r="W254" s="8"/>
      <c r="X254" s="8"/>
      <c r="Y254" s="8"/>
      <c r="Z254" s="8"/>
      <c r="AA254" s="8"/>
      <c r="AB254" s="8"/>
      <c r="AC254" s="8"/>
      <c r="AD254" s="8"/>
      <c r="AE254" s="8"/>
      <c r="AF254" s="8"/>
      <c r="AG254" s="8"/>
      <c r="AH254" s="8"/>
      <c r="AI254" s="8"/>
      <c r="AJ254" s="8"/>
      <c r="AK254" s="8"/>
      <c r="AL254" s="8"/>
      <c r="AM254" s="8"/>
      <c r="AN254" s="8"/>
      <c r="AO254" s="8"/>
      <c r="AP254" s="8"/>
      <c r="AQ254" s="8"/>
      <c r="AR254" s="8"/>
      <c r="AS254" s="8"/>
      <c r="AT254" s="8"/>
      <c r="AU254" s="8"/>
    </row>
    <row r="255" spans="1:47" ht="14.25" customHeight="1" x14ac:dyDescent="0.2">
      <c r="A255" s="1423" t="s">
        <v>18</v>
      </c>
      <c r="B255" s="1424"/>
      <c r="C255" s="1424"/>
      <c r="D255" s="1424"/>
      <c r="E255" s="1424"/>
      <c r="F255" s="1424"/>
      <c r="G255" s="1424"/>
      <c r="H255" s="1424"/>
      <c r="I255" s="1425"/>
      <c r="J255" s="105">
        <f>SUMIF(I10:I248,"SB",J10:J248)</f>
        <v>9993.6</v>
      </c>
      <c r="K255" s="105">
        <f>SUMIF(I15:I248,"SB",K15:K248)</f>
        <v>13443</v>
      </c>
      <c r="L255" s="105">
        <f>SUMIF(I15:I248,"SB",L15:L248)</f>
        <v>13246.1</v>
      </c>
      <c r="M255" s="14"/>
      <c r="Q255" s="8"/>
      <c r="R255" s="8"/>
      <c r="S255" s="8"/>
      <c r="T255" s="8"/>
      <c r="U255" s="8"/>
      <c r="V255" s="8"/>
      <c r="W255" s="8"/>
      <c r="X255" s="8"/>
      <c r="Y255" s="8"/>
      <c r="Z255" s="8"/>
      <c r="AA255" s="8"/>
      <c r="AB255" s="8"/>
      <c r="AC255" s="8"/>
      <c r="AD255" s="8"/>
      <c r="AE255" s="8"/>
      <c r="AF255" s="8"/>
      <c r="AG255" s="8"/>
      <c r="AH255" s="8"/>
      <c r="AI255" s="8"/>
      <c r="AJ255" s="8"/>
      <c r="AK255" s="8"/>
      <c r="AL255" s="8"/>
      <c r="AM255" s="8"/>
      <c r="AN255" s="8"/>
      <c r="AO255" s="8"/>
      <c r="AP255" s="8"/>
      <c r="AQ255" s="8"/>
      <c r="AR255" s="8"/>
      <c r="AS255" s="8"/>
      <c r="AT255" s="8"/>
      <c r="AU255" s="8"/>
    </row>
    <row r="256" spans="1:47" ht="14.25" customHeight="1" x14ac:dyDescent="0.2">
      <c r="A256" s="1404" t="s">
        <v>19</v>
      </c>
      <c r="B256" s="1405"/>
      <c r="C256" s="1405"/>
      <c r="D256" s="1405"/>
      <c r="E256" s="1405"/>
      <c r="F256" s="1405"/>
      <c r="G256" s="1405"/>
      <c r="H256" s="1405"/>
      <c r="I256" s="1406"/>
      <c r="J256" s="134">
        <f>SUMIF(I11:I248,"SB(SP)",J11:J248)</f>
        <v>34.700000000000003</v>
      </c>
      <c r="K256" s="134">
        <f>SUMIF(I15:I248,"SB(SP)",K15:K248)</f>
        <v>34.700000000000003</v>
      </c>
      <c r="L256" s="134">
        <f>SUMIF(I15:I248,"SB(SP)",L15:L248)</f>
        <v>34.700000000000003</v>
      </c>
      <c r="M256" s="20"/>
    </row>
    <row r="257" spans="1:16" ht="12.75" customHeight="1" x14ac:dyDescent="0.2">
      <c r="A257" s="1404" t="s">
        <v>66</v>
      </c>
      <c r="B257" s="1405"/>
      <c r="C257" s="1405"/>
      <c r="D257" s="1405"/>
      <c r="E257" s="1405"/>
      <c r="F257" s="1405"/>
      <c r="G257" s="1405"/>
      <c r="H257" s="1405"/>
      <c r="I257" s="1406"/>
      <c r="J257" s="134">
        <f>SUMIF(I11:I248,"SB(VR)",J11:J248)</f>
        <v>0</v>
      </c>
      <c r="K257" s="134">
        <f>SUMIF(I11:I248,"SB(VR)",K11:K248)</f>
        <v>0</v>
      </c>
      <c r="L257" s="134">
        <f>SUMIF(I11:I248,"SB(VR)",L11:L248)</f>
        <v>0</v>
      </c>
      <c r="M257" s="16"/>
      <c r="N257" s="1"/>
      <c r="O257" s="1"/>
      <c r="P257" s="1"/>
    </row>
    <row r="258" spans="1:16" x14ac:dyDescent="0.2">
      <c r="A258" s="1404" t="s">
        <v>20</v>
      </c>
      <c r="B258" s="1405"/>
      <c r="C258" s="1405"/>
      <c r="D258" s="1405"/>
      <c r="E258" s="1405"/>
      <c r="F258" s="1405"/>
      <c r="G258" s="1405"/>
      <c r="H258" s="1405"/>
      <c r="I258" s="1406"/>
      <c r="J258" s="134">
        <f>SUMIF(I11:I248,"SB(P)",J11:J248)</f>
        <v>0</v>
      </c>
      <c r="K258" s="134">
        <f>SUMIF(I11:I248,"SB(P)",K11:K248)</f>
        <v>0</v>
      </c>
      <c r="L258" s="134">
        <f>SUMIF(I11:I248,"SB(P)",L11:L248)</f>
        <v>0</v>
      </c>
      <c r="M258" s="16"/>
      <c r="N258" s="1"/>
      <c r="O258" s="1"/>
      <c r="P258" s="1"/>
    </row>
    <row r="259" spans="1:16" x14ac:dyDescent="0.2">
      <c r="A259" s="1404" t="s">
        <v>91</v>
      </c>
      <c r="B259" s="1405"/>
      <c r="C259" s="1405"/>
      <c r="D259" s="1405"/>
      <c r="E259" s="1405"/>
      <c r="F259" s="1405"/>
      <c r="G259" s="1405"/>
      <c r="H259" s="1405"/>
      <c r="I259" s="1406"/>
      <c r="J259" s="134">
        <f>SUMIF(I12:I248,"SB(VB)",J12:J248)</f>
        <v>164.2</v>
      </c>
      <c r="K259" s="134">
        <f>SUMIF(I13:I248,"SB(VB)",K13:K248)</f>
        <v>260.60000000000002</v>
      </c>
      <c r="L259" s="134">
        <f>SUMIF(I13:I248,"SB(VB)",L13:L248)</f>
        <v>106.4</v>
      </c>
    </row>
    <row r="260" spans="1:16" x14ac:dyDescent="0.2">
      <c r="A260" s="1407" t="s">
        <v>168</v>
      </c>
      <c r="B260" s="1408"/>
      <c r="C260" s="1408"/>
      <c r="D260" s="1408"/>
      <c r="E260" s="1408"/>
      <c r="F260" s="1408"/>
      <c r="G260" s="1408"/>
      <c r="H260" s="1408"/>
      <c r="I260" s="1409"/>
      <c r="J260" s="134">
        <f>SUMIF(I11:I248,"SB(KPP)",J11:J248)</f>
        <v>0</v>
      </c>
      <c r="K260" s="134">
        <f>SUMIF(I14:I242,"SB(KPP)",K14:K242)</f>
        <v>0</v>
      </c>
      <c r="L260" s="134">
        <f>SUMIF(I14:I242,"SB(KPP)",L14:L242)</f>
        <v>0</v>
      </c>
      <c r="M260" s="47"/>
      <c r="N260" s="47"/>
      <c r="O260" s="47"/>
      <c r="P260" s="47"/>
    </row>
    <row r="261" spans="1:16" ht="14.25" customHeight="1" x14ac:dyDescent="0.2">
      <c r="A261" s="1410" t="s">
        <v>152</v>
      </c>
      <c r="B261" s="1411"/>
      <c r="C261" s="1411"/>
      <c r="D261" s="1411"/>
      <c r="E261" s="1411"/>
      <c r="F261" s="1411"/>
      <c r="G261" s="1411"/>
      <c r="H261" s="1411"/>
      <c r="I261" s="1412"/>
      <c r="J261" s="134">
        <f>SUMIF(I11:I246,"SB(ES)",J11:J246)</f>
        <v>1861.9</v>
      </c>
      <c r="K261" s="134">
        <f>SUMIF(I14:I247,"SB(ES)",K14:K247)</f>
        <v>2952.4</v>
      </c>
      <c r="L261" s="134">
        <f>SUMIF(I14:I247,"SB(ES)",L14:L247)</f>
        <v>1205.0999999999999</v>
      </c>
    </row>
    <row r="262" spans="1:16" ht="14.25" customHeight="1" x14ac:dyDescent="0.2">
      <c r="A262" s="1395" t="s">
        <v>59</v>
      </c>
      <c r="B262" s="1396"/>
      <c r="C262" s="1396"/>
      <c r="D262" s="1396"/>
      <c r="E262" s="1396"/>
      <c r="F262" s="1396"/>
      <c r="G262" s="1396"/>
      <c r="H262" s="1396"/>
      <c r="I262" s="1397"/>
      <c r="J262" s="281">
        <f>SUMIF(I11:I242,"SB(L)",J11:J242)</f>
        <v>2863.8</v>
      </c>
      <c r="K262" s="281">
        <f>SUMIF(I15:I242,"SB(L)",K15:K242)</f>
        <v>0</v>
      </c>
      <c r="L262" s="281">
        <f>SUMIF(J15:J242,"SB(L)",L15:L242)</f>
        <v>0</v>
      </c>
    </row>
    <row r="263" spans="1:16" x14ac:dyDescent="0.2">
      <c r="A263" s="1395" t="s">
        <v>89</v>
      </c>
      <c r="B263" s="1396"/>
      <c r="C263" s="1396"/>
      <c r="D263" s="1396"/>
      <c r="E263" s="1396"/>
      <c r="F263" s="1396"/>
      <c r="G263" s="1396"/>
      <c r="H263" s="1396"/>
      <c r="I263" s="1397"/>
      <c r="J263" s="470">
        <f>SUMIF(I15:I248,"SB(SPL)",J15:J248)</f>
        <v>4.4000000000000004</v>
      </c>
      <c r="K263" s="561">
        <f>SUMIF(I15:I248,"SB(SPL)",K15:K248)</f>
        <v>0</v>
      </c>
      <c r="L263" s="95">
        <f>SUMIF(J15:J248,"SB(SPL)",L15:L248)</f>
        <v>0</v>
      </c>
    </row>
    <row r="264" spans="1:16" x14ac:dyDescent="0.2">
      <c r="A264" s="1395" t="s">
        <v>92</v>
      </c>
      <c r="B264" s="1396"/>
      <c r="C264" s="1396"/>
      <c r="D264" s="1396"/>
      <c r="E264" s="1396"/>
      <c r="F264" s="1396"/>
      <c r="G264" s="1396"/>
      <c r="H264" s="1396"/>
      <c r="I264" s="1397"/>
      <c r="J264" s="470">
        <f>SUMIF(I11:I248,"SB(ŽPL)",J11:J248)</f>
        <v>0</v>
      </c>
      <c r="K264" s="561">
        <f>SUMIF(I11:I248,"SB(ŽPL)",K11:K248)</f>
        <v>0</v>
      </c>
      <c r="L264" s="95">
        <f>SUMIF(J11:J248,"SB(ŽPL)",L11:L248)</f>
        <v>0</v>
      </c>
    </row>
    <row r="265" spans="1:16" ht="12" customHeight="1" x14ac:dyDescent="0.2">
      <c r="A265" s="1395" t="s">
        <v>90</v>
      </c>
      <c r="B265" s="1396"/>
      <c r="C265" s="1396"/>
      <c r="D265" s="1396"/>
      <c r="E265" s="1396"/>
      <c r="F265" s="1396"/>
      <c r="G265" s="1396"/>
      <c r="H265" s="1396"/>
      <c r="I265" s="1397"/>
      <c r="J265" s="281">
        <f>SUMIF(I11:I248,"SB(VRL)",J11:J248)</f>
        <v>0</v>
      </c>
      <c r="K265" s="281">
        <f>SUMIF(I15:I248,"SB(VRL)",K15:K248)</f>
        <v>0</v>
      </c>
      <c r="L265" s="281">
        <f>SUMIF(J15:J248,"SB(VRL)",L15:L248)</f>
        <v>0</v>
      </c>
    </row>
    <row r="266" spans="1:16" x14ac:dyDescent="0.2">
      <c r="A266" s="1398" t="s">
        <v>15</v>
      </c>
      <c r="B266" s="1399"/>
      <c r="C266" s="1399"/>
      <c r="D266" s="1399"/>
      <c r="E266" s="1399"/>
      <c r="F266" s="1399"/>
      <c r="G266" s="1399"/>
      <c r="H266" s="1399"/>
      <c r="I266" s="1400"/>
      <c r="J266" s="567">
        <f t="shared" ref="J266:L266" si="13">SUM(J267:J270)</f>
        <v>802.5</v>
      </c>
      <c r="K266" s="567">
        <f t="shared" si="13"/>
        <v>3240.4</v>
      </c>
      <c r="L266" s="722">
        <f t="shared" si="13"/>
        <v>3597.1</v>
      </c>
    </row>
    <row r="267" spans="1:16" x14ac:dyDescent="0.2">
      <c r="A267" s="1401" t="s">
        <v>133</v>
      </c>
      <c r="B267" s="1402"/>
      <c r="C267" s="1402"/>
      <c r="D267" s="1402"/>
      <c r="E267" s="1402"/>
      <c r="F267" s="1402"/>
      <c r="G267" s="1402"/>
      <c r="H267" s="1402"/>
      <c r="I267" s="1403"/>
      <c r="J267" s="134">
        <f>SUMIF(I14:I248,"KVJUD",J14:J248)</f>
        <v>0</v>
      </c>
      <c r="K267" s="134">
        <f>SUMIF(I15:I248,"KVJUD",K14:K248)</f>
        <v>0</v>
      </c>
      <c r="L267" s="134">
        <f>SUMIF(I14:I248,"KVJUD",L14:L248)</f>
        <v>0</v>
      </c>
    </row>
    <row r="268" spans="1:16" ht="13.5" customHeight="1" x14ac:dyDescent="0.2">
      <c r="A268" s="1404" t="s">
        <v>22</v>
      </c>
      <c r="B268" s="1405"/>
      <c r="C268" s="1405"/>
      <c r="D268" s="1405"/>
      <c r="E268" s="1405"/>
      <c r="F268" s="1405"/>
      <c r="G268" s="1405"/>
      <c r="H268" s="1405"/>
      <c r="I268" s="1406"/>
      <c r="J268" s="134">
        <f>SUMIF(I11:I248,"LRVB",J11:J248)</f>
        <v>65.099999999999994</v>
      </c>
      <c r="K268" s="134">
        <f>SUMIF(I11:I248,"LRVB",K11:K248)</f>
        <v>262.7</v>
      </c>
      <c r="L268" s="134">
        <f>SUMIF(I11:I248,"LRVB",L11:L248)</f>
        <v>291.7</v>
      </c>
    </row>
    <row r="269" spans="1:16" ht="14.25" customHeight="1" x14ac:dyDescent="0.2">
      <c r="A269" s="1410" t="s">
        <v>21</v>
      </c>
      <c r="B269" s="1411"/>
      <c r="C269" s="1411"/>
      <c r="D269" s="1411"/>
      <c r="E269" s="1411"/>
      <c r="F269" s="1411"/>
      <c r="G269" s="1411"/>
      <c r="H269" s="1411"/>
      <c r="I269" s="1412"/>
      <c r="J269" s="94">
        <f>SUMIF(I15:I246,"ES",J15:J246)</f>
        <v>737.4</v>
      </c>
      <c r="K269" s="94">
        <f>SUMIF(I15:I242,"ES",K15:K242)</f>
        <v>2977.7</v>
      </c>
      <c r="L269" s="94">
        <f>SUMIF(I15:I242,"ES",L15:L242)</f>
        <v>3305.4</v>
      </c>
    </row>
    <row r="270" spans="1:16" ht="15.75" customHeight="1" x14ac:dyDescent="0.2">
      <c r="A270" s="1404" t="s">
        <v>23</v>
      </c>
      <c r="B270" s="1405"/>
      <c r="C270" s="1405"/>
      <c r="D270" s="1405"/>
      <c r="E270" s="1405"/>
      <c r="F270" s="1405"/>
      <c r="G270" s="1405"/>
      <c r="H270" s="1405"/>
      <c r="I270" s="1406"/>
      <c r="J270" s="134">
        <f>SUMIF(I11:I248,"Kt",J11:J248)</f>
        <v>0</v>
      </c>
      <c r="K270" s="134">
        <f>SUMIF(I11:I248,"Kt",K11:K248)</f>
        <v>0</v>
      </c>
      <c r="L270" s="134">
        <f>SUMIF(I11:I248,"Kt",L11:L248)</f>
        <v>0</v>
      </c>
    </row>
    <row r="271" spans="1:16" ht="15" customHeight="1" thickBot="1" x14ac:dyDescent="0.25">
      <c r="A271" s="1436" t="s">
        <v>16</v>
      </c>
      <c r="B271" s="1437"/>
      <c r="C271" s="1437"/>
      <c r="D271" s="1437"/>
      <c r="E271" s="1437"/>
      <c r="F271" s="1437"/>
      <c r="G271" s="1437"/>
      <c r="H271" s="1437"/>
      <c r="I271" s="1438"/>
      <c r="J271" s="422">
        <f>SUM(J253,J266)</f>
        <v>15725.1</v>
      </c>
      <c r="K271" s="422">
        <f>SUM(K253,K266)</f>
        <v>19931.099999999999</v>
      </c>
      <c r="L271" s="422">
        <f>SUM(L253,L266)</f>
        <v>18189.400000000001</v>
      </c>
      <c r="N271" s="3"/>
      <c r="O271" s="3"/>
      <c r="P271" s="3"/>
    </row>
    <row r="272" spans="1:16" x14ac:dyDescent="0.2">
      <c r="J272" s="10"/>
      <c r="K272" s="10"/>
      <c r="L272" s="10"/>
      <c r="M272" s="10"/>
      <c r="N272" s="8"/>
      <c r="O272" s="8"/>
      <c r="P272" s="8"/>
    </row>
    <row r="273" spans="10:16" x14ac:dyDescent="0.2">
      <c r="J273" s="218"/>
      <c r="K273" s="218"/>
      <c r="L273" s="218"/>
      <c r="M273" s="63"/>
      <c r="N273" s="8"/>
      <c r="O273" s="8"/>
      <c r="P273" s="8"/>
    </row>
    <row r="274" spans="10:16" x14ac:dyDescent="0.2">
      <c r="J274" s="670"/>
      <c r="K274" s="670"/>
      <c r="L274" s="670"/>
      <c r="M274" s="10"/>
      <c r="N274" s="10"/>
      <c r="O274" s="10"/>
      <c r="P274" s="10"/>
    </row>
    <row r="275" spans="10:16" x14ac:dyDescent="0.2">
      <c r="J275" s="15"/>
      <c r="K275" s="15"/>
      <c r="L275" s="15"/>
    </row>
    <row r="276" spans="10:16" x14ac:dyDescent="0.2">
      <c r="J276" s="15"/>
    </row>
    <row r="277" spans="10:16" x14ac:dyDescent="0.2">
      <c r="J277" s="47"/>
      <c r="K277" s="47"/>
      <c r="L277" s="47"/>
    </row>
  </sheetData>
  <mergeCells count="265">
    <mergeCell ref="A10:P10"/>
    <mergeCell ref="E171:E173"/>
    <mergeCell ref="F42:F46"/>
    <mergeCell ref="H42:H44"/>
    <mergeCell ref="A11:P11"/>
    <mergeCell ref="F18:F23"/>
    <mergeCell ref="A18:A23"/>
    <mergeCell ref="E18:E23"/>
    <mergeCell ref="D18:D23"/>
    <mergeCell ref="B18:B23"/>
    <mergeCell ref="P115:P116"/>
    <mergeCell ref="F117:F118"/>
    <mergeCell ref="M150:M152"/>
    <mergeCell ref="F153:F158"/>
    <mergeCell ref="G140:G142"/>
    <mergeCell ref="H140:H142"/>
    <mergeCell ref="F163:F166"/>
    <mergeCell ref="D149:D152"/>
    <mergeCell ref="M169:M170"/>
    <mergeCell ref="G18:G23"/>
    <mergeCell ref="E42:E44"/>
    <mergeCell ref="H47:H48"/>
    <mergeCell ref="D42:D44"/>
    <mergeCell ref="B61:B62"/>
    <mergeCell ref="H188:H191"/>
    <mergeCell ref="M178:M179"/>
    <mergeCell ref="C115:C116"/>
    <mergeCell ref="E63:E64"/>
    <mergeCell ref="D108:D111"/>
    <mergeCell ref="O115:O116"/>
    <mergeCell ref="E174:E176"/>
    <mergeCell ref="E167:E170"/>
    <mergeCell ref="E149:E152"/>
    <mergeCell ref="F167:F170"/>
    <mergeCell ref="H161:H164"/>
    <mergeCell ref="F159:F162"/>
    <mergeCell ref="D115:D116"/>
    <mergeCell ref="D63:D64"/>
    <mergeCell ref="C186:I186"/>
    <mergeCell ref="G180:G182"/>
    <mergeCell ref="H180:H182"/>
    <mergeCell ref="E180:E182"/>
    <mergeCell ref="F180:F182"/>
    <mergeCell ref="E178:E179"/>
    <mergeCell ref="F137:F139"/>
    <mergeCell ref="C63:C64"/>
    <mergeCell ref="C61:C62"/>
    <mergeCell ref="E192:E196"/>
    <mergeCell ref="C203:I203"/>
    <mergeCell ref="C204:O204"/>
    <mergeCell ref="G183:G184"/>
    <mergeCell ref="H183:H184"/>
    <mergeCell ref="D183:D184"/>
    <mergeCell ref="F183:F184"/>
    <mergeCell ref="E183:E184"/>
    <mergeCell ref="F174:F176"/>
    <mergeCell ref="M174:M176"/>
    <mergeCell ref="H178:H179"/>
    <mergeCell ref="F149:F152"/>
    <mergeCell ref="H143:H144"/>
    <mergeCell ref="M164:M166"/>
    <mergeCell ref="M143:M144"/>
    <mergeCell ref="H63:H64"/>
    <mergeCell ref="E123:E124"/>
    <mergeCell ref="H60:H62"/>
    <mergeCell ref="G61:G62"/>
    <mergeCell ref="E189:E191"/>
    <mergeCell ref="F61:F62"/>
    <mergeCell ref="M86:M87"/>
    <mergeCell ref="C187:P187"/>
    <mergeCell ref="F213:F214"/>
    <mergeCell ref="E206:E208"/>
    <mergeCell ref="D213:D214"/>
    <mergeCell ref="H213:H214"/>
    <mergeCell ref="E210:E211"/>
    <mergeCell ref="E213:E214"/>
    <mergeCell ref="M210:M211"/>
    <mergeCell ref="M192:M193"/>
    <mergeCell ref="H206:H209"/>
    <mergeCell ref="A236:A238"/>
    <mergeCell ref="A251:I251"/>
    <mergeCell ref="A255:I255"/>
    <mergeCell ref="A252:I252"/>
    <mergeCell ref="B247:I247"/>
    <mergeCell ref="E243:E245"/>
    <mergeCell ref="H243:H245"/>
    <mergeCell ref="B248:I248"/>
    <mergeCell ref="C236:C238"/>
    <mergeCell ref="B236:B238"/>
    <mergeCell ref="E240:E242"/>
    <mergeCell ref="H240:H242"/>
    <mergeCell ref="H236:H238"/>
    <mergeCell ref="E236:E238"/>
    <mergeCell ref="F236:F238"/>
    <mergeCell ref="C215:C217"/>
    <mergeCell ref="D215:D217"/>
    <mergeCell ref="E215:E217"/>
    <mergeCell ref="F215:F217"/>
    <mergeCell ref="H215:H217"/>
    <mergeCell ref="H218:H221"/>
    <mergeCell ref="M248:P248"/>
    <mergeCell ref="M247:P247"/>
    <mergeCell ref="D236:D238"/>
    <mergeCell ref="H49:H50"/>
    <mergeCell ref="G47:G48"/>
    <mergeCell ref="E47:E48"/>
    <mergeCell ref="F47:F48"/>
    <mergeCell ref="D53:D54"/>
    <mergeCell ref="E53:E54"/>
    <mergeCell ref="F53:F54"/>
    <mergeCell ref="G53:G54"/>
    <mergeCell ref="D55:D56"/>
    <mergeCell ref="E55:E56"/>
    <mergeCell ref="H55:H56"/>
    <mergeCell ref="D45:D46"/>
    <mergeCell ref="H53:H54"/>
    <mergeCell ref="B12:P12"/>
    <mergeCell ref="C13:P13"/>
    <mergeCell ref="H15:H17"/>
    <mergeCell ref="H18:H23"/>
    <mergeCell ref="E15:E17"/>
    <mergeCell ref="C18:C23"/>
    <mergeCell ref="M22:M23"/>
    <mergeCell ref="E45:E46"/>
    <mergeCell ref="G45:G46"/>
    <mergeCell ref="H45:H46"/>
    <mergeCell ref="E24:E27"/>
    <mergeCell ref="D24:D41"/>
    <mergeCell ref="F24:F41"/>
    <mergeCell ref="D51:D52"/>
    <mergeCell ref="E51:E52"/>
    <mergeCell ref="F51:F52"/>
    <mergeCell ref="G51:G52"/>
    <mergeCell ref="H51:H52"/>
    <mergeCell ref="D47:D48"/>
    <mergeCell ref="D49:D50"/>
    <mergeCell ref="E49:E50"/>
    <mergeCell ref="F49:F50"/>
    <mergeCell ref="M1:P1"/>
    <mergeCell ref="A3:P3"/>
    <mergeCell ref="A7:A9"/>
    <mergeCell ref="B7:B9"/>
    <mergeCell ref="C7:C9"/>
    <mergeCell ref="D7:D9"/>
    <mergeCell ref="E7:E9"/>
    <mergeCell ref="F7:F9"/>
    <mergeCell ref="G7:G9"/>
    <mergeCell ref="H7:H9"/>
    <mergeCell ref="I7:I9"/>
    <mergeCell ref="J7:J9"/>
    <mergeCell ref="L7:L9"/>
    <mergeCell ref="M7:P7"/>
    <mergeCell ref="A4:P4"/>
    <mergeCell ref="A5:P5"/>
    <mergeCell ref="M6:P6"/>
    <mergeCell ref="M8:M9"/>
    <mergeCell ref="N8:P8"/>
    <mergeCell ref="K7:K9"/>
    <mergeCell ref="A271:I271"/>
    <mergeCell ref="A268:I268"/>
    <mergeCell ref="A265:I265"/>
    <mergeCell ref="C235:I235"/>
    <mergeCell ref="A213:A214"/>
    <mergeCell ref="B213:B214"/>
    <mergeCell ref="A266:I266"/>
    <mergeCell ref="A263:I263"/>
    <mergeCell ref="A264:I264"/>
    <mergeCell ref="A260:I260"/>
    <mergeCell ref="A256:I256"/>
    <mergeCell ref="A258:I258"/>
    <mergeCell ref="A253:I253"/>
    <mergeCell ref="A262:I262"/>
    <mergeCell ref="A259:I259"/>
    <mergeCell ref="H226:H227"/>
    <mergeCell ref="C213:C214"/>
    <mergeCell ref="A269:I269"/>
    <mergeCell ref="A254:I254"/>
    <mergeCell ref="A261:I261"/>
    <mergeCell ref="E218:E223"/>
    <mergeCell ref="A257:I257"/>
    <mergeCell ref="A215:A217"/>
    <mergeCell ref="B215:B217"/>
    <mergeCell ref="A270:I270"/>
    <mergeCell ref="E112:E113"/>
    <mergeCell ref="F115:F116"/>
    <mergeCell ref="E143:E144"/>
    <mergeCell ref="E159:E162"/>
    <mergeCell ref="G149:G152"/>
    <mergeCell ref="G161:G164"/>
    <mergeCell ref="G166:G169"/>
    <mergeCell ref="E163:E166"/>
    <mergeCell ref="D153:D158"/>
    <mergeCell ref="H166:H169"/>
    <mergeCell ref="H153:H158"/>
    <mergeCell ref="H149:H152"/>
    <mergeCell ref="G153:G158"/>
    <mergeCell ref="C137:C139"/>
    <mergeCell ref="E153:E158"/>
    <mergeCell ref="A267:I267"/>
    <mergeCell ref="C246:I246"/>
    <mergeCell ref="C234:I234"/>
    <mergeCell ref="B117:B118"/>
    <mergeCell ref="C117:C118"/>
    <mergeCell ref="A137:A139"/>
    <mergeCell ref="D137:D139"/>
    <mergeCell ref="B115:B116"/>
    <mergeCell ref="A61:A62"/>
    <mergeCell ref="D61:D62"/>
    <mergeCell ref="E61:E62"/>
    <mergeCell ref="E96:E98"/>
    <mergeCell ref="E72:E73"/>
    <mergeCell ref="E108:E111"/>
    <mergeCell ref="E66:E67"/>
    <mergeCell ref="A140:A142"/>
    <mergeCell ref="B140:B142"/>
    <mergeCell ref="C140:C142"/>
    <mergeCell ref="D140:D142"/>
    <mergeCell ref="E140:E142"/>
    <mergeCell ref="A117:A118"/>
    <mergeCell ref="B137:B139"/>
    <mergeCell ref="E137:E139"/>
    <mergeCell ref="D117:D118"/>
    <mergeCell ref="E117:E118"/>
    <mergeCell ref="D131:D134"/>
    <mergeCell ref="D125:D130"/>
    <mergeCell ref="E119:E122"/>
    <mergeCell ref="A115:A116"/>
    <mergeCell ref="B63:B64"/>
    <mergeCell ref="B108:B111"/>
    <mergeCell ref="C108:C111"/>
    <mergeCell ref="A108:A111"/>
    <mergeCell ref="E91:E94"/>
    <mergeCell ref="A63:A64"/>
    <mergeCell ref="G115:G116"/>
    <mergeCell ref="F140:F142"/>
    <mergeCell ref="F108:F111"/>
    <mergeCell ref="M94:M95"/>
    <mergeCell ref="H76:H77"/>
    <mergeCell ref="M89:M90"/>
    <mergeCell ref="H91:H95"/>
    <mergeCell ref="G117:G118"/>
    <mergeCell ref="H137:H139"/>
    <mergeCell ref="G137:G139"/>
    <mergeCell ref="M140:M141"/>
    <mergeCell ref="H119:H122"/>
    <mergeCell ref="H74:H75"/>
    <mergeCell ref="M57:M58"/>
    <mergeCell ref="F55:F56"/>
    <mergeCell ref="F57:F58"/>
    <mergeCell ref="E57:E58"/>
    <mergeCell ref="E86:E87"/>
    <mergeCell ref="H86:H87"/>
    <mergeCell ref="M160:M162"/>
    <mergeCell ref="E89:E90"/>
    <mergeCell ref="E115:E116"/>
    <mergeCell ref="E99:E106"/>
    <mergeCell ref="H89:H90"/>
    <mergeCell ref="F91:F95"/>
    <mergeCell ref="M115:M116"/>
    <mergeCell ref="G108:G111"/>
    <mergeCell ref="E145:E148"/>
    <mergeCell ref="F145:F148"/>
    <mergeCell ref="G145:G148"/>
    <mergeCell ref="H145:H148"/>
    <mergeCell ref="M146:M147"/>
  </mergeCells>
  <printOptions horizontalCentered="1"/>
  <pageMargins left="0.78740157480314965" right="0.39370078740157483" top="0.59055118110236227" bottom="0.19685039370078741" header="0" footer="0"/>
  <pageSetup paperSize="9" scale="62" orientation="portrait" r:id="rId1"/>
  <rowBreaks count="1" manualBreakCount="1">
    <brk id="118"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2019-05-07T12:42:00Z</cp:lastPrinted>
  <dcterms:created xsi:type="dcterms:W3CDTF">2007-07-27T10:32:34Z</dcterms:created>
  <dcterms:modified xsi:type="dcterms:W3CDTF">2019-05-10T10:46:30Z</dcterms:modified>
</cp:coreProperties>
</file>