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buteniene\Downloads\"/>
    </mc:Choice>
  </mc:AlternateContent>
  <bookViews>
    <workbookView xWindow="0" yWindow="0" windowWidth="28800" windowHeight="12300" tabRatio="764"/>
  </bookViews>
  <sheets>
    <sheet name="8 programa" sheetId="12" r:id="rId1"/>
    <sheet name="Lyginamasis" sheetId="15" r:id="rId2"/>
  </sheets>
  <definedNames>
    <definedName name="_xlnm.Print_Area" localSheetId="0">'8 programa'!$A$1:$N$174</definedName>
    <definedName name="_xlnm.Print_Area" localSheetId="1">Lyginamasis!$A$1:$U$182</definedName>
    <definedName name="_xlnm.Print_Titles" localSheetId="0">'8 programa'!$6:$9</definedName>
    <definedName name="_xlnm.Print_Titles" localSheetId="1">Lyginamasis!$6:$9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6" i="12" l="1"/>
  <c r="H94" i="12"/>
  <c r="H44" i="12" l="1"/>
  <c r="I48" i="15"/>
  <c r="I126" i="15" l="1"/>
  <c r="J126" i="15"/>
  <c r="H126" i="15"/>
  <c r="I101" i="15"/>
  <c r="J101" i="15" s="1"/>
  <c r="J115" i="15"/>
  <c r="J110" i="15"/>
  <c r="H32" i="12" l="1"/>
  <c r="I36" i="15"/>
  <c r="J48" i="15" l="1"/>
  <c r="J36" i="15" l="1"/>
  <c r="I42" i="12" l="1"/>
  <c r="J42" i="12"/>
  <c r="P14" i="15"/>
  <c r="M14" i="15"/>
  <c r="J21" i="15"/>
  <c r="J14" i="15"/>
  <c r="P27" i="15"/>
  <c r="P30" i="15" s="1"/>
  <c r="O174" i="15"/>
  <c r="N173" i="15"/>
  <c r="O173" i="15"/>
  <c r="O167" i="15"/>
  <c r="O166" i="15"/>
  <c r="O163" i="15"/>
  <c r="J27" i="15"/>
  <c r="J30" i="15" s="1"/>
  <c r="H98" i="15"/>
  <c r="H100" i="15" s="1"/>
  <c r="H97" i="15"/>
  <c r="H82" i="15"/>
  <c r="H45" i="15"/>
  <c r="H37" i="15"/>
  <c r="H39" i="15" s="1"/>
  <c r="H35" i="15"/>
  <c r="H33" i="15"/>
  <c r="H30" i="15"/>
  <c r="H26" i="15"/>
  <c r="H14" i="15"/>
  <c r="H21" i="15" s="1"/>
  <c r="P155" i="15"/>
  <c r="P150" i="15"/>
  <c r="P133" i="15"/>
  <c r="P126" i="15"/>
  <c r="P100" i="15"/>
  <c r="P97" i="15"/>
  <c r="P82" i="15"/>
  <c r="P45" i="15"/>
  <c r="P39" i="15"/>
  <c r="P35" i="15"/>
  <c r="P26" i="15"/>
  <c r="P21" i="15"/>
  <c r="O155" i="15"/>
  <c r="O150" i="15"/>
  <c r="O133" i="15"/>
  <c r="O126" i="15"/>
  <c r="O100" i="15"/>
  <c r="O97" i="15"/>
  <c r="O82" i="15"/>
  <c r="O48" i="15"/>
  <c r="O45" i="15"/>
  <c r="O36" i="15"/>
  <c r="O39" i="15" s="1"/>
  <c r="O35" i="15"/>
  <c r="O30" i="15"/>
  <c r="O26" i="15"/>
  <c r="O21" i="15"/>
  <c r="M173" i="15" l="1"/>
  <c r="P127" i="15"/>
  <c r="P156" i="15"/>
  <c r="H127" i="15"/>
  <c r="M167" i="15" s="1"/>
  <c r="P46" i="15"/>
  <c r="H46" i="15"/>
  <c r="O156" i="15"/>
  <c r="O127" i="15"/>
  <c r="O46" i="15"/>
  <c r="K174" i="15"/>
  <c r="K173" i="15"/>
  <c r="K167" i="15"/>
  <c r="K166" i="15"/>
  <c r="M27" i="15"/>
  <c r="M155" i="15"/>
  <c r="M150" i="15"/>
  <c r="M133" i="15"/>
  <c r="M126" i="15"/>
  <c r="M100" i="15"/>
  <c r="M97" i="15"/>
  <c r="M82" i="15"/>
  <c r="M45" i="15"/>
  <c r="M39" i="15"/>
  <c r="M35" i="15"/>
  <c r="M30" i="15"/>
  <c r="M26" i="15"/>
  <c r="M21" i="15"/>
  <c r="K155" i="15"/>
  <c r="K150" i="15"/>
  <c r="K129" i="15"/>
  <c r="K133" i="15" s="1"/>
  <c r="K101" i="15"/>
  <c r="K126" i="15" s="1"/>
  <c r="K100" i="15"/>
  <c r="K97" i="15"/>
  <c r="K82" i="15"/>
  <c r="K45" i="15"/>
  <c r="K36" i="15"/>
  <c r="K39" i="15" s="1"/>
  <c r="K35" i="15"/>
  <c r="K30" i="15"/>
  <c r="K26" i="15"/>
  <c r="K21" i="15"/>
  <c r="M174" i="15" l="1"/>
  <c r="M172" i="15" s="1"/>
  <c r="M163" i="15"/>
  <c r="M166" i="15"/>
  <c r="P157" i="15"/>
  <c r="P158" i="15" s="1"/>
  <c r="K156" i="15"/>
  <c r="K163" i="15"/>
  <c r="K162" i="15" s="1"/>
  <c r="K161" i="15" s="1"/>
  <c r="O157" i="15"/>
  <c r="O158" i="15" s="1"/>
  <c r="K172" i="15"/>
  <c r="M156" i="15"/>
  <c r="M127" i="15"/>
  <c r="M46" i="15"/>
  <c r="K46" i="15"/>
  <c r="K127" i="15"/>
  <c r="H174" i="15"/>
  <c r="H173" i="15"/>
  <c r="H171" i="15"/>
  <c r="H170" i="15"/>
  <c r="H169" i="15"/>
  <c r="H168" i="15"/>
  <c r="H167" i="15"/>
  <c r="H165" i="15"/>
  <c r="H164" i="15"/>
  <c r="I174" i="15"/>
  <c r="I173" i="15"/>
  <c r="I171" i="15"/>
  <c r="I170" i="15"/>
  <c r="I166" i="15"/>
  <c r="I165" i="15"/>
  <c r="I164" i="15"/>
  <c r="I169" i="15"/>
  <c r="I167" i="15"/>
  <c r="K157" i="15" l="1"/>
  <c r="K158" i="15" s="1"/>
  <c r="J164" i="15"/>
  <c r="I172" i="15"/>
  <c r="K175" i="15"/>
  <c r="M157" i="15"/>
  <c r="M158" i="15" s="1"/>
  <c r="J169" i="15"/>
  <c r="H33" i="12"/>
  <c r="I37" i="15" l="1"/>
  <c r="I39" i="15" s="1"/>
  <c r="I46" i="15" s="1"/>
  <c r="I168" i="15" l="1"/>
  <c r="J168" i="15" s="1"/>
  <c r="J39" i="15"/>
  <c r="I165" i="12"/>
  <c r="H165" i="12"/>
  <c r="J165" i="12"/>
  <c r="T79" i="15" l="1"/>
  <c r="I98" i="15" l="1"/>
  <c r="I100" i="15" s="1"/>
  <c r="H78" i="12"/>
  <c r="J170" i="15"/>
  <c r="I166" i="12"/>
  <c r="H166" i="12"/>
  <c r="J100" i="15" l="1"/>
  <c r="J156" i="15"/>
  <c r="I155" i="15"/>
  <c r="J82" i="15"/>
  <c r="J127" i="15" l="1"/>
  <c r="I82" i="15"/>
  <c r="I45" i="15"/>
  <c r="J45" i="15"/>
  <c r="I150" i="15"/>
  <c r="I156" i="15" s="1"/>
  <c r="I97" i="15"/>
  <c r="I35" i="15"/>
  <c r="I33" i="15"/>
  <c r="I30" i="15"/>
  <c r="I26" i="15"/>
  <c r="I163" i="15"/>
  <c r="N174" i="15"/>
  <c r="L174" i="15"/>
  <c r="L173" i="15"/>
  <c r="N167" i="15"/>
  <c r="L167" i="15"/>
  <c r="J167" i="15"/>
  <c r="J171" i="15"/>
  <c r="N166" i="15"/>
  <c r="L166" i="15"/>
  <c r="H166" i="15"/>
  <c r="J165" i="15"/>
  <c r="N155" i="15"/>
  <c r="L155" i="15"/>
  <c r="H155" i="15"/>
  <c r="N150" i="15"/>
  <c r="L150" i="15"/>
  <c r="H150" i="15"/>
  <c r="N133" i="15"/>
  <c r="L129" i="15"/>
  <c r="L133" i="15" s="1"/>
  <c r="N126" i="15"/>
  <c r="L101" i="15"/>
  <c r="L126" i="15" s="1"/>
  <c r="N100" i="15"/>
  <c r="L100" i="15"/>
  <c r="N97" i="15"/>
  <c r="L97" i="15"/>
  <c r="L82" i="15"/>
  <c r="S79" i="15"/>
  <c r="R79" i="15"/>
  <c r="N48" i="15"/>
  <c r="N82" i="15" s="1"/>
  <c r="N45" i="15"/>
  <c r="L45" i="15"/>
  <c r="N36" i="15"/>
  <c r="N39" i="15" s="1"/>
  <c r="L39" i="15"/>
  <c r="N35" i="15"/>
  <c r="L35" i="15"/>
  <c r="N30" i="15"/>
  <c r="L30" i="15"/>
  <c r="N26" i="15"/>
  <c r="L26" i="15"/>
  <c r="N21" i="15"/>
  <c r="L21" i="15"/>
  <c r="H163" i="15" l="1"/>
  <c r="H162" i="15" s="1"/>
  <c r="H161" i="15" s="1"/>
  <c r="J46" i="15"/>
  <c r="J157" i="15" s="1"/>
  <c r="J158" i="15" s="1"/>
  <c r="J166" i="15"/>
  <c r="H172" i="15"/>
  <c r="H156" i="15"/>
  <c r="N156" i="15"/>
  <c r="N46" i="15"/>
  <c r="L46" i="15"/>
  <c r="L127" i="15"/>
  <c r="N127" i="15"/>
  <c r="L156" i="15"/>
  <c r="I21" i="15"/>
  <c r="I127" i="15"/>
  <c r="N172" i="15"/>
  <c r="L172" i="15"/>
  <c r="N163" i="15"/>
  <c r="N162" i="15" s="1"/>
  <c r="N161" i="15" s="1"/>
  <c r="L163" i="15"/>
  <c r="P166" i="15" l="1"/>
  <c r="P167" i="15"/>
  <c r="P174" i="15"/>
  <c r="P163" i="15"/>
  <c r="P173" i="15"/>
  <c r="J173" i="15"/>
  <c r="J163" i="15"/>
  <c r="J174" i="15"/>
  <c r="H175" i="15"/>
  <c r="I162" i="15"/>
  <c r="L162" i="15"/>
  <c r="L161" i="15" s="1"/>
  <c r="H157" i="15"/>
  <c r="H158" i="15" s="1"/>
  <c r="L157" i="15"/>
  <c r="L158" i="15" s="1"/>
  <c r="N157" i="15"/>
  <c r="N158" i="15" s="1"/>
  <c r="N175" i="15"/>
  <c r="I157" i="15"/>
  <c r="I158" i="15" s="1"/>
  <c r="J172" i="15" l="1"/>
  <c r="P172" i="15"/>
  <c r="L175" i="15"/>
  <c r="M161" i="15"/>
  <c r="M175" i="15" s="1"/>
  <c r="P162" i="15"/>
  <c r="P161" i="15" s="1"/>
  <c r="O172" i="15"/>
  <c r="O162" i="15"/>
  <c r="O161" i="15" s="1"/>
  <c r="I161" i="15"/>
  <c r="J162" i="15"/>
  <c r="H122" i="12"/>
  <c r="P175" i="15" l="1"/>
  <c r="O175" i="15"/>
  <c r="J161" i="15"/>
  <c r="I175" i="15"/>
  <c r="J175" i="15" s="1"/>
  <c r="I125" i="12"/>
  <c r="I41" i="12" l="1"/>
  <c r="J41" i="12"/>
  <c r="H41" i="12"/>
  <c r="I97" i="12" l="1"/>
  <c r="H167" i="12" l="1"/>
  <c r="J32" i="12" l="1"/>
  <c r="I32" i="12"/>
  <c r="J44" i="12"/>
  <c r="I146" i="12" l="1"/>
  <c r="J146" i="12"/>
  <c r="H146" i="12"/>
  <c r="I122" i="12"/>
  <c r="J122" i="12"/>
  <c r="H93" i="12"/>
  <c r="I78" i="12"/>
  <c r="J78" i="12"/>
  <c r="H21" i="12" l="1"/>
  <c r="J170" i="12" l="1"/>
  <c r="I170" i="12"/>
  <c r="H170" i="12"/>
  <c r="J169" i="12"/>
  <c r="I169" i="12"/>
  <c r="H169" i="12"/>
  <c r="J163" i="12"/>
  <c r="I163" i="12"/>
  <c r="H163" i="12"/>
  <c r="J162" i="12"/>
  <c r="I162" i="12"/>
  <c r="H162" i="12"/>
  <c r="H161" i="12"/>
  <c r="H160" i="12"/>
  <c r="H164" i="12"/>
  <c r="J151" i="12"/>
  <c r="I151" i="12"/>
  <c r="H151" i="12"/>
  <c r="J129" i="12"/>
  <c r="I129" i="12"/>
  <c r="H129" i="12"/>
  <c r="J96" i="12"/>
  <c r="I96" i="12"/>
  <c r="J93" i="12"/>
  <c r="I93" i="12"/>
  <c r="N75" i="12"/>
  <c r="M75" i="12"/>
  <c r="L75" i="12"/>
  <c r="J35" i="12"/>
  <c r="I35" i="12"/>
  <c r="H35" i="12"/>
  <c r="H42" i="12" s="1"/>
  <c r="J31" i="12"/>
  <c r="I31" i="12"/>
  <c r="H31" i="12"/>
  <c r="H29" i="12"/>
  <c r="J26" i="12"/>
  <c r="I26" i="12"/>
  <c r="H26" i="12"/>
  <c r="J21" i="12"/>
  <c r="I21" i="12"/>
  <c r="J152" i="12" l="1"/>
  <c r="H152" i="12"/>
  <c r="I152" i="12"/>
  <c r="I168" i="12"/>
  <c r="J168" i="12"/>
  <c r="H123" i="12"/>
  <c r="I123" i="12"/>
  <c r="J166" i="12" s="1"/>
  <c r="H168" i="12"/>
  <c r="H159" i="12"/>
  <c r="H158" i="12" s="1"/>
  <c r="H157" i="12" s="1"/>
  <c r="I159" i="12"/>
  <c r="I158" i="12" s="1"/>
  <c r="I157" i="12" s="1"/>
  <c r="J159" i="12"/>
  <c r="J158" i="12" s="1"/>
  <c r="J123" i="12"/>
  <c r="J157" i="12" l="1"/>
  <c r="J171" i="12" s="1"/>
  <c r="H171" i="12"/>
  <c r="I171" i="12"/>
  <c r="I153" i="12"/>
  <c r="I154" i="12" s="1"/>
  <c r="J153" i="12"/>
  <c r="J154" i="12" s="1"/>
  <c r="H153" i="12"/>
  <c r="H154" i="12" s="1"/>
</calcChain>
</file>

<file path=xl/comments1.xml><?xml version="1.0" encoding="utf-8"?>
<comments xmlns="http://schemas.openxmlformats.org/spreadsheetml/2006/main">
  <authors>
    <author>Snieguole Kacerauskaite</author>
    <author>Sniega</author>
  </authors>
  <commentList>
    <comment ref="K16" authorId="0" shapeId="0">
      <text>
        <r>
          <rPr>
            <sz val="9"/>
            <color indexed="81"/>
            <rFont val="Tahoma"/>
            <family val="2"/>
            <charset val="186"/>
          </rPr>
          <t>Scenos menų, kūrybinių industrijų, vizualiųjų menų, jūrinės kultūros ir edukacijos, kultūros edukacijos, menininkų rezidencijų, bendruomeninių projektų ir istorinės atminties bei etninės kultūros sričių projektai</t>
        </r>
      </text>
    </comment>
    <comment ref="K17" authorId="0" shapeId="0">
      <text>
        <r>
          <rPr>
            <sz val="9"/>
            <color indexed="81"/>
            <rFont val="Tahoma"/>
            <family val="2"/>
            <charset val="186"/>
          </rPr>
          <t>Teatrinės veiklos, muzikinės veiklos, tęstinių tarptautinių meno renginių, jūrinės kultūros tarptautnių tęstinių programų</t>
        </r>
      </text>
    </comment>
    <comment ref="H22" authorId="0" shapeId="0">
      <text>
        <r>
          <rPr>
            <sz val="9"/>
            <color indexed="81"/>
            <rFont val="Tahoma"/>
            <family val="2"/>
            <charset val="186"/>
          </rPr>
          <t xml:space="preserve">Iš jų 40,0 - narystės mokestis organizacijai „Sail Training international“ </t>
        </r>
      </text>
    </comment>
    <comment ref="L27"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E66" authorId="1" shapeId="0">
      <text>
        <r>
          <rPr>
            <sz val="9"/>
            <color indexed="81"/>
            <rFont val="Tahoma"/>
            <family val="2"/>
            <charset val="186"/>
          </rPr>
          <t xml:space="preserve">"Modernizuoti Mažosios Lietuvos istorijos muziejaus ekspozicijas"
</t>
        </r>
      </text>
    </comment>
    <comment ref="D80" authorId="0" shapeId="0">
      <text>
        <r>
          <rPr>
            <b/>
            <sz val="9"/>
            <color indexed="81"/>
            <rFont val="Tahoma"/>
            <family val="2"/>
            <charset val="186"/>
          </rPr>
          <t>Snieguole Kacerauskaite:</t>
        </r>
        <r>
          <rPr>
            <sz val="9"/>
            <color indexed="81"/>
            <rFont val="Tahoma"/>
            <family val="2"/>
            <charset val="186"/>
          </rPr>
          <t xml:space="preserve">
Taikos pr. 70, Debreceno g . 48</t>
        </r>
      </text>
    </comment>
    <comment ref="K113"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25" authorId="1" shapeId="0">
      <text>
        <r>
          <rPr>
            <sz val="9"/>
            <color indexed="81"/>
            <rFont val="Tahoma"/>
            <family val="2"/>
            <charset val="186"/>
          </rPr>
          <t xml:space="preserve">"Sukurti ir viešinti pažintinius maršrutus, integruoti juos į tarptautinius kultūros ir turizmo kelius"
</t>
        </r>
      </text>
    </comment>
  </commentList>
</comments>
</file>

<file path=xl/comments2.xml><?xml version="1.0" encoding="utf-8"?>
<comments xmlns="http://schemas.openxmlformats.org/spreadsheetml/2006/main">
  <authors>
    <author>Snieguole Kacerauskaite</author>
    <author>Sniega</author>
  </authors>
  <commentList>
    <comment ref="Q16" authorId="0" shapeId="0">
      <text>
        <r>
          <rPr>
            <sz val="9"/>
            <color indexed="81"/>
            <rFont val="Tahoma"/>
            <family val="2"/>
            <charset val="186"/>
          </rPr>
          <t>Scenos menų, kūrybinių industrijų, vizualiųjų menų, jūrinės kultūros ir edukacijos, kultūros edukacijos, menininkų rezidencijų, bendruomeninių projektų ir istorinės atminties bei etninės kultūros sričių projektai</t>
        </r>
      </text>
    </comment>
    <comment ref="Q17" authorId="0" shapeId="0">
      <text>
        <r>
          <rPr>
            <sz val="9"/>
            <color indexed="81"/>
            <rFont val="Tahoma"/>
            <family val="2"/>
            <charset val="186"/>
          </rPr>
          <t>Teatrinės veiklos, muzikinės veiklos, tęstinių tarptautinių meno renginių, jūrinės kultūros tarptautnių tęstinių programų</t>
        </r>
      </text>
    </comment>
    <comment ref="H22" authorId="0" shapeId="0">
      <text>
        <r>
          <rPr>
            <sz val="9"/>
            <color indexed="81"/>
            <rFont val="Tahoma"/>
            <family val="2"/>
            <charset val="186"/>
          </rPr>
          <t xml:space="preserve">Iš jų 40,0 - narystės mokestis organizacijai „Sail Training international“ </t>
        </r>
      </text>
    </comment>
    <comment ref="I22" authorId="0" shapeId="0">
      <text>
        <r>
          <rPr>
            <sz val="9"/>
            <color indexed="81"/>
            <rFont val="Tahoma"/>
            <family val="2"/>
            <charset val="186"/>
          </rPr>
          <t xml:space="preserve">Iš jų 40,0 - narystės mokestis organizacijai „Sail Training international“ </t>
        </r>
      </text>
    </comment>
    <comment ref="R31"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E70" authorId="1" shapeId="0">
      <text>
        <r>
          <rPr>
            <sz val="9"/>
            <color indexed="81"/>
            <rFont val="Tahoma"/>
            <family val="2"/>
            <charset val="186"/>
          </rPr>
          <t xml:space="preserve">"Modernizuoti Mažosios Lietuvos istorijos muziejaus ekspozicijas"
</t>
        </r>
      </text>
    </comment>
    <comment ref="D84" authorId="0" shapeId="0">
      <text>
        <r>
          <rPr>
            <b/>
            <sz val="9"/>
            <color indexed="81"/>
            <rFont val="Tahoma"/>
            <family val="2"/>
            <charset val="186"/>
          </rPr>
          <t>Snieguole Kacerauskaite:</t>
        </r>
        <r>
          <rPr>
            <sz val="9"/>
            <color indexed="81"/>
            <rFont val="Tahoma"/>
            <family val="2"/>
            <charset val="186"/>
          </rPr>
          <t xml:space="preserve">
Taikos pr. 70, Debreceno g . 48</t>
        </r>
      </text>
    </comment>
    <comment ref="Q117"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29" authorId="1" shapeId="0">
      <text>
        <r>
          <rPr>
            <sz val="9"/>
            <color indexed="81"/>
            <rFont val="Tahoma"/>
            <family val="2"/>
            <charset val="186"/>
          </rPr>
          <t xml:space="preserve">"Sukurti ir viešinti pažintinius maršrutus, integruoti juos į tarptautinius kultūros ir turizmo kelius"
</t>
        </r>
      </text>
    </comment>
  </commentList>
</comments>
</file>

<file path=xl/sharedStrings.xml><?xml version="1.0" encoding="utf-8"?>
<sst xmlns="http://schemas.openxmlformats.org/spreadsheetml/2006/main" count="630" uniqueCount="227">
  <si>
    <t>KULTŪROS PLĖTROS PROGRAMOS (NR. 08)</t>
  </si>
  <si>
    <t xml:space="preserve"> TIKSLŲ, UŽDAVINIŲ, PRIEMONIŲ, PRIEMONIŲ IŠLAIDŲ IR PRODUKTO KRITERIJŲ SUVESTINĖ</t>
  </si>
  <si>
    <t>Programos tikslo kodas</t>
  </si>
  <si>
    <t>Uždavinio kodas</t>
  </si>
  <si>
    <t>Priemonės kodas</t>
  </si>
  <si>
    <t>Pavadinimas</t>
  </si>
  <si>
    <t>Priemonės požymis</t>
  </si>
  <si>
    <t>Asignavimų valdytojo kodas</t>
  </si>
  <si>
    <t>Finansavimo šaltinis</t>
  </si>
  <si>
    <t>2020-ųjų metų lėšų projektas</t>
  </si>
  <si>
    <t>Produkto kriterijaus</t>
  </si>
  <si>
    <t>2019-ieji metai</t>
  </si>
  <si>
    <t>2020-ieji metai</t>
  </si>
  <si>
    <t>Strateginis tikslas 03. Užtikrinti gyventojams aukštą švietimo, kultūros, socialinių, sporto ir sveikatos apsaugos paslaugų kokybę ir prieinamumą</t>
  </si>
  <si>
    <t xml:space="preserve">08 Kultūros plėtros programa </t>
  </si>
  <si>
    <t>01</t>
  </si>
  <si>
    <t>Skatinti miesto bendruomenės kultūrinį ir kūrybinį aktyvumą bei gerinti kultūrinių paslaugų prieinamumą ir kokybę</t>
  </si>
  <si>
    <t>Remti kūrybinių organizacijų iniciatyvas ir miesto švenčių organizavimą</t>
  </si>
  <si>
    <t>P5</t>
  </si>
  <si>
    <t>SB</t>
  </si>
  <si>
    <t>Iš viso:</t>
  </si>
  <si>
    <t>02</t>
  </si>
  <si>
    <t>2</t>
  </si>
  <si>
    <t>SB(VR)</t>
  </si>
  <si>
    <t>03</t>
  </si>
  <si>
    <t>04</t>
  </si>
  <si>
    <t>Kultūros ir meno projektų vertinimas ir administravimas:</t>
  </si>
  <si>
    <t>Kultūros ir meno projektų vertinimo paslaugų pirkimas</t>
  </si>
  <si>
    <t>Ekspertų skaičius</t>
  </si>
  <si>
    <t>Kultūros ir meno projektų administravimo programos įdiegimas</t>
  </si>
  <si>
    <t>Įdiegta programa, proc.</t>
  </si>
  <si>
    <t>05</t>
  </si>
  <si>
    <t>Reprezentacinių Klaipėdos festivalių dalinis finansavimas</t>
  </si>
  <si>
    <t xml:space="preserve">Iš dalies finansuota festivalių, skaičius </t>
  </si>
  <si>
    <t xml:space="preserve">Įgyvendinta edukacinių projektų, skaičius </t>
  </si>
  <si>
    <t>06</t>
  </si>
  <si>
    <t>Skirta kultūros ir meno stipendijų, skaičius</t>
  </si>
  <si>
    <t>08</t>
  </si>
  <si>
    <t xml:space="preserve">Išleista leidinių, skaičius </t>
  </si>
  <si>
    <t xml:space="preserve">Parengta paroda, proc. </t>
  </si>
  <si>
    <t xml:space="preserve">Surganizuota meistriškumo sesijų, skaičius </t>
  </si>
  <si>
    <t xml:space="preserve">Pastatyta naujų šokių, skaičius </t>
  </si>
  <si>
    <t>Iš viso uždaviniui:</t>
  </si>
  <si>
    <t>Užtikrinti kultūros įstaigų veiklą ir atnaujinti viešąsias kultūros erdves</t>
  </si>
  <si>
    <t>Kultūros įstaigų veiklos organizavimas:</t>
  </si>
  <si>
    <t>Lankytojų skaičius, tūkst.</t>
  </si>
  <si>
    <t>SB(SP)</t>
  </si>
  <si>
    <t>SB(ESA)</t>
  </si>
  <si>
    <t>ES</t>
  </si>
  <si>
    <t xml:space="preserve">BĮ Klaipėdos miesto savivaldybės kultūros centro Žvejų rūmų veiklos organizavimas  </t>
  </si>
  <si>
    <t xml:space="preserve">BĮ Klaipėdos miesto savivaldybės koncertinės įstaigos Klaipėdos koncertų salės veiklos organizavimas  </t>
  </si>
  <si>
    <t>BĮ Klaipėdos miesto savivaldybės tautinių kultūrų centro veiklos organizavimas</t>
  </si>
  <si>
    <t>Dokumentų išduotis bibliotekoje, tūkst.</t>
  </si>
  <si>
    <t xml:space="preserve"> - projekto „Esminis tradicinės industrijos pokytis į kūrybines industrijas – darnios regioninės plėtros pagrindas“ įgyvendinimas</t>
  </si>
  <si>
    <t xml:space="preserve"> - informacinės-kūrybinės zonos įrengimas Parodų rūmų fojė, Didžioji Vandens g. 2</t>
  </si>
  <si>
    <t xml:space="preserve">Atlikta fojė renovacija, proc. </t>
  </si>
  <si>
    <t>Įrengta iformacinė-kūrybinė zona, proc.</t>
  </si>
  <si>
    <t>3.3.2.5., 3.32.7.</t>
  </si>
  <si>
    <t xml:space="preserve"> -  Mažosios Lietuvos istorijos muziejaus istorijos laikotarpio XX a. ir Etnografijos ekspozicijų įrengimas Didžioji Vandens g. 2</t>
  </si>
  <si>
    <t>Įrengta ekspozicija, vnt.</t>
  </si>
  <si>
    <t>BĮ Klaipėdos miesto savivaldybės etnokultūros centro veiklos organizavimas</t>
  </si>
  <si>
    <t>Centralizuotas paviršinių (lietaus) nuotekų tvarkymas (paslaugos apmokėjimas)</t>
  </si>
  <si>
    <t>Įstaigų skaičius</t>
  </si>
  <si>
    <t>Kultūros įstaigų remontas:</t>
  </si>
  <si>
    <t>BĮ Klaipėdos kultūrų komunikacijų centro patalpų remontas</t>
  </si>
  <si>
    <t>Bendruomenės centro-bibliotekos (Molo g. 60) pastato kapitalinis remontas</t>
  </si>
  <si>
    <t>Atlikta remonto darbų, proc.</t>
  </si>
  <si>
    <t>Lifto įrengimas Bendruomenės namuose Debreceno g. 48</t>
  </si>
  <si>
    <t>Įrengtas liftas, vnt.</t>
  </si>
  <si>
    <t>BĮ Klaipėdos miesto savivaldybės koncertinės įstaigos Klaipėdos koncertų salės pastato ir patalpų remontas</t>
  </si>
  <si>
    <t>Atlikta kapitalinio remonto darbų, proc.</t>
  </si>
  <si>
    <t>BĮ Klaipėdos miesto savivaldybės etnokultūros centro  remontas</t>
  </si>
  <si>
    <t xml:space="preserve">Šîldoma įstaigų, įstaigų skaičius  </t>
  </si>
  <si>
    <t>SB(L)</t>
  </si>
  <si>
    <t>Kultūros objektų infrastruktūros modernizavimas:</t>
  </si>
  <si>
    <t xml:space="preserve">Vasaros koncertų estrados architektūrinės idėjos konkurso organizavimas </t>
  </si>
  <si>
    <t>Įvykdytas architektūrinės idėjos pasiūlymų konkursas, vnt.</t>
  </si>
  <si>
    <t xml:space="preserve">Modernaus bendruomenės centro-bibliotekos statyba pietinėje miesto dalyje  </t>
  </si>
  <si>
    <t>Kt</t>
  </si>
  <si>
    <t>Parengtas techninis projektas, vnt.</t>
  </si>
  <si>
    <t>Atlikta rangos darbų, proc.</t>
  </si>
  <si>
    <t>Projekto „Klaipėdos miesto savivaldybės viešosios bibliotekos „Kauno atžalyno“ filialas – naujos galimybės mažiems ir dideliems“ įgyvendinimas</t>
  </si>
  <si>
    <t>Atlikta rekonstravimo darbų,  proc.</t>
  </si>
  <si>
    <t>Įsigyta baldų, įrangos, proc.</t>
  </si>
  <si>
    <t xml:space="preserve">Fachverkinės architektūros pastatų komplekso (Bažnyčių g. 4 / Daržų g. 10, Bažnyčių g. 6, Vežėjų g. 4, Aukštoji g. 1 / Didžioji Vandens g. 2) tvarkyba </t>
  </si>
  <si>
    <t>Kultūrų diasporos centro infrastruktūros kompleksinė plėtra (socialinio kultūrinio klasterio „Vilties miestas“ infrastruktūros  kompleksinė plėtra)</t>
  </si>
  <si>
    <t>Modernizuoti du kultūros infrastruktūros objektai (koplyčia ir vienuolyno patalpos)</t>
  </si>
  <si>
    <t>Kultūros centro Žvejų rūmų modernizavimo koncepcijos parengimas</t>
  </si>
  <si>
    <t>Parengta koncepcija</t>
  </si>
  <si>
    <t>Formuoti miesto kultūrinį tapatumą, integruotą į Baltijos jūros regiono kultūrinę erdvę</t>
  </si>
  <si>
    <t>Kultūrinio turizmo maršrutų formavimas:</t>
  </si>
  <si>
    <t>3.2.2.2.</t>
  </si>
  <si>
    <t>Valstybinės ir tarptautinės reikšmės kultūrinių projektų įgyvendinimas</t>
  </si>
  <si>
    <t xml:space="preserve">3.3.1.4. </t>
  </si>
  <si>
    <t xml:space="preserve">Klaipėdos miesto kultūros rinkodaros programos įgyvendinimas ir miesto kultūrą pristatančių objektų gamyba  </t>
  </si>
  <si>
    <t>Įgyvendinama Klaipėdos kultūros rinkodaros programa</t>
  </si>
  <si>
    <t>Unikalių lankytojų platformoje „Kultūros uostas“ skaičius  per metus</t>
  </si>
  <si>
    <t xml:space="preserve">Platformos „Kultūros uostas“ „Facebook“ sekėjų skaičius </t>
  </si>
  <si>
    <t xml:space="preserve">Kultūrinės veiklos tyrimų ir stebėsenos vykdymas </t>
  </si>
  <si>
    <t>Kultūros lauko tyrimų skaičius</t>
  </si>
  <si>
    <t xml:space="preserve">Klaipėdos kultūros ir meno kūrėjų kompetencijų ugdymo poreikio tyrimų skaičius </t>
  </si>
  <si>
    <t>Iš viso tikslui:</t>
  </si>
  <si>
    <t>Iš viso programai:</t>
  </si>
  <si>
    <t>Finansavimo šaltinių suvestinė</t>
  </si>
  <si>
    <t>Finansavimo šaltiniai</t>
  </si>
  <si>
    <t>2020 m. lėšų projektas</t>
  </si>
  <si>
    <t>SAVIVALDYBĖS LĖŠOS, IŠ VISO</t>
  </si>
  <si>
    <r>
      <t xml:space="preserve">Savivaldybės biudžeto lėšos </t>
    </r>
    <r>
      <rPr>
        <b/>
        <sz val="10"/>
        <rFont val="Times New Roman"/>
        <family val="1"/>
        <charset val="186"/>
      </rPr>
      <t>SB</t>
    </r>
  </si>
  <si>
    <r>
      <t xml:space="preserve">Savivaldybės biudžeto apyvartos lėšos ES finansinės paramos programų laikinam lėšų stygiui dengti  </t>
    </r>
    <r>
      <rPr>
        <b/>
        <sz val="10"/>
        <rFont val="Times New Roman"/>
        <family val="1"/>
        <charset val="186"/>
      </rPr>
      <t>SB(ESA)</t>
    </r>
  </si>
  <si>
    <r>
      <t xml:space="preserve">Vietinės rinkliavos lėšos </t>
    </r>
    <r>
      <rPr>
        <b/>
        <sz val="10"/>
        <rFont val="Times New Roman"/>
        <family val="1"/>
        <charset val="186"/>
      </rPr>
      <t>SB(VR)</t>
    </r>
  </si>
  <si>
    <r>
      <t xml:space="preserve">Specialiosios programos lėšos (pajamos už atsitiktines paslaugas) </t>
    </r>
    <r>
      <rPr>
        <b/>
        <sz val="10"/>
        <rFont val="Times New Roman"/>
        <family val="1"/>
        <charset val="186"/>
      </rPr>
      <t>SB(SP)</t>
    </r>
  </si>
  <si>
    <r>
      <t xml:space="preserve">Pajamų imokų likutis </t>
    </r>
    <r>
      <rPr>
        <b/>
        <sz val="10"/>
        <rFont val="Times New Roman"/>
        <family val="1"/>
        <charset val="186"/>
      </rPr>
      <t>SB(SPL)</t>
    </r>
  </si>
  <si>
    <t>KITOS LĖŠOS, IŠ VISO</t>
  </si>
  <si>
    <r>
      <t xml:space="preserve">Europos Sąjungos paramos lėšos </t>
    </r>
    <r>
      <rPr>
        <b/>
        <sz val="10"/>
        <rFont val="Times New Roman"/>
        <family val="1"/>
        <charset val="186"/>
      </rPr>
      <t>ES</t>
    </r>
  </si>
  <si>
    <r>
      <t xml:space="preserve">Kiti finansavimo šaltiniai </t>
    </r>
    <r>
      <rPr>
        <b/>
        <sz val="10"/>
        <rFont val="Times New Roman"/>
        <family val="1"/>
        <charset val="186"/>
      </rPr>
      <t>Kt</t>
    </r>
  </si>
  <si>
    <t>Planas</t>
  </si>
  <si>
    <t>SB(SPL)</t>
  </si>
  <si>
    <t>SB(VRL)</t>
  </si>
  <si>
    <r>
      <t xml:space="preserve">Vietinės rinkliavos lėšų likutis </t>
    </r>
    <r>
      <rPr>
        <b/>
        <sz val="10"/>
        <rFont val="Times New Roman"/>
        <family val="1"/>
        <charset val="186"/>
      </rPr>
      <t>SB(VRL)</t>
    </r>
  </si>
  <si>
    <t>2019-ųjų metų asignavimų planas</t>
  </si>
  <si>
    <t>Pristatyta filmų, skaičius</t>
  </si>
  <si>
    <t>SB(ES)</t>
  </si>
  <si>
    <t>______________________________________</t>
  </si>
  <si>
    <t>2021-ųjų metų lėšų projektas</t>
  </si>
  <si>
    <t>2021 m. lėšų projektas</t>
  </si>
  <si>
    <t>2021-ieji metai</t>
  </si>
  <si>
    <t>Kultūros ir meno sričių ir programų projektų dalinis finansavimas</t>
  </si>
  <si>
    <t>Iš dalies finansuota sričių projektų, skaičius</t>
  </si>
  <si>
    <t>Iš dalies finansuota programų projektų, skaičius</t>
  </si>
  <si>
    <t xml:space="preserve">Didžiųjų burlaivių lenktynėse dalyvavusių buriavimo praktikantų skaičius </t>
  </si>
  <si>
    <t xml:space="preserve">Stipendijų mokėjimas kultūros ir meno kūrėjams </t>
  </si>
  <si>
    <t xml:space="preserve">Įgyvendintų projektų, skaičius </t>
  </si>
  <si>
    <t>Suorganizuotų renginių, skaičius</t>
  </si>
  <si>
    <t>Edukacinio modulio parengimas ir  įgyvendinimas, vnt.</t>
  </si>
  <si>
    <t xml:space="preserve"> - projekto kultūrinių kompetencijų ugdymo modelio moksleiviams parengimas ir įgyvendinimas</t>
  </si>
  <si>
    <t>Dalyvaujančių įstaigų skaičius</t>
  </si>
  <si>
    <t>Parengiamųjų seminarų skaičius</t>
  </si>
  <si>
    <t>BĮ Klaipėdos miesto savivaldybės kultūros centro Žvejų rūmų patalpų remontas</t>
  </si>
  <si>
    <t>Įrengta kondicionavimo sistema Bendruomenės namų žiūrovų salėje, proc</t>
  </si>
  <si>
    <t>Vasaros estrados einamasis remontas, objektų skaičius</t>
  </si>
  <si>
    <t>Elektros instaliacijos remontas I ir II a. ekspozicinėse salėse, proc.</t>
  </si>
  <si>
    <r>
      <t>Atliktas stogo remontas, m</t>
    </r>
    <r>
      <rPr>
        <vertAlign val="superscript"/>
        <sz val="10"/>
        <rFont val="Times New Roman"/>
        <family val="1"/>
        <charset val="186"/>
      </rPr>
      <t>2</t>
    </r>
  </si>
  <si>
    <t>Tautinių kultūrų centro stogo remontas (K. Donelaičio g. 6B)</t>
  </si>
  <si>
    <t>Sudaryta urbanistinių maršrutų, skaičius</t>
  </si>
  <si>
    <t>Suroganizuota ekskursijų, skaičius</t>
  </si>
  <si>
    <t>Administruojama interneto svetainių, skaičius</t>
  </si>
  <si>
    <t xml:space="preserve">Senųjų istorinių burlaivių įveiklinimo programos įgyvendinimas </t>
  </si>
  <si>
    <t>Parengta jūrinės kultūros edukacijos senuosiuose burlaiviuose programos metodika, skaičius</t>
  </si>
  <si>
    <t>Išleistų leidinių, skaičius</t>
  </si>
  <si>
    <t xml:space="preserve">Suorganizuota diskusijų, skaičius </t>
  </si>
  <si>
    <t xml:space="preserve">Atlikta tyrimų, skaičius </t>
  </si>
  <si>
    <r>
      <t>Scenos grindų remontas Žvejų rūmų didžiojoje salėje, m</t>
    </r>
    <r>
      <rPr>
        <vertAlign val="superscript"/>
        <sz val="10"/>
        <rFont val="Times New Roman"/>
        <family val="1"/>
        <charset val="186"/>
      </rPr>
      <t>2</t>
    </r>
  </si>
  <si>
    <r>
      <t>Atliktas einamasis remontas, m</t>
    </r>
    <r>
      <rPr>
        <vertAlign val="superscript"/>
        <sz val="10"/>
        <rFont val="Times New Roman"/>
        <family val="1"/>
        <charset val="186"/>
      </rPr>
      <t>2</t>
    </r>
  </si>
  <si>
    <t>Vasaros estrados infrastruktūros  einamasis remontas (Liepojos g. 1)</t>
  </si>
  <si>
    <t>Atlikta langų ir fasado remonto darbų, proc.</t>
  </si>
  <si>
    <t>Prancūzų ir lietuvių koprodukcinių projektų įgyvendinimas</t>
  </si>
  <si>
    <t>I</t>
  </si>
  <si>
    <t xml:space="preserve">Pasirengimas lenktynių įgyvendinimui, proc. </t>
  </si>
  <si>
    <t xml:space="preserve">Klaipėdoje apsilankiusių burlaivių skaičius </t>
  </si>
  <si>
    <t xml:space="preserve">Didžiųjų burlaivių lenktynėse dalyvavusių sąvanorių, skaičius </t>
  </si>
  <si>
    <t>Apdovanojimo ceremonijų, skaičius</t>
  </si>
  <si>
    <t>Pagamintų apdovanojimų ir memorialinių objektų, skaičius</t>
  </si>
  <si>
    <t>Miestui aktualių renginių skaičius</t>
  </si>
  <si>
    <t>Kultūros kelio programos įgyvendinimas, proc.</t>
  </si>
  <si>
    <t>Įrengta ekspozicija, proc.</t>
  </si>
  <si>
    <t>Miestui aktualių renginių organizavimas</t>
  </si>
  <si>
    <t>Pasirengimas „The Tall Ships Races“ programai</t>
  </si>
  <si>
    <t>Programos „Lietuvos valstybės šimtmečio minėjimo Klaipėdoje“ įgyvendinimas</t>
  </si>
  <si>
    <t>Pasirengimas festivalio įgyvendinimui, proc.</t>
  </si>
  <si>
    <r>
      <t xml:space="preserve">Savivaldybės biudžeto lėšų likutis </t>
    </r>
    <r>
      <rPr>
        <b/>
        <sz val="10"/>
        <rFont val="Times New Roman"/>
        <family val="1"/>
        <charset val="186"/>
      </rPr>
      <t>SB(L)</t>
    </r>
  </si>
  <si>
    <t>Kompensuota bilietų, skaičius, tūkst.</t>
  </si>
  <si>
    <t>Nemokamai suteikta patalpų, kartai (Koncertų salė, KKKC, Žvejų rūmai ir MLIM)</t>
  </si>
  <si>
    <t xml:space="preserve">Atliktas filialo Tilžės g. 9 remontas, proc. </t>
  </si>
  <si>
    <t xml:space="preserve">Atliktas filialo Šlaito g. 10 remontas, proc. </t>
  </si>
  <si>
    <t>Parengtas Bendruomenės namų remonto techninis projektas, proc</t>
  </si>
  <si>
    <t xml:space="preserve"> 2019–2021 M. KLAIPĖDOS MIESTO SAVIVALDYBĖS</t>
  </si>
  <si>
    <t xml:space="preserve">Suorganizuota paroda </t>
  </si>
  <si>
    <t xml:space="preserve">Festivalio dalyvių skaičius </t>
  </si>
  <si>
    <t>BĮ Klaipėdos kultūrų komunikacijų centro veiklos organizavimas, iš jų:</t>
  </si>
  <si>
    <t>BĮ Klaipėdos miesto savivaldybės Mažosios Lietuvos istorijos muziejaus veiklos organizavimas, iš jų:</t>
  </si>
  <si>
    <r>
      <t xml:space="preserve"> </t>
    </r>
    <r>
      <rPr>
        <i/>
        <sz val="10"/>
        <rFont val="Times New Roman"/>
        <family val="1"/>
        <charset val="186"/>
      </rPr>
      <t>- Ekspozicijos projektavimas ir įrengimas piliavietės šiaurinėje kurtinoje</t>
    </r>
  </si>
  <si>
    <t>BĮ Klaipėdos miesto savivaldybės Emanuelio Kanto viešosios bibliotekos veiklos organizavimas</t>
  </si>
  <si>
    <t>Dalyvavimas Europos Tarybos sertifikuotų kultūros kelių programose</t>
  </si>
  <si>
    <t>Atviro virtualaus ubanistikos muziejaus sukūrimas</t>
  </si>
  <si>
    <t>Viešosios bibliotekos filialų  einamasis remontas (2019 m. – Šlaito g. 10, Tilžės g. 9)</t>
  </si>
  <si>
    <t xml:space="preserve">Parengtas remonto techninis projektas, vnt. </t>
  </si>
  <si>
    <t>Į projektą įtrauktų asmenų skaičius</t>
  </si>
  <si>
    <t xml:space="preserve">Miesto pietinės dalies gyventojų socialinės-kultūrinės atskirties mažinimas, naudojant kūrybinių partnerysčių metodiką </t>
  </si>
  <si>
    <r>
      <t xml:space="preserve">Europos Sąjungos paramos lėšos, kurios įtrauktos į savivaldybės biudžetą </t>
    </r>
    <r>
      <rPr>
        <b/>
        <sz val="10"/>
        <rFont val="Times New Roman"/>
        <family val="1"/>
        <charset val="186"/>
      </rPr>
      <t>SB(ES)</t>
    </r>
  </si>
  <si>
    <t>Didžiųjų burlaivių lenktynėse apsilankiusių turistų, skaičius tūkst.</t>
  </si>
  <si>
    <t>Neatlygintinai suteiktų paslaugų kompensavimas</t>
  </si>
  <si>
    <r>
      <t>Kulūros centro Žvejų rūmų stogo anstato apskardinimas skarda, m</t>
    </r>
    <r>
      <rPr>
        <vertAlign val="superscript"/>
        <sz val="10"/>
        <rFont val="Times New Roman"/>
        <family val="1"/>
        <charset val="186"/>
      </rPr>
      <t>2</t>
    </r>
  </si>
  <si>
    <t>Kultūros įstaigų patalpų šildymas</t>
  </si>
  <si>
    <t>Parengta ir išspausdinta urbanistinių žemėlapių, skaičius</t>
  </si>
  <si>
    <t xml:space="preserve">Dalyvavimas Europos folkloro festivalyje „Europiada“ </t>
  </si>
  <si>
    <t>Turistų, apsilankiusių Klaipėdoje festivalio metu, skaičius tūkst.</t>
  </si>
  <si>
    <t>Programos dalyvių skaičius</t>
  </si>
  <si>
    <t xml:space="preserve">Diskusijose dalyvavusių asmenų skaičius </t>
  </si>
  <si>
    <t xml:space="preserve">Parengta leidinio rankraščių, skaičius </t>
  </si>
  <si>
    <t>Išleista leidinių, skaičius</t>
  </si>
  <si>
    <t>Visų tautybių gyventojų kultūrinės sąveikos didinimas</t>
  </si>
  <si>
    <t>Klaipėdos miesto savivaldybės kultūros plėtros  programos (Nr. 8) aprašymo                              priedas</t>
  </si>
  <si>
    <t>Siūlomas keisti 2019-ųjų metų asignavimų planas</t>
  </si>
  <si>
    <t>Skirtumas</t>
  </si>
  <si>
    <r>
      <t>Pajamų imokų likutis</t>
    </r>
    <r>
      <rPr>
        <b/>
        <sz val="10"/>
        <rFont val="Times New Roman"/>
        <family val="1"/>
        <charset val="186"/>
      </rPr>
      <t xml:space="preserve"> SB(SPL)</t>
    </r>
  </si>
  <si>
    <t>Paaiškinimas</t>
  </si>
  <si>
    <t>SB(ESL)</t>
  </si>
  <si>
    <r>
      <t xml:space="preserve">Europos Sąjungos finansinės paramos lėšų likučio metų pradžioje lėšos </t>
    </r>
    <r>
      <rPr>
        <b/>
        <sz val="10"/>
        <rFont val="Times New Roman"/>
        <family val="1"/>
        <charset val="186"/>
      </rPr>
      <t>SB(ESL)</t>
    </r>
  </si>
  <si>
    <t>Savivaldybės biudžetas, iš jo:</t>
  </si>
  <si>
    <r>
      <rPr>
        <b/>
        <sz val="12"/>
        <rFont val="Times New Roman"/>
        <family val="1"/>
        <charset val="186"/>
      </rPr>
      <t xml:space="preserve">Lyginamasis variantas  </t>
    </r>
    <r>
      <rPr>
        <sz val="12"/>
        <rFont val="Times New Roman"/>
        <family val="1"/>
        <charset val="186"/>
      </rPr>
      <t xml:space="preserve">          </t>
    </r>
  </si>
  <si>
    <t>Siūlomas keisti 2020-ųjų metų asignavimų planas</t>
  </si>
  <si>
    <t>Siūlomas keisti 2021-ųjų metų asignavimų planas</t>
  </si>
  <si>
    <t xml:space="preserve">Įvertintų paraiškų skaičius </t>
  </si>
  <si>
    <t xml:space="preserve">Ekspertų skaičius </t>
  </si>
  <si>
    <t xml:space="preserve">Įdiegta Kultūros ir meno projektų administravimo programa, proc. </t>
  </si>
  <si>
    <r>
      <rPr>
        <b/>
        <strike/>
        <sz val="10"/>
        <color rgb="FFFF0000"/>
        <rFont val="Times New Roman"/>
        <family val="1"/>
        <charset val="186"/>
      </rPr>
      <t xml:space="preserve">04 </t>
    </r>
    <r>
      <rPr>
        <b/>
        <sz val="10"/>
        <color rgb="FFFF0000"/>
        <rFont val="Times New Roman"/>
        <family val="1"/>
        <charset val="186"/>
      </rPr>
      <t>03</t>
    </r>
  </si>
  <si>
    <r>
      <rPr>
        <b/>
        <strike/>
        <sz val="10"/>
        <rFont val="Times New Roman"/>
        <family val="1"/>
        <charset val="186"/>
      </rPr>
      <t xml:space="preserve">04 </t>
    </r>
    <r>
      <rPr>
        <b/>
        <sz val="10"/>
        <rFont val="Times New Roman"/>
        <family val="1"/>
        <charset val="186"/>
      </rPr>
      <t>05</t>
    </r>
  </si>
  <si>
    <r>
      <rPr>
        <b/>
        <strike/>
        <sz val="10"/>
        <rFont val="Times New Roman"/>
        <family val="1"/>
        <charset val="186"/>
      </rPr>
      <t>05</t>
    </r>
    <r>
      <rPr>
        <b/>
        <sz val="10"/>
        <rFont val="Times New Roman"/>
        <family val="1"/>
        <charset val="186"/>
      </rPr>
      <t xml:space="preserve"> 06</t>
    </r>
  </si>
  <si>
    <r>
      <rPr>
        <b/>
        <strike/>
        <sz val="10"/>
        <rFont val="Times New Roman"/>
        <family val="1"/>
        <charset val="186"/>
      </rPr>
      <t>06</t>
    </r>
    <r>
      <rPr>
        <b/>
        <sz val="10"/>
        <rFont val="Times New Roman"/>
        <family val="1"/>
        <charset val="186"/>
      </rPr>
      <t xml:space="preserve"> 07</t>
    </r>
  </si>
  <si>
    <t xml:space="preserve">Siūloma apjungti priemones „Kultūros ir meno sričių ir programų projektų dalinis finansavimas“ ir „Kultūros ir meno projektų vertinimas ir administravimas“ siekiant efektyviau organizuoti projektų dalinį finansavimą </t>
  </si>
  <si>
    <t xml:space="preserve">Siūloma padidinti lėšų apimtį priemonei vykdyti iš SB lėšų, kadangi planuojama organizuoti centrinį „Tautiškos giesmės“ (liepos 6 d.) minėjimo koncertą Kruizinių laivų terminale </t>
  </si>
  <si>
    <r>
      <rPr>
        <b/>
        <strike/>
        <sz val="10"/>
        <rFont val="Times New Roman"/>
        <family val="1"/>
        <charset val="186"/>
      </rPr>
      <t xml:space="preserve">03 </t>
    </r>
    <r>
      <rPr>
        <b/>
        <sz val="10"/>
        <rFont val="Times New Roman"/>
        <family val="1"/>
        <charset val="186"/>
      </rPr>
      <t>04</t>
    </r>
  </si>
  <si>
    <t>SB'</t>
  </si>
  <si>
    <t xml:space="preserve">Siūloma didinti finansavimo apimtį papriemonei, nes reikalinga atlikti vandentiekio sistemos remontą Bažnyčių g. 4 </t>
  </si>
  <si>
    <t>Siūloma padidinti priemonės finansavimo apimtį 2019 m., nes pagal 2019-03-08 Klaipėdos miesto savivaldybės tarybos posėdžio protokolinį pavedimą Nr. TAS-62 Klaipėdos miesto savivaldybės administracija įpareigota  papildomai skirti 68 tūkst. Eur iš savivaldybės biudžeto kultūros ir meno darbuotojų darbo užmokesčiui padidinti</t>
  </si>
  <si>
    <t>Siūloma padidinti finanavimo apimtį papriemonei, nes ruošiant Bendruomenės namų lifto šachtą iškilo būtinybė perkelti inžinerines komunikacijas, norint užtikrinti saugų lifto eksploatavimą.</t>
  </si>
  <si>
    <t>tūkst.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</si>
</sst>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409]General"/>
    <numFmt numFmtId="167" formatCode="[$-409]#,##0"/>
  </numFmts>
  <fonts count="30" x14ac:knownFonts="1">
    <font>
      <sz val="10"/>
      <name val="Arial"/>
      <charset val="186"/>
    </font>
    <font>
      <sz val="11"/>
      <color theme="1"/>
      <name val="Calibri"/>
      <family val="2"/>
      <charset val="186"/>
      <scheme val="minor"/>
    </font>
    <font>
      <sz val="10"/>
      <name val="Times New Roman"/>
      <family val="1"/>
      <charset val="186"/>
    </font>
    <font>
      <sz val="12"/>
      <name val="Times New Roman"/>
      <family val="1"/>
    </font>
    <font>
      <sz val="12"/>
      <name val="Times New Roman"/>
      <family val="1"/>
      <charset val="186"/>
    </font>
    <font>
      <b/>
      <sz val="12"/>
      <name val="Times New Roman"/>
      <family val="1"/>
      <charset val="186"/>
    </font>
    <font>
      <b/>
      <sz val="12"/>
      <name val="Times New Roman"/>
      <family val="1"/>
    </font>
    <font>
      <sz val="12"/>
      <name val="Arial"/>
      <family val="2"/>
      <charset val="186"/>
    </font>
    <font>
      <sz val="10"/>
      <name val="Times New Roman"/>
      <family val="1"/>
    </font>
    <font>
      <b/>
      <sz val="10"/>
      <name val="Times New Roman"/>
      <family val="1"/>
      <charset val="186"/>
    </font>
    <font>
      <i/>
      <sz val="10"/>
      <name val="Times New Roman"/>
      <family val="1"/>
      <charset val="186"/>
    </font>
    <font>
      <b/>
      <u/>
      <sz val="10"/>
      <name val="Times New Roman"/>
      <family val="1"/>
      <charset val="186"/>
    </font>
    <font>
      <sz val="10"/>
      <name val="Arial"/>
      <family val="2"/>
      <charset val="186"/>
    </font>
    <font>
      <b/>
      <u/>
      <sz val="10"/>
      <name val="Times New Roman"/>
      <family val="1"/>
    </font>
    <font>
      <b/>
      <sz val="10"/>
      <name val="Times New Roman"/>
      <family val="1"/>
    </font>
    <font>
      <b/>
      <sz val="9"/>
      <color indexed="81"/>
      <name val="Tahoma"/>
      <family val="2"/>
      <charset val="186"/>
    </font>
    <font>
      <sz val="9"/>
      <color indexed="81"/>
      <name val="Tahoma"/>
      <family val="2"/>
      <charset val="186"/>
    </font>
    <font>
      <b/>
      <i/>
      <sz val="9"/>
      <color indexed="81"/>
      <name val="Tahoma"/>
      <family val="2"/>
      <charset val="186"/>
    </font>
    <font>
      <sz val="10"/>
      <color rgb="FFFF0000"/>
      <name val="Times New Roman"/>
      <family val="1"/>
      <charset val="186"/>
    </font>
    <font>
      <vertAlign val="superscript"/>
      <sz val="10"/>
      <name val="Times New Roman"/>
      <family val="1"/>
      <charset val="186"/>
    </font>
    <font>
      <sz val="11"/>
      <color rgb="FF000000"/>
      <name val="Calibri"/>
      <family val="2"/>
      <charset val="186"/>
    </font>
    <font>
      <sz val="11"/>
      <color theme="1"/>
      <name val="Calibri"/>
      <family val="2"/>
      <scheme val="minor"/>
    </font>
    <font>
      <sz val="10"/>
      <name val="Arial"/>
      <family val="2"/>
    </font>
    <font>
      <sz val="11"/>
      <name val="Times New Roman"/>
      <family val="1"/>
      <charset val="186"/>
    </font>
    <font>
      <sz val="11"/>
      <color rgb="FF9C0006"/>
      <name val="Calibri"/>
      <family val="2"/>
      <charset val="186"/>
      <scheme val="minor"/>
    </font>
    <font>
      <strike/>
      <sz val="10"/>
      <color rgb="FFFF0000"/>
      <name val="Times New Roman"/>
      <family val="1"/>
      <charset val="186"/>
    </font>
    <font>
      <b/>
      <strike/>
      <sz val="10"/>
      <name val="Times New Roman"/>
      <family val="1"/>
      <charset val="186"/>
    </font>
    <font>
      <b/>
      <strike/>
      <sz val="10"/>
      <color rgb="FFFF0000"/>
      <name val="Times New Roman"/>
      <family val="1"/>
      <charset val="186"/>
    </font>
    <font>
      <b/>
      <sz val="10"/>
      <color rgb="FFFF0000"/>
      <name val="Times New Roman"/>
      <family val="1"/>
      <charset val="186"/>
    </font>
    <font>
      <i/>
      <sz val="10"/>
      <color rgb="FFFF0000"/>
      <name val="Times New Roman"/>
      <family val="1"/>
      <charset val="186"/>
    </font>
  </fonts>
  <fills count="15">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99CCFF"/>
        <bgColor indexed="64"/>
      </patternFill>
    </fill>
    <fill>
      <patternFill patternType="solid">
        <fgColor rgb="FFBCF6BD"/>
        <bgColor indexed="64"/>
      </patternFill>
    </fill>
    <fill>
      <patternFill patternType="solid">
        <fgColor rgb="FFCCFFCC"/>
        <bgColor indexed="64"/>
      </patternFill>
    </fill>
    <fill>
      <patternFill patternType="solid">
        <fgColor rgb="FFFFFFFF"/>
        <bgColor rgb="FFFFFFFF"/>
      </patternFill>
    </fill>
    <fill>
      <patternFill patternType="solid">
        <fgColor theme="0"/>
        <bgColor rgb="FFD9D9D9"/>
      </patternFill>
    </fill>
    <fill>
      <patternFill patternType="solid">
        <fgColor rgb="FFFFC7CE"/>
      </patternFill>
    </fill>
  </fills>
  <borders count="87">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rgb="FF000000"/>
      </left>
      <right style="medium">
        <color indexed="64"/>
      </right>
      <top style="thin">
        <color rgb="FF000000"/>
      </top>
      <bottom/>
      <diagonal/>
    </border>
    <border>
      <left style="thin">
        <color rgb="FF000000"/>
      </left>
      <right/>
      <top style="thin">
        <color rgb="FF000000"/>
      </top>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rgb="FF000000"/>
      </bottom>
      <diagonal/>
    </border>
    <border>
      <left/>
      <right style="thin">
        <color rgb="FF000000"/>
      </right>
      <top/>
      <bottom/>
      <diagonal/>
    </border>
    <border>
      <left style="thin">
        <color rgb="FF000000"/>
      </left>
      <right style="medium">
        <color indexed="64"/>
      </right>
      <top/>
      <bottom/>
      <diagonal/>
    </border>
    <border>
      <left style="medium">
        <color indexed="64"/>
      </left>
      <right style="thin">
        <color rgb="FF000000"/>
      </right>
      <top/>
      <bottom/>
      <diagonal/>
    </border>
    <border>
      <left style="thin">
        <color indexed="64"/>
      </left>
      <right style="thin">
        <color rgb="FF000000"/>
      </right>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rgb="FF000000"/>
      </left>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s>
  <cellStyleXfs count="11">
    <xf numFmtId="0" fontId="0" fillId="0" borderId="0"/>
    <xf numFmtId="0" fontId="12" fillId="0" borderId="0"/>
    <xf numFmtId="0" fontId="12" fillId="0" borderId="0">
      <alignment vertical="center"/>
    </xf>
    <xf numFmtId="166" fontId="20" fillId="0" borderId="0" applyBorder="0" applyProtection="0"/>
    <xf numFmtId="0" fontId="12" fillId="0" borderId="0"/>
    <xf numFmtId="0" fontId="12" fillId="0" borderId="0"/>
    <xf numFmtId="0" fontId="21" fillId="0" borderId="0"/>
    <xf numFmtId="0" fontId="22" fillId="0" borderId="0"/>
    <xf numFmtId="0" fontId="1" fillId="0" borderId="0"/>
    <xf numFmtId="0" fontId="12" fillId="0" borderId="0"/>
    <xf numFmtId="0" fontId="24" fillId="14" borderId="0" applyNumberFormat="0" applyBorder="0" applyAlignment="0" applyProtection="0"/>
  </cellStyleXfs>
  <cellXfs count="1161">
    <xf numFmtId="0" fontId="0" fillId="0" borderId="0" xfId="0"/>
    <xf numFmtId="49" fontId="2" fillId="0" borderId="0" xfId="0" applyNumberFormat="1" applyFont="1" applyAlignment="1">
      <alignment vertical="top"/>
    </xf>
    <xf numFmtId="49" fontId="2" fillId="0" borderId="0" xfId="0" applyNumberFormat="1" applyFont="1" applyAlignment="1">
      <alignment horizontal="center" vertical="top"/>
    </xf>
    <xf numFmtId="3" fontId="2" fillId="0" borderId="0" xfId="0" applyNumberFormat="1" applyFont="1" applyAlignment="1">
      <alignment horizontal="center" vertical="top"/>
    </xf>
    <xf numFmtId="164" fontId="2" fillId="0" borderId="0" xfId="0" applyNumberFormat="1" applyFont="1" applyAlignment="1">
      <alignment horizontal="center" vertical="top"/>
    </xf>
    <xf numFmtId="3" fontId="2" fillId="0" borderId="0" xfId="0" applyNumberFormat="1" applyFont="1" applyBorder="1" applyAlignment="1">
      <alignment vertical="top"/>
    </xf>
    <xf numFmtId="3" fontId="3" fillId="0" borderId="0" xfId="0" applyNumberFormat="1" applyFont="1" applyBorder="1" applyAlignment="1">
      <alignment vertical="top"/>
    </xf>
    <xf numFmtId="49" fontId="8" fillId="0" borderId="0" xfId="0" applyNumberFormat="1" applyFont="1" applyAlignment="1">
      <alignment vertical="top"/>
    </xf>
    <xf numFmtId="49" fontId="8" fillId="0" borderId="0" xfId="0" applyNumberFormat="1" applyFont="1" applyAlignment="1">
      <alignment horizontal="center" vertical="top"/>
    </xf>
    <xf numFmtId="3" fontId="8" fillId="0" borderId="0" xfId="0" applyNumberFormat="1" applyFont="1" applyAlignment="1">
      <alignment vertical="top"/>
    </xf>
    <xf numFmtId="3" fontId="8" fillId="0" borderId="0" xfId="0" applyNumberFormat="1" applyFont="1" applyAlignment="1">
      <alignment horizontal="center" vertical="center" wrapText="1"/>
    </xf>
    <xf numFmtId="3" fontId="8" fillId="0" borderId="0" xfId="0" applyNumberFormat="1" applyFont="1" applyAlignment="1">
      <alignment horizontal="center" vertical="top"/>
    </xf>
    <xf numFmtId="164" fontId="8" fillId="0" borderId="0" xfId="0" applyNumberFormat="1" applyFont="1" applyAlignment="1">
      <alignment horizontal="center" vertical="top"/>
    </xf>
    <xf numFmtId="3" fontId="8" fillId="0" borderId="0" xfId="0" applyNumberFormat="1" applyFont="1" applyAlignment="1">
      <alignment vertical="top" wrapText="1"/>
    </xf>
    <xf numFmtId="3" fontId="8" fillId="0" borderId="0" xfId="0" applyNumberFormat="1" applyFont="1" applyBorder="1" applyAlignment="1">
      <alignment vertical="top"/>
    </xf>
    <xf numFmtId="49" fontId="9" fillId="4" borderId="25" xfId="0" applyNumberFormat="1" applyFont="1" applyFill="1" applyBorder="1" applyAlignment="1">
      <alignment horizontal="center" vertical="top"/>
    </xf>
    <xf numFmtId="49" fontId="9" fillId="5" borderId="19" xfId="0" applyNumberFormat="1" applyFont="1" applyFill="1" applyBorder="1" applyAlignment="1">
      <alignment horizontal="center" vertical="top"/>
    </xf>
    <xf numFmtId="49" fontId="9" fillId="5" borderId="3" xfId="0" applyNumberFormat="1" applyFont="1" applyFill="1" applyBorder="1" applyAlignment="1">
      <alignment horizontal="center" vertical="top"/>
    </xf>
    <xf numFmtId="49" fontId="9" fillId="6" borderId="3" xfId="0" applyNumberFormat="1" applyFont="1" applyFill="1" applyBorder="1" applyAlignment="1">
      <alignment horizontal="left" vertical="top" wrapText="1"/>
    </xf>
    <xf numFmtId="3" fontId="9" fillId="6" borderId="4" xfId="0" applyNumberFormat="1" applyFont="1" applyFill="1" applyBorder="1" applyAlignment="1">
      <alignment horizontal="center" vertical="top" wrapText="1"/>
    </xf>
    <xf numFmtId="3" fontId="9" fillId="6" borderId="5" xfId="0" applyNumberFormat="1" applyFont="1" applyFill="1" applyBorder="1" applyAlignment="1">
      <alignment horizontal="center" vertical="top" wrapText="1"/>
    </xf>
    <xf numFmtId="3" fontId="2" fillId="0" borderId="29" xfId="0" applyNumberFormat="1" applyFont="1" applyFill="1" applyBorder="1" applyAlignment="1">
      <alignment horizontal="center" vertical="top"/>
    </xf>
    <xf numFmtId="164" fontId="2" fillId="6" borderId="29" xfId="0" applyNumberFormat="1" applyFont="1" applyFill="1" applyBorder="1" applyAlignment="1">
      <alignment horizontal="center" vertical="top"/>
    </xf>
    <xf numFmtId="3" fontId="2" fillId="6" borderId="30"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49" fontId="9" fillId="5" borderId="10" xfId="0" applyNumberFormat="1" applyFont="1" applyFill="1" applyBorder="1" applyAlignment="1">
      <alignment horizontal="center" vertical="top"/>
    </xf>
    <xf numFmtId="49" fontId="9" fillId="6" borderId="10" xfId="0" applyNumberFormat="1" applyFont="1" applyFill="1" applyBorder="1" applyAlignment="1">
      <alignment horizontal="left" vertical="top" wrapText="1"/>
    </xf>
    <xf numFmtId="3" fontId="2" fillId="6" borderId="33" xfId="0" applyNumberFormat="1" applyFont="1" applyFill="1" applyBorder="1" applyAlignment="1">
      <alignment horizontal="center" vertical="top"/>
    </xf>
    <xf numFmtId="3" fontId="2" fillId="6" borderId="35" xfId="0" applyNumberFormat="1" applyFont="1" applyFill="1" applyBorder="1" applyAlignment="1">
      <alignment horizontal="center" vertical="top"/>
    </xf>
    <xf numFmtId="3" fontId="2" fillId="6" borderId="9" xfId="0" applyNumberFormat="1" applyFont="1" applyFill="1" applyBorder="1" applyAlignment="1">
      <alignment horizontal="center" vertical="top"/>
    </xf>
    <xf numFmtId="164" fontId="9" fillId="7" borderId="22" xfId="0" applyNumberFormat="1" applyFont="1" applyFill="1" applyBorder="1" applyAlignment="1">
      <alignment horizontal="center" vertical="top" wrapText="1"/>
    </xf>
    <xf numFmtId="49" fontId="9" fillId="4" borderId="31" xfId="0" applyNumberFormat="1" applyFont="1" applyFill="1" applyBorder="1" applyAlignment="1">
      <alignment vertical="top"/>
    </xf>
    <xf numFmtId="49" fontId="9" fillId="0" borderId="10" xfId="0" applyNumberFormat="1" applyFont="1" applyBorder="1" applyAlignment="1">
      <alignment vertical="top"/>
    </xf>
    <xf numFmtId="3" fontId="2" fillId="0" borderId="4" xfId="0" applyNumberFormat="1" applyFont="1" applyBorder="1" applyAlignment="1">
      <alignment horizontal="center" vertical="top"/>
    </xf>
    <xf numFmtId="3" fontId="9" fillId="0" borderId="12" xfId="0" applyNumberFormat="1" applyFont="1" applyBorder="1" applyAlignment="1">
      <alignment horizontal="center" vertical="top"/>
    </xf>
    <xf numFmtId="3" fontId="2" fillId="6" borderId="32" xfId="0" applyNumberFormat="1" applyFont="1" applyFill="1" applyBorder="1" applyAlignment="1">
      <alignment horizontal="left" vertical="top" wrapText="1"/>
    </xf>
    <xf numFmtId="3" fontId="2" fillId="6" borderId="36" xfId="0" applyNumberFormat="1" applyFont="1" applyFill="1" applyBorder="1" applyAlignment="1">
      <alignment horizontal="left" vertical="top" wrapText="1"/>
    </xf>
    <xf numFmtId="3" fontId="2" fillId="0" borderId="32" xfId="0" applyNumberFormat="1" applyFont="1" applyFill="1" applyBorder="1" applyAlignment="1">
      <alignment horizontal="left" vertical="top" wrapText="1"/>
    </xf>
    <xf numFmtId="3" fontId="2" fillId="6" borderId="44" xfId="0" applyNumberFormat="1" applyFont="1" applyFill="1" applyBorder="1" applyAlignment="1">
      <alignment horizontal="center" vertical="top"/>
    </xf>
    <xf numFmtId="3" fontId="2" fillId="6" borderId="45" xfId="0" applyNumberFormat="1" applyFont="1" applyFill="1" applyBorder="1" applyAlignment="1">
      <alignment vertical="top" wrapText="1"/>
    </xf>
    <xf numFmtId="3" fontId="2" fillId="6" borderId="44" xfId="0" applyNumberFormat="1" applyFont="1" applyFill="1" applyBorder="1" applyAlignment="1">
      <alignment horizontal="center" vertical="top" wrapText="1"/>
    </xf>
    <xf numFmtId="3" fontId="2" fillId="6" borderId="17"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wrapText="1"/>
    </xf>
    <xf numFmtId="49" fontId="9" fillId="4" borderId="29" xfId="0" applyNumberFormat="1" applyFont="1" applyFill="1" applyBorder="1" applyAlignment="1">
      <alignment horizontal="center" vertical="top"/>
    </xf>
    <xf numFmtId="49" fontId="9" fillId="6" borderId="30" xfId="0" applyNumberFormat="1" applyFont="1" applyFill="1" applyBorder="1" applyAlignment="1">
      <alignment horizontal="center" vertical="top"/>
    </xf>
    <xf numFmtId="3" fontId="2" fillId="6" borderId="30" xfId="0" applyNumberFormat="1" applyFont="1" applyFill="1" applyBorder="1" applyAlignment="1">
      <alignment horizontal="center" vertical="center" textRotation="90" wrapText="1"/>
    </xf>
    <xf numFmtId="164" fontId="2" fillId="6" borderId="29" xfId="0" applyNumberFormat="1" applyFont="1" applyFill="1" applyBorder="1" applyAlignment="1">
      <alignment horizontal="center" vertical="top" wrapText="1"/>
    </xf>
    <xf numFmtId="0" fontId="2" fillId="6" borderId="30" xfId="0" applyFont="1" applyFill="1" applyBorder="1" applyAlignment="1">
      <alignment horizontal="center" vertical="top" wrapText="1"/>
    </xf>
    <xf numFmtId="0" fontId="2" fillId="6" borderId="4" xfId="0" applyFont="1" applyFill="1" applyBorder="1" applyAlignment="1">
      <alignment horizontal="center" vertical="top" wrapText="1"/>
    </xf>
    <xf numFmtId="49" fontId="9" fillId="4" borderId="31" xfId="0" applyNumberFormat="1" applyFont="1" applyFill="1" applyBorder="1" applyAlignment="1">
      <alignment horizontal="center" vertical="top"/>
    </xf>
    <xf numFmtId="49" fontId="9" fillId="6" borderId="37" xfId="0" applyNumberFormat="1" applyFont="1" applyFill="1" applyBorder="1" applyAlignment="1">
      <alignment horizontal="center" vertical="top"/>
    </xf>
    <xf numFmtId="0" fontId="2" fillId="0" borderId="32" xfId="0" applyFont="1" applyFill="1" applyBorder="1" applyAlignment="1">
      <alignment horizontal="left" vertical="top" wrapText="1"/>
    </xf>
    <xf numFmtId="0" fontId="2" fillId="6" borderId="31" xfId="0" applyFont="1" applyFill="1" applyBorder="1" applyAlignment="1">
      <alignment horizontal="left" vertical="top" wrapText="1"/>
    </xf>
    <xf numFmtId="49" fontId="9" fillId="4" borderId="47" xfId="0" applyNumberFormat="1" applyFont="1" applyFill="1" applyBorder="1" applyAlignment="1">
      <alignment horizontal="center" vertical="top"/>
    </xf>
    <xf numFmtId="49" fontId="9" fillId="6" borderId="48" xfId="0" applyNumberFormat="1" applyFont="1" applyFill="1" applyBorder="1" applyAlignment="1">
      <alignment horizontal="center" vertical="top"/>
    </xf>
    <xf numFmtId="3" fontId="2" fillId="6" borderId="48" xfId="0" applyNumberFormat="1" applyFont="1" applyFill="1" applyBorder="1" applyAlignment="1">
      <alignment horizontal="center" vertical="center" textRotation="90" wrapText="1"/>
    </xf>
    <xf numFmtId="165" fontId="9" fillId="7" borderId="22" xfId="0" applyNumberFormat="1" applyFont="1" applyFill="1" applyBorder="1" applyAlignment="1">
      <alignment horizontal="center" vertical="top" wrapText="1"/>
    </xf>
    <xf numFmtId="0" fontId="2" fillId="0" borderId="22" xfId="0" applyFont="1" applyFill="1" applyBorder="1" applyAlignment="1">
      <alignment horizontal="left" vertical="top" wrapText="1"/>
    </xf>
    <xf numFmtId="0" fontId="2" fillId="6" borderId="2" xfId="0" applyFont="1" applyFill="1" applyBorder="1" applyAlignment="1">
      <alignment horizontal="center" vertical="top" wrapText="1"/>
    </xf>
    <xf numFmtId="3" fontId="2" fillId="6" borderId="51" xfId="0" applyNumberFormat="1" applyFont="1" applyFill="1" applyBorder="1" applyAlignment="1">
      <alignment horizontal="center" vertical="top"/>
    </xf>
    <xf numFmtId="3" fontId="2" fillId="6" borderId="6" xfId="0" applyNumberFormat="1" applyFont="1" applyFill="1" applyBorder="1" applyAlignment="1">
      <alignment vertical="top" wrapText="1"/>
    </xf>
    <xf numFmtId="3" fontId="2" fillId="6" borderId="53" xfId="0" applyNumberFormat="1" applyFont="1" applyFill="1" applyBorder="1" applyAlignment="1">
      <alignment horizontal="center" vertical="top"/>
    </xf>
    <xf numFmtId="3" fontId="2" fillId="6" borderId="0" xfId="0" applyNumberFormat="1" applyFont="1" applyFill="1" applyBorder="1" applyAlignment="1">
      <alignment horizontal="center" vertical="top"/>
    </xf>
    <xf numFmtId="3" fontId="2" fillId="6" borderId="18" xfId="0" applyNumberFormat="1" applyFont="1" applyFill="1" applyBorder="1" applyAlignment="1">
      <alignment horizontal="center" vertical="top"/>
    </xf>
    <xf numFmtId="49" fontId="9" fillId="4" borderId="29" xfId="0" applyNumberFormat="1" applyFont="1" applyFill="1" applyBorder="1" applyAlignment="1">
      <alignment vertical="top"/>
    </xf>
    <xf numFmtId="49" fontId="9" fillId="0" borderId="3" xfId="0" applyNumberFormat="1" applyFont="1" applyBorder="1" applyAlignment="1">
      <alignment vertical="top"/>
    </xf>
    <xf numFmtId="3" fontId="2" fillId="0" borderId="2" xfId="0" applyNumberFormat="1" applyFont="1" applyFill="1" applyBorder="1" applyAlignment="1">
      <alignment horizontal="center" vertical="top"/>
    </xf>
    <xf numFmtId="3" fontId="2" fillId="0" borderId="30" xfId="0" applyNumberFormat="1" applyFont="1" applyFill="1" applyBorder="1" applyAlignment="1">
      <alignment horizontal="center" vertical="top"/>
    </xf>
    <xf numFmtId="3" fontId="2" fillId="0" borderId="4" xfId="0" applyNumberFormat="1" applyFont="1" applyFill="1" applyBorder="1" applyAlignment="1">
      <alignment horizontal="center" vertical="top"/>
    </xf>
    <xf numFmtId="49" fontId="9" fillId="4" borderId="47" xfId="0" applyNumberFormat="1" applyFont="1" applyFill="1" applyBorder="1" applyAlignment="1">
      <alignment vertical="top"/>
    </xf>
    <xf numFmtId="49" fontId="9" fillId="0" borderId="19" xfId="0" applyNumberFormat="1" applyFont="1" applyBorder="1" applyAlignment="1">
      <alignment vertical="top"/>
    </xf>
    <xf numFmtId="3" fontId="2" fillId="0" borderId="48" xfId="0" applyNumberFormat="1" applyFont="1" applyFill="1" applyBorder="1" applyAlignment="1">
      <alignment horizontal="center" vertical="top"/>
    </xf>
    <xf numFmtId="3" fontId="2" fillId="0" borderId="20" xfId="0" applyNumberFormat="1" applyFont="1" applyFill="1" applyBorder="1" applyAlignment="1">
      <alignment horizontal="center" vertical="top"/>
    </xf>
    <xf numFmtId="164" fontId="9" fillId="7" borderId="22" xfId="0" applyNumberFormat="1" applyFont="1" applyFill="1" applyBorder="1" applyAlignment="1">
      <alignment horizontal="center" vertical="top"/>
    </xf>
    <xf numFmtId="49" fontId="9" fillId="4" borderId="2" xfId="0" applyNumberFormat="1" applyFont="1" applyFill="1" applyBorder="1" applyAlignment="1">
      <alignment vertical="top"/>
    </xf>
    <xf numFmtId="3" fontId="9" fillId="0" borderId="5" xfId="0" applyNumberFormat="1" applyFont="1" applyBorder="1" applyAlignment="1">
      <alignment horizontal="center" vertical="top" wrapText="1"/>
    </xf>
    <xf numFmtId="3" fontId="9" fillId="0" borderId="12" xfId="0" applyNumberFormat="1" applyFont="1" applyBorder="1" applyAlignment="1">
      <alignment horizontal="center" vertical="top" wrapText="1"/>
    </xf>
    <xf numFmtId="3" fontId="2" fillId="0" borderId="31" xfId="0" applyNumberFormat="1" applyFont="1" applyFill="1" applyBorder="1" applyAlignment="1">
      <alignment vertical="top" wrapText="1"/>
    </xf>
    <xf numFmtId="3" fontId="2" fillId="0" borderId="0" xfId="0" applyNumberFormat="1" applyFont="1" applyFill="1" applyBorder="1" applyAlignment="1">
      <alignment horizontal="center" vertical="top" wrapText="1"/>
    </xf>
    <xf numFmtId="3" fontId="2" fillId="0" borderId="10" xfId="0" applyNumberFormat="1" applyFont="1" applyFill="1" applyBorder="1" applyAlignment="1">
      <alignment vertical="top" wrapText="1"/>
    </xf>
    <xf numFmtId="3" fontId="9" fillId="6" borderId="12"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2" fillId="6" borderId="47" xfId="0" applyNumberFormat="1" applyFont="1" applyFill="1" applyBorder="1" applyAlignment="1">
      <alignment vertical="top" wrapText="1"/>
    </xf>
    <xf numFmtId="3" fontId="2" fillId="8" borderId="48" xfId="0" applyNumberFormat="1" applyFont="1" applyFill="1" applyBorder="1" applyAlignment="1">
      <alignment horizontal="center" vertical="top"/>
    </xf>
    <xf numFmtId="3" fontId="2" fillId="8" borderId="20" xfId="0" applyNumberFormat="1" applyFont="1" applyFill="1" applyBorder="1" applyAlignment="1">
      <alignment horizontal="center" vertical="top"/>
    </xf>
    <xf numFmtId="3" fontId="2" fillId="6" borderId="54"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6" borderId="56" xfId="0" applyNumberFormat="1" applyFont="1" applyFill="1" applyBorder="1" applyAlignment="1">
      <alignment horizontal="center" vertical="top"/>
    </xf>
    <xf numFmtId="3" fontId="2" fillId="6" borderId="31" xfId="0" applyNumberFormat="1" applyFont="1" applyFill="1" applyBorder="1" applyAlignment="1">
      <alignment vertical="top" wrapText="1"/>
    </xf>
    <xf numFmtId="3" fontId="2" fillId="6" borderId="48" xfId="0" applyNumberFormat="1" applyFont="1" applyFill="1" applyBorder="1" applyAlignment="1">
      <alignment horizontal="center" vertical="top"/>
    </xf>
    <xf numFmtId="49" fontId="9" fillId="5" borderId="48" xfId="0" applyNumberFormat="1" applyFont="1" applyFill="1" applyBorder="1" applyAlignment="1">
      <alignment horizontal="center" vertical="top"/>
    </xf>
    <xf numFmtId="49" fontId="9" fillId="5" borderId="30" xfId="0" applyNumberFormat="1" applyFont="1" applyFill="1" applyBorder="1" applyAlignment="1">
      <alignment horizontal="center" vertical="top"/>
    </xf>
    <xf numFmtId="3" fontId="2" fillId="6" borderId="58" xfId="0" applyNumberFormat="1" applyFont="1" applyFill="1" applyBorder="1" applyAlignment="1">
      <alignment horizontal="left" vertical="top" wrapText="1"/>
    </xf>
    <xf numFmtId="164" fontId="2" fillId="6" borderId="60" xfId="0" applyNumberFormat="1" applyFont="1" applyFill="1" applyBorder="1" applyAlignment="1">
      <alignment horizontal="center" vertical="top" wrapText="1"/>
    </xf>
    <xf numFmtId="3" fontId="2" fillId="0" borderId="40" xfId="0" applyNumberFormat="1" applyFont="1" applyFill="1" applyBorder="1" applyAlignment="1">
      <alignment horizontal="center" vertical="top"/>
    </xf>
    <xf numFmtId="3" fontId="2" fillId="0" borderId="33" xfId="0" applyNumberFormat="1" applyFont="1" applyFill="1" applyBorder="1" applyAlignment="1">
      <alignment horizontal="center" vertical="top"/>
    </xf>
    <xf numFmtId="3" fontId="2" fillId="0" borderId="44"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3" fontId="2" fillId="0" borderId="37" xfId="0" applyNumberFormat="1" applyFont="1" applyBorder="1" applyAlignment="1">
      <alignment horizontal="center" vertical="top"/>
    </xf>
    <xf numFmtId="164" fontId="2" fillId="6" borderId="0" xfId="0" applyNumberFormat="1" applyFont="1" applyFill="1" applyBorder="1" applyAlignment="1">
      <alignment horizontal="center" vertical="top" wrapText="1"/>
    </xf>
    <xf numFmtId="49" fontId="2" fillId="0" borderId="10" xfId="0" applyNumberFormat="1" applyFont="1" applyBorder="1" applyAlignment="1">
      <alignment vertical="top"/>
    </xf>
    <xf numFmtId="49" fontId="9" fillId="4" borderId="9" xfId="0" applyNumberFormat="1" applyFont="1" applyFill="1" applyBorder="1" applyAlignment="1">
      <alignment vertical="top"/>
    </xf>
    <xf numFmtId="49" fontId="9" fillId="0" borderId="37" xfId="0" applyNumberFormat="1" applyFont="1" applyBorder="1" applyAlignment="1">
      <alignment vertical="top"/>
    </xf>
    <xf numFmtId="164" fontId="2" fillId="6" borderId="0" xfId="0" applyNumberFormat="1" applyFont="1" applyFill="1" applyBorder="1" applyAlignment="1">
      <alignment horizontal="center" vertical="top"/>
    </xf>
    <xf numFmtId="3" fontId="2" fillId="0" borderId="0" xfId="0" applyNumberFormat="1" applyFont="1" applyFill="1" applyBorder="1" applyAlignment="1">
      <alignment horizontal="center" vertical="center" wrapText="1"/>
    </xf>
    <xf numFmtId="3" fontId="2" fillId="6" borderId="55" xfId="0" applyNumberFormat="1" applyFont="1" applyFill="1" applyBorder="1" applyAlignment="1">
      <alignment horizontal="left" vertical="top" wrapText="1"/>
    </xf>
    <xf numFmtId="3" fontId="2" fillId="6" borderId="32" xfId="0" applyNumberFormat="1" applyFont="1" applyFill="1" applyBorder="1" applyAlignment="1">
      <alignment horizontal="center" vertical="top"/>
    </xf>
    <xf numFmtId="49" fontId="9" fillId="6" borderId="37" xfId="0" applyNumberFormat="1" applyFont="1" applyFill="1" applyBorder="1" applyAlignment="1">
      <alignment vertical="top"/>
    </xf>
    <xf numFmtId="3" fontId="2" fillId="6" borderId="0"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center"/>
    </xf>
    <xf numFmtId="49" fontId="9" fillId="6" borderId="10" xfId="0" applyNumberFormat="1" applyFont="1" applyFill="1" applyBorder="1" applyAlignment="1">
      <alignment vertical="top"/>
    </xf>
    <xf numFmtId="49" fontId="9" fillId="0" borderId="62" xfId="0" applyNumberFormat="1" applyFont="1" applyBorder="1" applyAlignment="1">
      <alignment vertical="top"/>
    </xf>
    <xf numFmtId="49" fontId="9" fillId="6" borderId="0" xfId="0" applyNumberFormat="1" applyFont="1" applyFill="1" applyBorder="1" applyAlignment="1">
      <alignment vertical="top"/>
    </xf>
    <xf numFmtId="49" fontId="9" fillId="0" borderId="1" xfId="0" applyNumberFormat="1" applyFont="1" applyBorder="1" applyAlignment="1">
      <alignment horizontal="center" vertical="top"/>
    </xf>
    <xf numFmtId="3" fontId="2" fillId="0" borderId="48" xfId="0" applyNumberFormat="1" applyFont="1" applyBorder="1" applyAlignment="1">
      <alignment horizontal="center" vertical="top"/>
    </xf>
    <xf numFmtId="49" fontId="9" fillId="9" borderId="29" xfId="0" applyNumberFormat="1" applyFont="1" applyFill="1" applyBorder="1" applyAlignment="1">
      <alignment horizontal="center" vertical="top"/>
    </xf>
    <xf numFmtId="49" fontId="9" fillId="10" borderId="3" xfId="0" applyNumberFormat="1" applyFont="1" applyFill="1" applyBorder="1" applyAlignment="1">
      <alignment horizontal="center" vertical="top"/>
    </xf>
    <xf numFmtId="49" fontId="9" fillId="6" borderId="30" xfId="0" applyNumberFormat="1" applyFont="1" applyFill="1" applyBorder="1" applyAlignment="1">
      <alignment vertical="top"/>
    </xf>
    <xf numFmtId="3" fontId="2" fillId="6" borderId="38" xfId="0" applyNumberFormat="1" applyFont="1" applyFill="1" applyBorder="1" applyAlignment="1">
      <alignment horizontal="center" vertical="center" wrapText="1"/>
    </xf>
    <xf numFmtId="3" fontId="2" fillId="6" borderId="0" xfId="0" applyNumberFormat="1" applyFont="1" applyFill="1" applyBorder="1" applyAlignment="1">
      <alignment horizontal="center" vertical="center" wrapText="1"/>
    </xf>
    <xf numFmtId="49" fontId="9" fillId="6" borderId="62" xfId="0" applyNumberFormat="1" applyFont="1" applyFill="1" applyBorder="1" applyAlignment="1">
      <alignment horizontal="center" vertical="top"/>
    </xf>
    <xf numFmtId="49" fontId="9" fillId="6" borderId="0" xfId="0" applyNumberFormat="1" applyFont="1" applyFill="1" applyBorder="1" applyAlignment="1">
      <alignment horizontal="center" vertical="top"/>
    </xf>
    <xf numFmtId="3" fontId="2" fillId="6" borderId="37" xfId="0" applyNumberFormat="1" applyFont="1" applyFill="1" applyBorder="1" applyAlignment="1">
      <alignment horizontal="center" vertical="center" wrapText="1"/>
    </xf>
    <xf numFmtId="3" fontId="2" fillId="0" borderId="37" xfId="0" applyNumberFormat="1" applyFont="1" applyFill="1" applyBorder="1" applyAlignment="1">
      <alignment horizontal="center" vertical="center" wrapText="1"/>
    </xf>
    <xf numFmtId="3" fontId="2" fillId="6" borderId="10" xfId="0" applyNumberFormat="1" applyFont="1" applyFill="1" applyBorder="1" applyAlignment="1">
      <alignment vertical="top" wrapText="1"/>
    </xf>
    <xf numFmtId="49" fontId="9" fillId="0" borderId="0" xfId="0" applyNumberFormat="1" applyFont="1" applyBorder="1" applyAlignment="1">
      <alignment horizontal="center" vertical="top"/>
    </xf>
    <xf numFmtId="3" fontId="2" fillId="0" borderId="20" xfId="0" applyNumberFormat="1" applyFont="1" applyFill="1" applyBorder="1" applyAlignment="1">
      <alignment horizontal="center" vertical="center" wrapText="1"/>
    </xf>
    <xf numFmtId="3" fontId="2" fillId="0" borderId="3" xfId="0" applyNumberFormat="1" applyFont="1" applyFill="1" applyBorder="1" applyAlignment="1">
      <alignment horizontal="center" vertical="center" textRotation="90" wrapText="1"/>
    </xf>
    <xf numFmtId="164" fontId="2" fillId="0" borderId="64" xfId="0" applyNumberFormat="1" applyFont="1" applyBorder="1" applyAlignment="1">
      <alignment horizontal="center" vertical="top"/>
    </xf>
    <xf numFmtId="3" fontId="2" fillId="0" borderId="30" xfId="0" applyNumberFormat="1" applyFont="1" applyBorder="1" applyAlignment="1">
      <alignment horizontal="center" vertical="top"/>
    </xf>
    <xf numFmtId="49" fontId="9" fillId="0" borderId="0" xfId="0" applyNumberFormat="1" applyFont="1" applyBorder="1" applyAlignment="1">
      <alignment vertical="top"/>
    </xf>
    <xf numFmtId="164" fontId="2" fillId="0" borderId="15" xfId="0" applyNumberFormat="1" applyFont="1" applyBorder="1" applyAlignment="1">
      <alignment horizontal="center" vertical="top"/>
    </xf>
    <xf numFmtId="3" fontId="2" fillId="0" borderId="48" xfId="0" applyNumberFormat="1" applyFont="1" applyFill="1" applyBorder="1" applyAlignment="1">
      <alignment horizontal="center" vertical="top" wrapText="1"/>
    </xf>
    <xf numFmtId="3" fontId="2" fillId="0" borderId="20" xfId="0" applyNumberFormat="1" applyFont="1" applyFill="1" applyBorder="1" applyAlignment="1">
      <alignment horizontal="center" vertical="top" wrapText="1"/>
    </xf>
    <xf numFmtId="164" fontId="2" fillId="6" borderId="32" xfId="0" applyNumberFormat="1" applyFont="1" applyFill="1" applyBorder="1" applyAlignment="1">
      <alignment horizontal="center" vertical="top"/>
    </xf>
    <xf numFmtId="0" fontId="2" fillId="6" borderId="32" xfId="0" applyFont="1" applyFill="1" applyBorder="1" applyAlignment="1">
      <alignment vertical="top" wrapText="1"/>
    </xf>
    <xf numFmtId="49" fontId="2" fillId="4" borderId="31" xfId="0" applyNumberFormat="1" applyFont="1" applyFill="1" applyBorder="1" applyAlignment="1">
      <alignment horizontal="center" vertical="top"/>
    </xf>
    <xf numFmtId="3" fontId="2" fillId="0" borderId="16" xfId="0" applyNumberFormat="1" applyFont="1" applyFill="1" applyBorder="1" applyAlignment="1">
      <alignment horizontal="center" vertical="top"/>
    </xf>
    <xf numFmtId="3" fontId="2" fillId="0" borderId="41" xfId="0" applyNumberFormat="1" applyFont="1" applyFill="1" applyBorder="1" applyAlignment="1">
      <alignment horizontal="center" vertical="top"/>
    </xf>
    <xf numFmtId="3" fontId="2" fillId="0" borderId="17" xfId="0" applyNumberFormat="1" applyFont="1" applyFill="1" applyBorder="1" applyAlignment="1">
      <alignment horizontal="center" vertical="top"/>
    </xf>
    <xf numFmtId="0" fontId="2" fillId="6" borderId="40" xfId="0" applyNumberFormat="1" applyFont="1" applyFill="1" applyBorder="1" applyAlignment="1">
      <alignment horizontal="center" vertical="top"/>
    </xf>
    <xf numFmtId="3" fontId="2" fillId="6" borderId="14" xfId="0" applyNumberFormat="1" applyFont="1" applyFill="1" applyBorder="1" applyAlignment="1">
      <alignment horizontal="center" vertical="top"/>
    </xf>
    <xf numFmtId="49" fontId="9" fillId="4" borderId="57" xfId="0" applyNumberFormat="1" applyFont="1" applyFill="1" applyBorder="1" applyAlignment="1">
      <alignment horizontal="center" vertical="top"/>
    </xf>
    <xf numFmtId="3" fontId="2" fillId="6" borderId="14" xfId="0" applyNumberFormat="1" applyFont="1" applyFill="1" applyBorder="1" applyAlignment="1">
      <alignment horizontal="left" vertical="top" wrapText="1"/>
    </xf>
    <xf numFmtId="3" fontId="2" fillId="6" borderId="59" xfId="0" applyNumberFormat="1" applyFont="1" applyFill="1" applyBorder="1" applyAlignment="1">
      <alignment horizontal="center" vertical="top"/>
    </xf>
    <xf numFmtId="3" fontId="8" fillId="0" borderId="10" xfId="0" applyNumberFormat="1" applyFont="1" applyFill="1" applyBorder="1" applyAlignment="1">
      <alignment horizontal="center" vertical="center" textRotation="90" wrapText="1"/>
    </xf>
    <xf numFmtId="3" fontId="14" fillId="0" borderId="12" xfId="0" applyNumberFormat="1" applyFont="1" applyBorder="1" applyAlignment="1">
      <alignment horizontal="center" vertical="top"/>
    </xf>
    <xf numFmtId="3" fontId="9" fillId="8" borderId="3" xfId="0" applyNumberFormat="1" applyFont="1" applyFill="1" applyBorder="1" applyAlignment="1">
      <alignment vertical="top" wrapText="1"/>
    </xf>
    <xf numFmtId="164" fontId="2" fillId="0" borderId="0" xfId="0" applyNumberFormat="1" applyFont="1" applyFill="1" applyBorder="1" applyAlignment="1">
      <alignment horizontal="center" vertical="top" wrapText="1"/>
    </xf>
    <xf numFmtId="49" fontId="12" fillId="0" borderId="19" xfId="0" applyNumberFormat="1" applyFont="1" applyBorder="1" applyAlignment="1">
      <alignment vertical="top"/>
    </xf>
    <xf numFmtId="3" fontId="14" fillId="0" borderId="5" xfId="0" applyNumberFormat="1" applyFont="1" applyBorder="1" applyAlignment="1">
      <alignment horizontal="center" vertical="top"/>
    </xf>
    <xf numFmtId="3" fontId="14" fillId="6" borderId="12" xfId="0" applyNumberFormat="1" applyFont="1" applyFill="1" applyBorder="1" applyAlignment="1">
      <alignment horizontal="center" vertical="top"/>
    </xf>
    <xf numFmtId="0" fontId="2" fillId="6" borderId="33" xfId="0" applyNumberFormat="1" applyFont="1" applyFill="1" applyBorder="1" applyAlignment="1">
      <alignment horizontal="center" vertical="top"/>
    </xf>
    <xf numFmtId="0" fontId="2" fillId="6" borderId="35" xfId="0" applyNumberFormat="1" applyFont="1" applyFill="1" applyBorder="1" applyAlignment="1">
      <alignment horizontal="center" vertical="top"/>
    </xf>
    <xf numFmtId="0" fontId="2" fillId="6" borderId="9" xfId="0" applyNumberFormat="1" applyFont="1" applyFill="1" applyBorder="1" applyAlignment="1">
      <alignment horizontal="center" vertical="top"/>
    </xf>
    <xf numFmtId="0" fontId="2" fillId="6" borderId="11" xfId="0" applyNumberFormat="1" applyFont="1" applyFill="1" applyBorder="1" applyAlignment="1">
      <alignment horizontal="center" vertical="top"/>
    </xf>
    <xf numFmtId="0" fontId="2" fillId="6" borderId="36" xfId="0" applyNumberFormat="1" applyFont="1" applyFill="1" applyBorder="1" applyAlignment="1">
      <alignment horizontal="center" vertical="top"/>
    </xf>
    <xf numFmtId="0" fontId="2" fillId="6" borderId="41" xfId="0" applyNumberFormat="1" applyFont="1" applyFill="1" applyBorder="1" applyAlignment="1">
      <alignment horizontal="center" vertical="top"/>
    </xf>
    <xf numFmtId="0" fontId="2" fillId="6" borderId="42" xfId="0" applyNumberFormat="1" applyFont="1" applyFill="1" applyBorder="1" applyAlignment="1">
      <alignment horizontal="center" vertical="top"/>
    </xf>
    <xf numFmtId="3" fontId="2" fillId="6" borderId="10" xfId="0" applyNumberFormat="1" applyFont="1" applyFill="1" applyBorder="1" applyAlignment="1">
      <alignment horizontal="center" vertical="top" textRotation="90" wrapText="1"/>
    </xf>
    <xf numFmtId="0" fontId="2" fillId="6" borderId="17" xfId="0" applyNumberFormat="1" applyFont="1" applyFill="1" applyBorder="1" applyAlignment="1">
      <alignment horizontal="center" vertical="top"/>
    </xf>
    <xf numFmtId="0" fontId="2" fillId="6" borderId="37" xfId="0" applyNumberFormat="1" applyFont="1" applyFill="1" applyBorder="1" applyAlignment="1">
      <alignment horizontal="center" vertical="top"/>
    </xf>
    <xf numFmtId="3" fontId="8" fillId="0" borderId="10" xfId="0" applyNumberFormat="1" applyFont="1" applyFill="1" applyBorder="1" applyAlignment="1">
      <alignment vertical="top" wrapText="1"/>
    </xf>
    <xf numFmtId="164" fontId="9" fillId="5" borderId="57" xfId="0" applyNumberFormat="1" applyFont="1" applyFill="1" applyBorder="1" applyAlignment="1">
      <alignment horizontal="center" vertical="top"/>
    </xf>
    <xf numFmtId="49" fontId="9" fillId="3" borderId="25" xfId="0" applyNumberFormat="1" applyFont="1" applyFill="1" applyBorder="1" applyAlignment="1">
      <alignment horizontal="center" vertical="top"/>
    </xf>
    <xf numFmtId="3" fontId="9" fillId="0" borderId="0" xfId="0" applyNumberFormat="1" applyFont="1" applyFill="1" applyBorder="1" applyAlignment="1">
      <alignment vertical="top" wrapText="1"/>
    </xf>
    <xf numFmtId="3" fontId="9" fillId="0" borderId="0" xfId="0" applyNumberFormat="1" applyFont="1" applyFill="1" applyBorder="1" applyAlignment="1">
      <alignment horizontal="center" vertical="top" wrapText="1"/>
    </xf>
    <xf numFmtId="3" fontId="2" fillId="0" borderId="0" xfId="0" applyNumberFormat="1" applyFont="1" applyAlignment="1">
      <alignment horizontal="right" vertical="top"/>
    </xf>
    <xf numFmtId="164" fontId="2" fillId="6" borderId="32" xfId="0" applyNumberFormat="1" applyFont="1" applyFill="1" applyBorder="1" applyAlignment="1">
      <alignment horizontal="center" vertical="top" wrapText="1"/>
    </xf>
    <xf numFmtId="49" fontId="2" fillId="0" borderId="38" xfId="0" applyNumberFormat="1" applyFont="1" applyBorder="1" applyAlignment="1">
      <alignment vertical="top"/>
    </xf>
    <xf numFmtId="49" fontId="2" fillId="0" borderId="38" xfId="0" applyNumberFormat="1" applyFont="1" applyBorder="1" applyAlignment="1">
      <alignment horizontal="center" vertical="top"/>
    </xf>
    <xf numFmtId="3" fontId="2" fillId="0" borderId="38" xfId="0" applyNumberFormat="1" applyFont="1" applyBorder="1" applyAlignment="1">
      <alignment vertical="top"/>
    </xf>
    <xf numFmtId="3" fontId="2" fillId="8" borderId="0" xfId="0" applyNumberFormat="1" applyFont="1" applyFill="1" applyBorder="1" applyAlignment="1">
      <alignment vertical="top" wrapText="1"/>
    </xf>
    <xf numFmtId="3" fontId="2" fillId="0" borderId="0" xfId="0" applyNumberFormat="1" applyFont="1" applyAlignment="1">
      <alignment vertical="top" wrapText="1"/>
    </xf>
    <xf numFmtId="164" fontId="2" fillId="6" borderId="3" xfId="0" applyNumberFormat="1" applyFont="1" applyFill="1" applyBorder="1" applyAlignment="1">
      <alignment horizontal="center" vertical="top"/>
    </xf>
    <xf numFmtId="164" fontId="9" fillId="7" borderId="49" xfId="0" applyNumberFormat="1" applyFont="1" applyFill="1" applyBorder="1" applyAlignment="1">
      <alignment horizontal="center" vertical="top" wrapText="1"/>
    </xf>
    <xf numFmtId="164" fontId="9" fillId="7" borderId="24" xfId="0" applyNumberFormat="1" applyFont="1" applyFill="1" applyBorder="1" applyAlignment="1">
      <alignment horizontal="center" vertical="top" wrapText="1"/>
    </xf>
    <xf numFmtId="164" fontId="2" fillId="0" borderId="3" xfId="0" applyNumberFormat="1" applyFont="1" applyBorder="1" applyAlignment="1">
      <alignment horizontal="center" vertical="top"/>
    </xf>
    <xf numFmtId="164" fontId="2" fillId="6" borderId="68" xfId="0" applyNumberFormat="1" applyFont="1" applyFill="1" applyBorder="1" applyAlignment="1">
      <alignment horizontal="center" vertical="top"/>
    </xf>
    <xf numFmtId="164" fontId="2" fillId="6" borderId="36" xfId="0" applyNumberFormat="1" applyFont="1" applyFill="1" applyBorder="1" applyAlignment="1">
      <alignment horizontal="center" vertical="top"/>
    </xf>
    <xf numFmtId="164" fontId="2" fillId="0" borderId="0" xfId="0" applyNumberFormat="1" applyFont="1" applyFill="1" applyBorder="1" applyAlignment="1">
      <alignment horizontal="center" vertical="top"/>
    </xf>
    <xf numFmtId="164" fontId="2" fillId="0" borderId="10" xfId="0" applyNumberFormat="1" applyFont="1" applyFill="1" applyBorder="1" applyAlignment="1">
      <alignment horizontal="center" vertical="top"/>
    </xf>
    <xf numFmtId="164" fontId="2" fillId="0" borderId="46" xfId="0" applyNumberFormat="1" applyFont="1" applyFill="1" applyBorder="1" applyAlignment="1">
      <alignment horizontal="center" vertical="top"/>
    </xf>
    <xf numFmtId="164" fontId="2" fillId="6" borderId="51" xfId="0" applyNumberFormat="1" applyFont="1" applyFill="1" applyBorder="1" applyAlignment="1">
      <alignment horizontal="center" vertical="top"/>
    </xf>
    <xf numFmtId="164" fontId="2" fillId="6" borderId="60" xfId="0" applyNumberFormat="1" applyFont="1" applyFill="1" applyBorder="1" applyAlignment="1">
      <alignment horizontal="center" vertical="top"/>
    </xf>
    <xf numFmtId="164" fontId="2" fillId="6" borderId="38" xfId="0" applyNumberFormat="1" applyFont="1" applyFill="1" applyBorder="1" applyAlignment="1">
      <alignment horizontal="center" vertical="top" wrapText="1"/>
    </xf>
    <xf numFmtId="164" fontId="2" fillId="6" borderId="3" xfId="0" applyNumberFormat="1" applyFont="1" applyFill="1" applyBorder="1" applyAlignment="1">
      <alignment horizontal="center" vertical="top" wrapText="1"/>
    </xf>
    <xf numFmtId="164" fontId="2" fillId="6" borderId="64" xfId="0" applyNumberFormat="1" applyFont="1" applyFill="1" applyBorder="1" applyAlignment="1">
      <alignment horizontal="center" vertical="top" wrapText="1"/>
    </xf>
    <xf numFmtId="164" fontId="2" fillId="6" borderId="51" xfId="0" applyNumberFormat="1" applyFont="1" applyFill="1" applyBorder="1" applyAlignment="1">
      <alignment horizontal="center" vertical="top" wrapText="1"/>
    </xf>
    <xf numFmtId="165" fontId="9" fillId="7" borderId="23" xfId="0" applyNumberFormat="1" applyFont="1" applyFill="1" applyBorder="1" applyAlignment="1">
      <alignment horizontal="center" vertical="top" wrapText="1"/>
    </xf>
    <xf numFmtId="165" fontId="9" fillId="7" borderId="49" xfId="0" applyNumberFormat="1" applyFont="1" applyFill="1" applyBorder="1" applyAlignment="1">
      <alignment horizontal="center" vertical="top" wrapText="1"/>
    </xf>
    <xf numFmtId="165" fontId="9" fillId="7" borderId="24" xfId="0" applyNumberFormat="1" applyFont="1" applyFill="1" applyBorder="1" applyAlignment="1">
      <alignment horizontal="center" vertical="top" wrapText="1"/>
    </xf>
    <xf numFmtId="165" fontId="9" fillId="7" borderId="49" xfId="0" applyNumberFormat="1" applyFont="1" applyFill="1" applyBorder="1" applyAlignment="1">
      <alignment horizontal="center" vertical="top"/>
    </xf>
    <xf numFmtId="164" fontId="2" fillId="0" borderId="64" xfId="0" applyNumberFormat="1" applyFont="1" applyFill="1" applyBorder="1" applyAlignment="1">
      <alignment horizontal="center" vertical="top"/>
    </xf>
    <xf numFmtId="164" fontId="9" fillId="7" borderId="49" xfId="0" applyNumberFormat="1" applyFont="1" applyFill="1" applyBorder="1" applyAlignment="1">
      <alignment horizontal="center" vertical="top"/>
    </xf>
    <xf numFmtId="164" fontId="9" fillId="7" borderId="24" xfId="0" applyNumberFormat="1" applyFont="1" applyFill="1" applyBorder="1" applyAlignment="1">
      <alignment horizontal="center" vertical="top"/>
    </xf>
    <xf numFmtId="3" fontId="2" fillId="6" borderId="50" xfId="0" applyNumberFormat="1" applyFont="1" applyFill="1" applyBorder="1" applyAlignment="1">
      <alignment horizontal="center" vertical="top" wrapText="1"/>
    </xf>
    <xf numFmtId="164" fontId="2" fillId="0" borderId="10" xfId="0" applyNumberFormat="1" applyFont="1" applyFill="1" applyBorder="1" applyAlignment="1">
      <alignment horizontal="center" vertical="top" wrapText="1"/>
    </xf>
    <xf numFmtId="164" fontId="2" fillId="0" borderId="46" xfId="0" applyNumberFormat="1" applyFont="1" applyFill="1" applyBorder="1" applyAlignment="1">
      <alignment horizontal="center" vertical="top" wrapText="1"/>
    </xf>
    <xf numFmtId="164" fontId="2" fillId="6" borderId="36" xfId="0" applyNumberFormat="1" applyFont="1" applyFill="1" applyBorder="1" applyAlignment="1">
      <alignment horizontal="center" vertical="top" wrapText="1"/>
    </xf>
    <xf numFmtId="164" fontId="2" fillId="6" borderId="15" xfId="0" applyNumberFormat="1" applyFont="1" applyFill="1" applyBorder="1" applyAlignment="1">
      <alignment horizontal="center" vertical="top" wrapText="1"/>
    </xf>
    <xf numFmtId="165" fontId="9" fillId="5" borderId="27" xfId="0" applyNumberFormat="1" applyFont="1" applyFill="1" applyBorder="1" applyAlignment="1">
      <alignment horizontal="center" vertical="top"/>
    </xf>
    <xf numFmtId="165" fontId="9" fillId="5" borderId="69" xfId="0" applyNumberFormat="1" applyFont="1" applyFill="1" applyBorder="1" applyAlignment="1">
      <alignment horizontal="center" vertical="top"/>
    </xf>
    <xf numFmtId="164" fontId="9" fillId="5" borderId="69" xfId="0" applyNumberFormat="1" applyFont="1" applyFill="1" applyBorder="1" applyAlignment="1">
      <alignment horizontal="center" vertical="top"/>
    </xf>
    <xf numFmtId="164" fontId="2" fillId="8" borderId="3" xfId="0" applyNumberFormat="1" applyFont="1" applyFill="1" applyBorder="1" applyAlignment="1">
      <alignment horizontal="center" vertical="top" wrapText="1"/>
    </xf>
    <xf numFmtId="164" fontId="8" fillId="0" borderId="3" xfId="0" applyNumberFormat="1" applyFont="1" applyBorder="1" applyAlignment="1">
      <alignment horizontal="center" vertical="top"/>
    </xf>
    <xf numFmtId="164" fontId="8" fillId="8" borderId="3" xfId="0" applyNumberFormat="1" applyFont="1" applyFill="1" applyBorder="1" applyAlignment="1">
      <alignment horizontal="center" vertical="top"/>
    </xf>
    <xf numFmtId="164" fontId="8" fillId="8" borderId="38" xfId="0" applyNumberFormat="1" applyFont="1" applyFill="1" applyBorder="1" applyAlignment="1">
      <alignment horizontal="center" vertical="top"/>
    </xf>
    <xf numFmtId="164" fontId="9" fillId="5" borderId="27" xfId="0" applyNumberFormat="1" applyFont="1" applyFill="1" applyBorder="1" applyAlignment="1">
      <alignment horizontal="center" vertical="top"/>
    </xf>
    <xf numFmtId="164" fontId="2" fillId="0" borderId="36" xfId="0" applyNumberFormat="1" applyFont="1" applyBorder="1" applyAlignment="1">
      <alignment horizontal="center" vertical="top"/>
    </xf>
    <xf numFmtId="164" fontId="2" fillId="0" borderId="36" xfId="0" applyNumberFormat="1" applyFont="1" applyBorder="1" applyAlignment="1">
      <alignment horizontal="center" vertical="top" wrapText="1"/>
    </xf>
    <xf numFmtId="164" fontId="12" fillId="6" borderId="31" xfId="0" applyNumberFormat="1" applyFont="1" applyFill="1" applyBorder="1" applyAlignment="1">
      <alignment horizontal="center" vertical="top" wrapText="1"/>
    </xf>
    <xf numFmtId="164" fontId="2" fillId="6" borderId="38" xfId="0" applyNumberFormat="1" applyFont="1" applyFill="1" applyBorder="1" applyAlignment="1">
      <alignment horizontal="center" vertical="top"/>
    </xf>
    <xf numFmtId="164" fontId="12" fillId="6" borderId="0" xfId="0" applyNumberFormat="1" applyFont="1" applyFill="1" applyBorder="1" applyAlignment="1">
      <alignment horizontal="center" vertical="top" wrapText="1"/>
    </xf>
    <xf numFmtId="164" fontId="12" fillId="6" borderId="10" xfId="0" applyNumberFormat="1" applyFont="1" applyFill="1" applyBorder="1" applyAlignment="1">
      <alignment horizontal="center" vertical="top" wrapText="1"/>
    </xf>
    <xf numFmtId="164" fontId="10" fillId="6" borderId="10" xfId="0" applyNumberFormat="1" applyFont="1" applyFill="1" applyBorder="1" applyAlignment="1">
      <alignment horizontal="center" vertical="top"/>
    </xf>
    <xf numFmtId="3" fontId="2" fillId="6" borderId="56" xfId="0" applyNumberFormat="1" applyFont="1" applyFill="1" applyBorder="1" applyAlignment="1">
      <alignment horizontal="center" vertical="center" textRotation="90" wrapText="1"/>
    </xf>
    <xf numFmtId="3" fontId="2" fillId="6" borderId="20" xfId="0" applyNumberFormat="1" applyFont="1" applyFill="1" applyBorder="1" applyAlignment="1">
      <alignment horizontal="center" vertical="center" textRotation="90" wrapText="1"/>
    </xf>
    <xf numFmtId="3" fontId="9" fillId="6" borderId="21" xfId="0" applyNumberFormat="1" applyFont="1" applyFill="1" applyBorder="1" applyAlignment="1">
      <alignment horizontal="center" vertical="top" wrapText="1"/>
    </xf>
    <xf numFmtId="164" fontId="2" fillId="6" borderId="70" xfId="0" applyNumberFormat="1" applyFont="1" applyFill="1" applyBorder="1" applyAlignment="1">
      <alignment horizontal="center" vertical="top" wrapText="1"/>
    </xf>
    <xf numFmtId="3" fontId="2" fillId="0" borderId="11" xfId="0" applyNumberFormat="1" applyFont="1" applyFill="1" applyBorder="1" applyAlignment="1">
      <alignment horizontal="center" vertical="center" wrapText="1"/>
    </xf>
    <xf numFmtId="3" fontId="8" fillId="0" borderId="19" xfId="0" applyNumberFormat="1" applyFont="1" applyFill="1" applyBorder="1" applyAlignment="1">
      <alignment horizontal="center" vertical="center" textRotation="90" wrapText="1"/>
    </xf>
    <xf numFmtId="0" fontId="2" fillId="0" borderId="31" xfId="0" applyFont="1" applyFill="1" applyBorder="1" applyAlignment="1">
      <alignment horizontal="left" vertical="top" wrapText="1"/>
    </xf>
    <xf numFmtId="3" fontId="2" fillId="6" borderId="0" xfId="0" applyNumberFormat="1" applyFont="1" applyFill="1" applyBorder="1" applyAlignment="1">
      <alignment horizontal="center" vertical="top" wrapText="1"/>
    </xf>
    <xf numFmtId="3" fontId="8" fillId="0" borderId="19" xfId="0" applyNumberFormat="1" applyFont="1" applyFill="1" applyBorder="1" applyAlignment="1">
      <alignment horizontal="left" vertical="top" wrapText="1"/>
    </xf>
    <xf numFmtId="164" fontId="9" fillId="0" borderId="46" xfId="0" applyNumberFormat="1" applyFont="1" applyFill="1" applyBorder="1" applyAlignment="1">
      <alignment horizontal="center" vertical="top" wrapText="1"/>
    </xf>
    <xf numFmtId="164" fontId="9" fillId="6" borderId="60" xfId="0" applyNumberFormat="1" applyFont="1" applyFill="1" applyBorder="1" applyAlignment="1">
      <alignment horizontal="center" vertical="top" wrapText="1"/>
    </xf>
    <xf numFmtId="164" fontId="10" fillId="6" borderId="46" xfId="0" applyNumberFormat="1" applyFont="1" applyFill="1" applyBorder="1" applyAlignment="1">
      <alignment horizontal="center" vertical="top"/>
    </xf>
    <xf numFmtId="164" fontId="9" fillId="0" borderId="10" xfId="0" applyNumberFormat="1" applyFont="1" applyFill="1" applyBorder="1" applyAlignment="1">
      <alignment horizontal="center" vertical="top" wrapText="1"/>
    </xf>
    <xf numFmtId="164" fontId="2" fillId="8" borderId="64" xfId="0" applyNumberFormat="1" applyFont="1" applyFill="1" applyBorder="1" applyAlignment="1">
      <alignment horizontal="center" vertical="top" wrapText="1"/>
    </xf>
    <xf numFmtId="4" fontId="14" fillId="7" borderId="24" xfId="0" applyNumberFormat="1" applyFont="1" applyFill="1" applyBorder="1" applyAlignment="1">
      <alignment horizontal="center" vertical="top" wrapText="1"/>
    </xf>
    <xf numFmtId="4" fontId="2" fillId="0" borderId="10" xfId="0" applyNumberFormat="1" applyFont="1" applyFill="1" applyBorder="1" applyAlignment="1">
      <alignment horizontal="center" vertical="top"/>
    </xf>
    <xf numFmtId="164" fontId="2" fillId="0" borderId="15" xfId="0" applyNumberFormat="1" applyFont="1" applyBorder="1" applyAlignment="1">
      <alignment horizontal="center" vertical="top" wrapText="1"/>
    </xf>
    <xf numFmtId="164" fontId="2" fillId="0" borderId="60" xfId="0" applyNumberFormat="1" applyFont="1" applyBorder="1" applyAlignment="1">
      <alignment horizontal="center" vertical="top"/>
    </xf>
    <xf numFmtId="164" fontId="2" fillId="0" borderId="16" xfId="0" applyNumberFormat="1" applyFont="1" applyBorder="1" applyAlignment="1">
      <alignment horizontal="center" vertical="top"/>
    </xf>
    <xf numFmtId="3" fontId="9" fillId="6" borderId="11" xfId="0" applyNumberFormat="1" applyFont="1" applyFill="1" applyBorder="1" applyAlignment="1">
      <alignment horizontal="center" vertical="top" wrapText="1"/>
    </xf>
    <xf numFmtId="164" fontId="2" fillId="6" borderId="68" xfId="0" applyNumberFormat="1" applyFont="1" applyFill="1" applyBorder="1" applyAlignment="1">
      <alignment horizontal="center" vertical="top" wrapText="1"/>
    </xf>
    <xf numFmtId="164" fontId="8" fillId="6" borderId="46" xfId="0" applyNumberFormat="1" applyFont="1" applyFill="1" applyBorder="1" applyAlignment="1">
      <alignment horizontal="center" vertical="top"/>
    </xf>
    <xf numFmtId="164" fontId="2" fillId="6" borderId="64" xfId="0" applyNumberFormat="1" applyFont="1" applyFill="1" applyBorder="1" applyAlignment="1">
      <alignment horizontal="center" vertical="top"/>
    </xf>
    <xf numFmtId="3" fontId="9" fillId="6" borderId="5"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164" fontId="2" fillId="6" borderId="45"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2" fillId="0" borderId="0" xfId="0" applyNumberFormat="1" applyFont="1" applyFill="1" applyAlignment="1">
      <alignment vertical="top"/>
    </xf>
    <xf numFmtId="3" fontId="2" fillId="0" borderId="0" xfId="0" applyNumberFormat="1" applyFont="1" applyFill="1" applyBorder="1" applyAlignment="1">
      <alignment vertical="top"/>
    </xf>
    <xf numFmtId="3" fontId="4" fillId="0" borderId="0" xfId="0" applyNumberFormat="1" applyFont="1" applyFill="1" applyBorder="1" applyAlignment="1">
      <alignment vertical="top"/>
    </xf>
    <xf numFmtId="3" fontId="3" fillId="0" borderId="0" xfId="0" applyNumberFormat="1" applyFont="1" applyFill="1" applyBorder="1" applyAlignment="1">
      <alignment vertical="top"/>
    </xf>
    <xf numFmtId="3" fontId="8" fillId="0" borderId="0" xfId="0" applyNumberFormat="1" applyFont="1" applyFill="1" applyBorder="1" applyAlignment="1">
      <alignment vertical="top"/>
    </xf>
    <xf numFmtId="3" fontId="2" fillId="0" borderId="0" xfId="0" applyNumberFormat="1" applyFont="1" applyFill="1" applyBorder="1" applyAlignment="1">
      <alignment horizontal="right" vertical="top"/>
    </xf>
    <xf numFmtId="164" fontId="2"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center" vertical="top"/>
    </xf>
    <xf numFmtId="164" fontId="2" fillId="0" borderId="0" xfId="0" applyNumberFormat="1" applyFont="1" applyFill="1" applyAlignment="1">
      <alignment vertical="top"/>
    </xf>
    <xf numFmtId="3" fontId="2" fillId="0" borderId="0" xfId="0" applyNumberFormat="1" applyFont="1" applyFill="1" applyBorder="1" applyAlignment="1">
      <alignment horizontal="center" vertical="top"/>
    </xf>
    <xf numFmtId="4" fontId="2" fillId="0" borderId="0" xfId="0" applyNumberFormat="1" applyFont="1" applyFill="1" applyAlignment="1">
      <alignment vertical="top"/>
    </xf>
    <xf numFmtId="164" fontId="2" fillId="0" borderId="0" xfId="0" applyNumberFormat="1" applyFont="1" applyFill="1" applyAlignment="1">
      <alignment vertical="top" wrapText="1"/>
    </xf>
    <xf numFmtId="165" fontId="2" fillId="0" borderId="0" xfId="0" applyNumberFormat="1" applyFont="1" applyFill="1" applyAlignment="1">
      <alignment vertical="top" wrapText="1"/>
    </xf>
    <xf numFmtId="3" fontId="8" fillId="0" borderId="0" xfId="0" applyNumberFormat="1" applyFont="1" applyFill="1" applyAlignment="1">
      <alignment vertical="top"/>
    </xf>
    <xf numFmtId="3" fontId="2" fillId="6" borderId="29" xfId="0" applyNumberFormat="1" applyFont="1" applyFill="1" applyBorder="1" applyAlignment="1">
      <alignment horizontal="left" vertical="top"/>
    </xf>
    <xf numFmtId="3" fontId="2" fillId="6" borderId="31" xfId="0" applyNumberFormat="1" applyFont="1" applyFill="1" applyBorder="1" applyAlignment="1">
      <alignment horizontal="left" vertical="top"/>
    </xf>
    <xf numFmtId="49" fontId="12" fillId="6" borderId="10" xfId="0" applyNumberFormat="1" applyFont="1" applyFill="1" applyBorder="1" applyAlignment="1">
      <alignment vertical="top"/>
    </xf>
    <xf numFmtId="3" fontId="2" fillId="0" borderId="0" xfId="0" applyNumberFormat="1" applyFont="1" applyAlignment="1">
      <alignment vertical="top"/>
    </xf>
    <xf numFmtId="164" fontId="2" fillId="6" borderId="16" xfId="0" applyNumberFormat="1" applyFont="1" applyFill="1" applyBorder="1" applyAlignment="1">
      <alignment horizontal="center" vertical="top"/>
    </xf>
    <xf numFmtId="164" fontId="2" fillId="6" borderId="41" xfId="0" applyNumberFormat="1" applyFont="1" applyFill="1" applyBorder="1" applyAlignment="1">
      <alignment horizontal="center" vertical="top"/>
    </xf>
    <xf numFmtId="0" fontId="2" fillId="6" borderId="39" xfId="0" applyFont="1" applyFill="1" applyBorder="1" applyAlignment="1">
      <alignment vertical="top"/>
    </xf>
    <xf numFmtId="164" fontId="10" fillId="6" borderId="10" xfId="0" applyNumberFormat="1" applyFont="1" applyFill="1" applyBorder="1" applyAlignment="1">
      <alignment horizontal="center" vertical="top" wrapText="1"/>
    </xf>
    <xf numFmtId="164" fontId="10" fillId="6" borderId="60" xfId="0" applyNumberFormat="1" applyFont="1" applyFill="1" applyBorder="1" applyAlignment="1">
      <alignment horizontal="center" vertical="top"/>
    </xf>
    <xf numFmtId="164" fontId="2" fillId="6" borderId="62" xfId="0" applyNumberFormat="1" applyFont="1" applyFill="1" applyBorder="1" applyAlignment="1">
      <alignment horizontal="center" vertical="top"/>
    </xf>
    <xf numFmtId="164" fontId="2" fillId="6" borderId="15" xfId="0" applyNumberFormat="1" applyFont="1" applyFill="1" applyBorder="1" applyAlignment="1">
      <alignment horizontal="center" vertical="top"/>
    </xf>
    <xf numFmtId="164" fontId="2" fillId="6" borderId="44" xfId="0" applyNumberFormat="1" applyFont="1" applyFill="1" applyBorder="1" applyAlignment="1">
      <alignment horizontal="center" vertical="top"/>
    </xf>
    <xf numFmtId="164" fontId="2" fillId="6" borderId="40" xfId="0" applyNumberFormat="1" applyFont="1" applyFill="1" applyBorder="1" applyAlignment="1">
      <alignment horizontal="center" vertical="top"/>
    </xf>
    <xf numFmtId="3" fontId="14" fillId="6" borderId="17" xfId="0" applyNumberFormat="1" applyFont="1" applyFill="1" applyBorder="1" applyAlignment="1">
      <alignment horizontal="center" vertical="top" wrapText="1"/>
    </xf>
    <xf numFmtId="3" fontId="2" fillId="0" borderId="11" xfId="0" applyNumberFormat="1" applyFont="1" applyBorder="1" applyAlignment="1">
      <alignment horizontal="center" vertical="top"/>
    </xf>
    <xf numFmtId="3" fontId="2" fillId="6" borderId="67" xfId="0" applyNumberFormat="1" applyFont="1" applyFill="1" applyBorder="1" applyAlignment="1">
      <alignment horizontal="center" vertical="top"/>
    </xf>
    <xf numFmtId="3" fontId="2" fillId="0" borderId="0" xfId="0" applyNumberFormat="1" applyFont="1" applyBorder="1" applyAlignment="1">
      <alignment horizontal="center" vertical="top"/>
    </xf>
    <xf numFmtId="164" fontId="9" fillId="6" borderId="15" xfId="0" applyNumberFormat="1" applyFont="1" applyFill="1" applyBorder="1" applyAlignment="1">
      <alignment horizontal="center" vertical="top" wrapText="1"/>
    </xf>
    <xf numFmtId="3" fontId="14" fillId="6" borderId="10" xfId="0" applyNumberFormat="1" applyFont="1" applyFill="1" applyBorder="1" applyAlignment="1">
      <alignment horizontal="left" vertical="top" wrapText="1"/>
    </xf>
    <xf numFmtId="3" fontId="8" fillId="0" borderId="37" xfId="0" applyNumberFormat="1" applyFont="1" applyBorder="1" applyAlignment="1">
      <alignment horizontal="center" vertical="center" wrapText="1"/>
    </xf>
    <xf numFmtId="164" fontId="8" fillId="8" borderId="0" xfId="0" applyNumberFormat="1" applyFont="1" applyFill="1" applyBorder="1" applyAlignment="1">
      <alignment horizontal="center" vertical="top"/>
    </xf>
    <xf numFmtId="0" fontId="2" fillId="0" borderId="36" xfId="0" applyNumberFormat="1" applyFont="1" applyFill="1" applyBorder="1" applyAlignment="1">
      <alignment horizontal="center" vertical="top"/>
    </xf>
    <xf numFmtId="164" fontId="2" fillId="0" borderId="32" xfId="1" applyNumberFormat="1" applyFont="1" applyFill="1" applyBorder="1" applyAlignment="1">
      <alignment vertical="top" wrapText="1"/>
    </xf>
    <xf numFmtId="49" fontId="9" fillId="6" borderId="10" xfId="0" applyNumberFormat="1" applyFont="1" applyFill="1" applyBorder="1" applyAlignment="1">
      <alignment horizontal="center" vertical="top"/>
    </xf>
    <xf numFmtId="3" fontId="9" fillId="6" borderId="31" xfId="0" applyNumberFormat="1" applyFont="1" applyFill="1" applyBorder="1" applyAlignment="1">
      <alignment horizontal="center" vertical="top" wrapText="1"/>
    </xf>
    <xf numFmtId="164" fontId="2" fillId="6" borderId="62" xfId="0" applyNumberFormat="1" applyFont="1" applyFill="1" applyBorder="1" applyAlignment="1">
      <alignment horizontal="center" vertical="top" wrapText="1"/>
    </xf>
    <xf numFmtId="164" fontId="2" fillId="6" borderId="33" xfId="0" applyNumberFormat="1" applyFont="1" applyFill="1" applyBorder="1" applyAlignment="1">
      <alignment horizontal="center" vertical="top" wrapText="1"/>
    </xf>
    <xf numFmtId="3" fontId="2" fillId="0" borderId="39" xfId="0" applyNumberFormat="1" applyFont="1" applyFill="1" applyBorder="1" applyAlignment="1">
      <alignment vertical="top" wrapText="1"/>
    </xf>
    <xf numFmtId="3" fontId="2" fillId="6" borderId="32" xfId="0" applyNumberFormat="1" applyFont="1" applyFill="1" applyBorder="1" applyAlignment="1">
      <alignment horizontal="center" vertical="top" wrapText="1"/>
    </xf>
    <xf numFmtId="3" fontId="2" fillId="6" borderId="45" xfId="0" applyNumberFormat="1" applyFont="1" applyFill="1" applyBorder="1" applyAlignment="1">
      <alignment horizontal="center" vertical="top" wrapText="1"/>
    </xf>
    <xf numFmtId="3" fontId="8" fillId="0" borderId="29" xfId="0" applyNumberFormat="1" applyFont="1" applyBorder="1" applyAlignment="1">
      <alignment horizontal="center" vertical="top"/>
    </xf>
    <xf numFmtId="3" fontId="8" fillId="0" borderId="31" xfId="0" applyNumberFormat="1" applyFont="1" applyBorder="1" applyAlignment="1">
      <alignment horizontal="center" vertical="top"/>
    </xf>
    <xf numFmtId="3" fontId="14" fillId="7" borderId="22" xfId="0" applyNumberFormat="1" applyFont="1" applyFill="1" applyBorder="1" applyAlignment="1">
      <alignment horizontal="center" vertical="top" wrapText="1"/>
    </xf>
    <xf numFmtId="3" fontId="2" fillId="6" borderId="29" xfId="0" applyNumberFormat="1" applyFont="1" applyFill="1" applyBorder="1" applyAlignment="1">
      <alignment vertical="top" wrapText="1"/>
    </xf>
    <xf numFmtId="3" fontId="9" fillId="7" borderId="22"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xf>
    <xf numFmtId="3" fontId="2" fillId="6" borderId="29" xfId="0" applyNumberFormat="1" applyFont="1" applyFill="1" applyBorder="1" applyAlignment="1">
      <alignment horizontal="center" vertical="top"/>
    </xf>
    <xf numFmtId="164" fontId="2" fillId="6" borderId="30" xfId="0" applyNumberFormat="1" applyFont="1" applyFill="1" applyBorder="1" applyAlignment="1">
      <alignment horizontal="center" vertical="top" wrapText="1"/>
    </xf>
    <xf numFmtId="3" fontId="2" fillId="6" borderId="10" xfId="0" applyNumberFormat="1" applyFont="1" applyFill="1" applyBorder="1" applyAlignment="1">
      <alignment horizontal="center" vertical="center" textRotation="90" wrapText="1"/>
    </xf>
    <xf numFmtId="3" fontId="2" fillId="6" borderId="19" xfId="0" applyNumberFormat="1" applyFont="1" applyFill="1" applyBorder="1" applyAlignment="1">
      <alignment vertical="top" wrapText="1"/>
    </xf>
    <xf numFmtId="3" fontId="9" fillId="7" borderId="45" xfId="0" applyNumberFormat="1" applyFont="1" applyFill="1" applyBorder="1" applyAlignment="1">
      <alignment horizontal="center" vertical="top" wrapText="1"/>
    </xf>
    <xf numFmtId="165" fontId="9" fillId="7" borderId="51" xfId="0" applyNumberFormat="1" applyFont="1" applyFill="1" applyBorder="1" applyAlignment="1">
      <alignment horizontal="center" vertical="top" wrapText="1"/>
    </xf>
    <xf numFmtId="0" fontId="2" fillId="6" borderId="48" xfId="0" applyFont="1" applyFill="1" applyBorder="1" applyAlignment="1">
      <alignment horizontal="center" vertical="top" wrapText="1"/>
    </xf>
    <xf numFmtId="0" fontId="2" fillId="6" borderId="20" xfId="0" applyFont="1" applyFill="1" applyBorder="1" applyAlignment="1">
      <alignment horizontal="center" vertical="top" wrapText="1"/>
    </xf>
    <xf numFmtId="0" fontId="2" fillId="0" borderId="36" xfId="0" applyFont="1" applyFill="1" applyBorder="1" applyAlignment="1">
      <alignment horizontal="center" vertical="top" wrapText="1"/>
    </xf>
    <xf numFmtId="0" fontId="2" fillId="0" borderId="15" xfId="0" applyFont="1" applyFill="1" applyBorder="1" applyAlignment="1">
      <alignment horizontal="center" vertical="top" wrapText="1"/>
    </xf>
    <xf numFmtId="3" fontId="2" fillId="0" borderId="31" xfId="0" applyNumberFormat="1" applyFont="1" applyFill="1" applyBorder="1" applyAlignment="1">
      <alignment horizontal="center" vertical="top"/>
    </xf>
    <xf numFmtId="3" fontId="9" fillId="7" borderId="22" xfId="0" applyNumberFormat="1" applyFont="1" applyFill="1" applyBorder="1" applyAlignment="1">
      <alignment horizontal="center" vertical="top"/>
    </xf>
    <xf numFmtId="165" fontId="9" fillId="7" borderId="50" xfId="0" applyNumberFormat="1" applyFont="1" applyFill="1" applyBorder="1" applyAlignment="1">
      <alignment horizontal="center" vertical="top"/>
    </xf>
    <xf numFmtId="164" fontId="2" fillId="0" borderId="38" xfId="0" applyNumberFormat="1" applyFont="1" applyFill="1" applyBorder="1" applyAlignment="1">
      <alignment horizontal="center" vertical="top"/>
    </xf>
    <xf numFmtId="164" fontId="9" fillId="7" borderId="50" xfId="0" applyNumberFormat="1" applyFont="1" applyFill="1" applyBorder="1" applyAlignment="1">
      <alignment horizontal="center" vertical="top" wrapText="1"/>
    </xf>
    <xf numFmtId="3" fontId="2" fillId="0" borderId="29" xfId="0" applyNumberFormat="1" applyFont="1" applyFill="1" applyBorder="1" applyAlignment="1">
      <alignment horizontal="center" vertical="top" wrapText="1"/>
    </xf>
    <xf numFmtId="3" fontId="2" fillId="0" borderId="29" xfId="0" applyNumberFormat="1" applyFont="1" applyBorder="1" applyAlignment="1">
      <alignment vertical="top" wrapText="1"/>
    </xf>
    <xf numFmtId="3" fontId="2" fillId="6" borderId="30" xfId="0" applyNumberFormat="1" applyFont="1" applyFill="1" applyBorder="1" applyAlignment="1">
      <alignment horizontal="center" vertical="top" wrapText="1"/>
    </xf>
    <xf numFmtId="3" fontId="2" fillId="0" borderId="43" xfId="0" applyNumberFormat="1" applyFont="1" applyFill="1" applyBorder="1" applyAlignment="1">
      <alignment horizontal="center" vertical="top" wrapText="1"/>
    </xf>
    <xf numFmtId="3" fontId="2" fillId="0" borderId="36" xfId="0" applyNumberFormat="1" applyFont="1" applyFill="1" applyBorder="1" applyAlignment="1">
      <alignment horizontal="center" vertical="top"/>
    </xf>
    <xf numFmtId="3" fontId="2" fillId="0" borderId="15"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2" fillId="0" borderId="45" xfId="0" applyNumberFormat="1" applyFont="1" applyFill="1" applyBorder="1" applyAlignment="1">
      <alignment horizontal="center" vertical="top"/>
    </xf>
    <xf numFmtId="3" fontId="2" fillId="0" borderId="31" xfId="0" applyNumberFormat="1" applyFont="1" applyBorder="1" applyAlignment="1">
      <alignment horizontal="center" vertical="top"/>
    </xf>
    <xf numFmtId="3" fontId="2" fillId="6" borderId="51" xfId="0" applyNumberFormat="1" applyFont="1" applyFill="1" applyBorder="1" applyAlignment="1">
      <alignment horizontal="center" vertical="center" wrapText="1"/>
    </xf>
    <xf numFmtId="3" fontId="2" fillId="0" borderId="56" xfId="0" applyNumberFormat="1" applyFont="1" applyFill="1" applyBorder="1" applyAlignment="1">
      <alignment horizontal="center" vertical="top"/>
    </xf>
    <xf numFmtId="3" fontId="2" fillId="6" borderId="39" xfId="0" applyNumberFormat="1" applyFont="1" applyFill="1" applyBorder="1" applyAlignment="1">
      <alignment horizontal="center" vertical="top" wrapText="1"/>
    </xf>
    <xf numFmtId="167" fontId="2" fillId="13" borderId="76" xfId="3" applyNumberFormat="1" applyFont="1" applyFill="1" applyBorder="1" applyAlignment="1">
      <alignment horizontal="center" vertical="top"/>
    </xf>
    <xf numFmtId="167" fontId="2" fillId="13" borderId="75" xfId="3" applyNumberFormat="1" applyFont="1" applyFill="1" applyBorder="1" applyAlignment="1">
      <alignment horizontal="center" vertical="top"/>
    </xf>
    <xf numFmtId="3" fontId="2" fillId="0" borderId="29" xfId="0" applyNumberFormat="1" applyFont="1" applyBorder="1" applyAlignment="1">
      <alignment horizontal="center" vertical="top"/>
    </xf>
    <xf numFmtId="3" fontId="2" fillId="6" borderId="54" xfId="0" applyNumberFormat="1" applyFont="1" applyFill="1" applyBorder="1" applyAlignment="1">
      <alignment horizontal="center" vertical="top" wrapText="1"/>
    </xf>
    <xf numFmtId="3" fontId="2" fillId="0" borderId="16" xfId="0" applyNumberFormat="1" applyFont="1" applyFill="1" applyBorder="1" applyAlignment="1">
      <alignment horizontal="center" vertical="top" wrapText="1"/>
    </xf>
    <xf numFmtId="3" fontId="2" fillId="0" borderId="19" xfId="0" applyNumberFormat="1" applyFont="1" applyFill="1" applyBorder="1" applyAlignment="1">
      <alignment horizontal="center" vertical="center" textRotation="90" wrapText="1"/>
    </xf>
    <xf numFmtId="3" fontId="8" fillId="8" borderId="29" xfId="0" applyNumberFormat="1" applyFont="1" applyFill="1" applyBorder="1" applyAlignment="1">
      <alignment vertical="top" wrapText="1"/>
    </xf>
    <xf numFmtId="3" fontId="8" fillId="8" borderId="29" xfId="0" applyNumberFormat="1" applyFont="1" applyFill="1" applyBorder="1" applyAlignment="1">
      <alignment horizontal="center" vertical="top"/>
    </xf>
    <xf numFmtId="3" fontId="8" fillId="8" borderId="31" xfId="0" applyNumberFormat="1" applyFont="1" applyFill="1" applyBorder="1" applyAlignment="1">
      <alignment vertical="top" wrapText="1"/>
    </xf>
    <xf numFmtId="3" fontId="8" fillId="8" borderId="31" xfId="0" applyNumberFormat="1" applyFont="1" applyFill="1" applyBorder="1" applyAlignment="1">
      <alignment horizontal="center" vertical="top"/>
    </xf>
    <xf numFmtId="3" fontId="8" fillId="8" borderId="37" xfId="0" applyNumberFormat="1" applyFont="1" applyFill="1" applyBorder="1" applyAlignment="1">
      <alignment horizontal="center" vertical="top"/>
    </xf>
    <xf numFmtId="3" fontId="8" fillId="8" borderId="11" xfId="0" applyNumberFormat="1" applyFont="1" applyFill="1" applyBorder="1" applyAlignment="1">
      <alignment horizontal="center" vertical="top"/>
    </xf>
    <xf numFmtId="3" fontId="8" fillId="6" borderId="16" xfId="0" applyNumberFormat="1" applyFont="1" applyFill="1" applyBorder="1" applyAlignment="1">
      <alignment vertical="top" wrapText="1"/>
    </xf>
    <xf numFmtId="164" fontId="8" fillId="6" borderId="32" xfId="1" applyNumberFormat="1" applyFont="1" applyFill="1" applyBorder="1" applyAlignment="1">
      <alignment horizontal="left" vertical="top" wrapText="1"/>
    </xf>
    <xf numFmtId="0" fontId="8" fillId="6" borderId="32" xfId="0" applyNumberFormat="1" applyFont="1" applyFill="1" applyBorder="1" applyAlignment="1">
      <alignment horizontal="center" vertical="top"/>
    </xf>
    <xf numFmtId="0" fontId="8" fillId="6" borderId="43" xfId="0" applyNumberFormat="1" applyFont="1" applyFill="1" applyBorder="1" applyAlignment="1">
      <alignment horizontal="center" vertical="top"/>
    </xf>
    <xf numFmtId="0" fontId="8" fillId="6" borderId="35" xfId="0" applyNumberFormat="1" applyFont="1" applyFill="1" applyBorder="1" applyAlignment="1">
      <alignment horizontal="center" vertical="top"/>
    </xf>
    <xf numFmtId="3" fontId="8" fillId="6" borderId="32" xfId="0" applyNumberFormat="1" applyFont="1" applyFill="1" applyBorder="1" applyAlignment="1">
      <alignment horizontal="left" vertical="top" wrapText="1"/>
    </xf>
    <xf numFmtId="164" fontId="8" fillId="6" borderId="39" xfId="1" applyNumberFormat="1" applyFont="1" applyFill="1" applyBorder="1" applyAlignment="1">
      <alignment horizontal="left" vertical="top" wrapText="1"/>
    </xf>
    <xf numFmtId="0" fontId="8" fillId="6" borderId="37" xfId="0" applyNumberFormat="1" applyFont="1" applyFill="1" applyBorder="1" applyAlignment="1">
      <alignment horizontal="center" vertical="top"/>
    </xf>
    <xf numFmtId="0" fontId="8" fillId="6" borderId="11" xfId="0" applyNumberFormat="1" applyFont="1" applyFill="1" applyBorder="1" applyAlignment="1">
      <alignment horizontal="center" vertical="top"/>
    </xf>
    <xf numFmtId="0" fontId="8" fillId="6" borderId="33" xfId="0" applyNumberFormat="1" applyFont="1" applyFill="1" applyBorder="1" applyAlignment="1">
      <alignment horizontal="center" vertical="top"/>
    </xf>
    <xf numFmtId="3" fontId="8" fillId="6" borderId="40" xfId="0" applyNumberFormat="1" applyFont="1" applyFill="1" applyBorder="1" applyAlignment="1">
      <alignment horizontal="center" vertical="top"/>
    </xf>
    <xf numFmtId="3" fontId="8" fillId="6" borderId="43" xfId="0" applyNumberFormat="1" applyFont="1" applyFill="1" applyBorder="1" applyAlignment="1">
      <alignment horizontal="center" vertical="top"/>
    </xf>
    <xf numFmtId="3" fontId="8" fillId="6" borderId="42" xfId="0" applyNumberFormat="1" applyFont="1" applyFill="1" applyBorder="1" applyAlignment="1">
      <alignment horizontal="center" vertical="top"/>
    </xf>
    <xf numFmtId="0" fontId="8" fillId="6" borderId="40" xfId="0" applyNumberFormat="1" applyFont="1" applyFill="1" applyBorder="1" applyAlignment="1">
      <alignment horizontal="center" vertical="top"/>
    </xf>
    <xf numFmtId="3" fontId="8" fillId="0" borderId="33" xfId="0" applyNumberFormat="1" applyFont="1" applyFill="1" applyBorder="1" applyAlignment="1">
      <alignment horizontal="center" vertical="top"/>
    </xf>
    <xf numFmtId="3" fontId="8" fillId="0" borderId="36" xfId="0" applyNumberFormat="1" applyFont="1" applyFill="1" applyBorder="1" applyAlignment="1">
      <alignment horizontal="center" vertical="top"/>
    </xf>
    <xf numFmtId="3" fontId="8" fillId="0" borderId="15" xfId="0" applyNumberFormat="1" applyFont="1" applyFill="1" applyBorder="1" applyAlignment="1">
      <alignment horizontal="center" vertical="top"/>
    </xf>
    <xf numFmtId="3" fontId="8" fillId="0" borderId="39" xfId="0" applyNumberFormat="1" applyFont="1" applyFill="1" applyBorder="1" applyAlignment="1">
      <alignment horizontal="left" vertical="top" wrapText="1"/>
    </xf>
    <xf numFmtId="3" fontId="8" fillId="0" borderId="41" xfId="0" applyNumberFormat="1" applyFont="1" applyFill="1" applyBorder="1" applyAlignment="1">
      <alignment horizontal="center" vertical="top"/>
    </xf>
    <xf numFmtId="0" fontId="8" fillId="6" borderId="17" xfId="0" applyNumberFormat="1" applyFont="1" applyFill="1" applyBorder="1" applyAlignment="1">
      <alignment horizontal="center" vertical="top"/>
    </xf>
    <xf numFmtId="164" fontId="8" fillId="6" borderId="32" xfId="1" applyNumberFormat="1" applyFont="1" applyFill="1" applyBorder="1" applyAlignment="1">
      <alignment vertical="top" wrapText="1"/>
    </xf>
    <xf numFmtId="3" fontId="8" fillId="0" borderId="11" xfId="0" applyNumberFormat="1" applyFont="1" applyBorder="1" applyAlignment="1">
      <alignment horizontal="center" vertical="center" wrapText="1"/>
    </xf>
    <xf numFmtId="164" fontId="2" fillId="0" borderId="29" xfId="1" applyNumberFormat="1" applyFont="1" applyFill="1" applyBorder="1" applyAlignment="1">
      <alignment horizontal="left" vertical="top" wrapText="1"/>
    </xf>
    <xf numFmtId="3" fontId="8" fillId="0" borderId="39" xfId="0" applyNumberFormat="1" applyFont="1" applyFill="1" applyBorder="1" applyAlignment="1">
      <alignment horizontal="center" vertical="top"/>
    </xf>
    <xf numFmtId="0" fontId="8" fillId="0" borderId="15" xfId="0" applyNumberFormat="1" applyFont="1" applyFill="1" applyBorder="1" applyAlignment="1">
      <alignment horizontal="center" vertical="top"/>
    </xf>
    <xf numFmtId="0" fontId="2" fillId="0" borderId="2" xfId="0" applyNumberFormat="1" applyFont="1" applyFill="1" applyBorder="1" applyAlignment="1">
      <alignment horizontal="center" vertical="top"/>
    </xf>
    <xf numFmtId="0" fontId="2" fillId="0" borderId="3"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0" fontId="2" fillId="0" borderId="33" xfId="0" applyNumberFormat="1" applyFont="1" applyFill="1" applyBorder="1" applyAlignment="1">
      <alignment horizontal="center" vertical="top"/>
    </xf>
    <xf numFmtId="0" fontId="2" fillId="0" borderId="35" xfId="0" applyNumberFormat="1" applyFont="1" applyFill="1" applyBorder="1" applyAlignment="1">
      <alignment horizontal="center" vertical="top"/>
    </xf>
    <xf numFmtId="0" fontId="2" fillId="0" borderId="32" xfId="0" applyNumberFormat="1" applyFont="1" applyFill="1" applyBorder="1" applyAlignment="1">
      <alignment horizontal="center" vertical="top"/>
    </xf>
    <xf numFmtId="164" fontId="2" fillId="6" borderId="45" xfId="0" applyNumberFormat="1" applyFont="1" applyFill="1" applyBorder="1" applyAlignment="1">
      <alignment vertical="top" wrapText="1"/>
    </xf>
    <xf numFmtId="164" fontId="8" fillId="0" borderId="38" xfId="0" applyNumberFormat="1" applyFont="1" applyBorder="1" applyAlignment="1">
      <alignment horizontal="center" vertical="top"/>
    </xf>
    <xf numFmtId="164" fontId="8" fillId="6" borderId="68" xfId="0" applyNumberFormat="1" applyFont="1" applyFill="1" applyBorder="1" applyAlignment="1">
      <alignment horizontal="center" vertical="top"/>
    </xf>
    <xf numFmtId="4" fontId="2" fillId="0" borderId="0" xfId="0" applyNumberFormat="1" applyFont="1" applyFill="1" applyBorder="1" applyAlignment="1">
      <alignment horizontal="center" vertical="top"/>
    </xf>
    <xf numFmtId="164" fontId="9" fillId="4" borderId="28" xfId="0" applyNumberFormat="1" applyFont="1" applyFill="1" applyBorder="1" applyAlignment="1">
      <alignment horizontal="center" vertical="top"/>
    </xf>
    <xf numFmtId="164" fontId="9" fillId="3" borderId="28" xfId="0" applyNumberFormat="1" applyFont="1" applyFill="1" applyBorder="1" applyAlignment="1">
      <alignment horizontal="center" vertical="top"/>
    </xf>
    <xf numFmtId="164" fontId="8" fillId="0" borderId="10" xfId="0" applyNumberFormat="1" applyFont="1" applyBorder="1" applyAlignment="1">
      <alignment horizontal="center" vertical="top"/>
    </xf>
    <xf numFmtId="164" fontId="8" fillId="8" borderId="10" xfId="0" applyNumberFormat="1" applyFont="1" applyFill="1" applyBorder="1" applyAlignment="1">
      <alignment horizontal="center" vertical="top"/>
    </xf>
    <xf numFmtId="164" fontId="2" fillId="0" borderId="64" xfId="0" applyNumberFormat="1" applyFont="1" applyBorder="1" applyAlignment="1">
      <alignment horizontal="center" vertical="center" wrapText="1"/>
    </xf>
    <xf numFmtId="164" fontId="9" fillId="3" borderId="15" xfId="0" applyNumberFormat="1" applyFont="1" applyFill="1" applyBorder="1" applyAlignment="1">
      <alignment horizontal="center" vertical="top" wrapText="1"/>
    </xf>
    <xf numFmtId="164" fontId="9" fillId="3" borderId="15" xfId="0" applyNumberFormat="1" applyFont="1" applyFill="1" applyBorder="1" applyAlignment="1">
      <alignment horizontal="center" vertical="top"/>
    </xf>
    <xf numFmtId="164" fontId="2" fillId="0" borderId="3" xfId="0" applyNumberFormat="1" applyFont="1" applyBorder="1" applyAlignment="1">
      <alignment horizontal="center" vertical="center" wrapText="1"/>
    </xf>
    <xf numFmtId="164" fontId="9" fillId="3" borderId="36" xfId="0" applyNumberFormat="1" applyFont="1" applyFill="1" applyBorder="1" applyAlignment="1">
      <alignment horizontal="center" vertical="top"/>
    </xf>
    <xf numFmtId="164" fontId="9" fillId="5" borderId="20" xfId="0" applyNumberFormat="1" applyFont="1" applyFill="1" applyBorder="1" applyAlignment="1">
      <alignment horizontal="center" vertical="top"/>
    </xf>
    <xf numFmtId="3" fontId="2" fillId="6" borderId="1" xfId="0" applyNumberFormat="1" applyFont="1" applyFill="1" applyBorder="1" applyAlignment="1">
      <alignment horizontal="center" vertical="top"/>
    </xf>
    <xf numFmtId="0" fontId="2" fillId="0" borderId="45" xfId="0" applyNumberFormat="1" applyFont="1" applyFill="1" applyBorder="1" applyAlignment="1">
      <alignment horizontal="center" vertical="top"/>
    </xf>
    <xf numFmtId="0" fontId="2" fillId="0" borderId="16" xfId="0" applyNumberFormat="1" applyFont="1" applyFill="1" applyBorder="1" applyAlignment="1">
      <alignment horizontal="center" vertical="top"/>
    </xf>
    <xf numFmtId="49" fontId="9" fillId="5" borderId="77" xfId="0" applyNumberFormat="1" applyFont="1" applyFill="1" applyBorder="1" applyAlignment="1">
      <alignment horizontal="center" vertical="top"/>
    </xf>
    <xf numFmtId="164" fontId="2" fillId="0" borderId="45" xfId="1" applyNumberFormat="1" applyFont="1" applyFill="1" applyBorder="1" applyAlignment="1">
      <alignment vertical="top" wrapText="1"/>
    </xf>
    <xf numFmtId="3" fontId="8" fillId="8" borderId="64" xfId="0" applyNumberFormat="1" applyFont="1" applyFill="1" applyBorder="1" applyAlignment="1">
      <alignment horizontal="center" vertical="top"/>
    </xf>
    <xf numFmtId="3" fontId="8" fillId="8" borderId="3" xfId="0" applyNumberFormat="1" applyFont="1" applyFill="1" applyBorder="1" applyAlignment="1">
      <alignment horizontal="center" vertical="top"/>
    </xf>
    <xf numFmtId="3" fontId="2" fillId="0" borderId="33" xfId="0" applyNumberFormat="1" applyFont="1" applyFill="1" applyBorder="1" applyAlignment="1">
      <alignment horizontal="center" vertical="top" wrapText="1"/>
    </xf>
    <xf numFmtId="3" fontId="2" fillId="0" borderId="52" xfId="0" applyNumberFormat="1" applyFont="1" applyFill="1" applyBorder="1" applyAlignment="1">
      <alignment horizontal="center" vertical="top" wrapText="1"/>
    </xf>
    <xf numFmtId="164" fontId="2" fillId="0" borderId="0" xfId="0" applyNumberFormat="1" applyFont="1" applyFill="1" applyBorder="1" applyAlignment="1">
      <alignment vertical="top" wrapText="1"/>
    </xf>
    <xf numFmtId="3" fontId="9" fillId="8" borderId="30" xfId="0" applyNumberFormat="1" applyFont="1" applyFill="1" applyBorder="1" applyAlignment="1">
      <alignment horizontal="center" vertical="center" wrapText="1"/>
    </xf>
    <xf numFmtId="3" fontId="2" fillId="8" borderId="37" xfId="0" applyNumberFormat="1" applyFont="1" applyFill="1" applyBorder="1" applyAlignment="1">
      <alignment horizontal="center" vertical="center" wrapText="1"/>
    </xf>
    <xf numFmtId="3" fontId="2" fillId="0" borderId="48" xfId="0" applyNumberFormat="1" applyFont="1" applyFill="1" applyBorder="1" applyAlignment="1">
      <alignment horizontal="center" vertical="center" wrapText="1"/>
    </xf>
    <xf numFmtId="3" fontId="2" fillId="6" borderId="38" xfId="0" applyNumberFormat="1" applyFont="1" applyFill="1" applyBorder="1" applyAlignment="1">
      <alignment horizontal="left" vertical="top" wrapText="1"/>
    </xf>
    <xf numFmtId="3" fontId="2" fillId="0" borderId="14" xfId="0" applyNumberFormat="1" applyFont="1" applyFill="1" applyBorder="1" applyAlignment="1">
      <alignment horizontal="left" vertical="top" wrapText="1"/>
    </xf>
    <xf numFmtId="3" fontId="2" fillId="0" borderId="47" xfId="0" applyNumberFormat="1" applyFont="1" applyFill="1" applyBorder="1" applyAlignment="1">
      <alignment horizontal="center" vertical="top" wrapText="1"/>
    </xf>
    <xf numFmtId="3" fontId="2" fillId="8" borderId="38" xfId="1" applyNumberFormat="1" applyFont="1" applyFill="1" applyBorder="1" applyAlignment="1">
      <alignment horizontal="center" vertical="top" wrapText="1"/>
    </xf>
    <xf numFmtId="3" fontId="2" fillId="6" borderId="0" xfId="1" applyNumberFormat="1" applyFont="1" applyFill="1" applyBorder="1" applyAlignment="1">
      <alignment horizontal="center" vertical="top" wrapText="1"/>
    </xf>
    <xf numFmtId="3" fontId="2" fillId="6" borderId="0" xfId="1" applyNumberFormat="1" applyFont="1" applyFill="1" applyBorder="1" applyAlignment="1">
      <alignment horizontal="center" vertical="top"/>
    </xf>
    <xf numFmtId="3" fontId="9" fillId="7" borderId="23"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64" xfId="0" applyFont="1" applyFill="1" applyBorder="1" applyAlignment="1">
      <alignment horizontal="center" vertical="top" wrapText="1"/>
    </xf>
    <xf numFmtId="0" fontId="2" fillId="0" borderId="16" xfId="0" applyFont="1" applyFill="1" applyBorder="1" applyAlignment="1">
      <alignment horizontal="center" vertical="top" wrapText="1"/>
    </xf>
    <xf numFmtId="0" fontId="2" fillId="0" borderId="60" xfId="0" applyFont="1" applyFill="1" applyBorder="1" applyAlignment="1">
      <alignment horizontal="center" vertical="top" wrapText="1"/>
    </xf>
    <xf numFmtId="3" fontId="2" fillId="0" borderId="60" xfId="0" applyNumberFormat="1" applyFont="1" applyFill="1" applyBorder="1" applyAlignment="1">
      <alignment horizontal="center" vertical="top" wrapText="1"/>
    </xf>
    <xf numFmtId="0" fontId="2" fillId="6" borderId="18"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44" xfId="0" applyFont="1" applyFill="1" applyBorder="1" applyAlignment="1">
      <alignment horizontal="center" vertical="top" wrapText="1"/>
    </xf>
    <xf numFmtId="0" fontId="2" fillId="0" borderId="33" xfId="0" applyFont="1" applyFill="1" applyBorder="1" applyAlignment="1">
      <alignment horizontal="center" vertical="top" wrapText="1"/>
    </xf>
    <xf numFmtId="0" fontId="2" fillId="0" borderId="52" xfId="0" applyFont="1" applyFill="1" applyBorder="1" applyAlignment="1">
      <alignment horizontal="center" vertical="top" wrapText="1"/>
    </xf>
    <xf numFmtId="0" fontId="2" fillId="0" borderId="49" xfId="0" applyFont="1" applyFill="1" applyBorder="1" applyAlignment="1">
      <alignment horizontal="center" vertical="top" wrapText="1"/>
    </xf>
    <xf numFmtId="0" fontId="2" fillId="0" borderId="50" xfId="0" applyFont="1" applyFill="1" applyBorder="1" applyAlignment="1">
      <alignment horizontal="center" vertical="top" wrapText="1"/>
    </xf>
    <xf numFmtId="3" fontId="2" fillId="8" borderId="47"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6" borderId="66" xfId="0" applyNumberFormat="1" applyFont="1" applyFill="1" applyBorder="1" applyAlignment="1">
      <alignment horizontal="center" vertical="top" wrapText="1"/>
    </xf>
    <xf numFmtId="164" fontId="2" fillId="6" borderId="0" xfId="0" applyNumberFormat="1" applyFont="1" applyFill="1" applyAlignment="1">
      <alignment horizontal="center" vertical="top"/>
    </xf>
    <xf numFmtId="164" fontId="8" fillId="6" borderId="0" xfId="0" applyNumberFormat="1" applyFont="1" applyFill="1" applyAlignment="1">
      <alignment horizontal="center" vertical="top"/>
    </xf>
    <xf numFmtId="4" fontId="2" fillId="6" borderId="31" xfId="0" applyNumberFormat="1" applyFont="1" applyFill="1" applyBorder="1" applyAlignment="1">
      <alignment horizontal="center" vertical="top"/>
    </xf>
    <xf numFmtId="164" fontId="2" fillId="6" borderId="29" xfId="0" applyNumberFormat="1" applyFont="1" applyFill="1" applyBorder="1" applyAlignment="1">
      <alignment horizontal="center" vertical="center" wrapText="1"/>
    </xf>
    <xf numFmtId="165" fontId="9" fillId="7" borderId="74" xfId="0" applyNumberFormat="1" applyFont="1" applyFill="1" applyBorder="1" applyAlignment="1">
      <alignment horizontal="center" vertical="top" wrapText="1"/>
    </xf>
    <xf numFmtId="164" fontId="2" fillId="6" borderId="34" xfId="0" applyNumberFormat="1" applyFont="1" applyFill="1" applyBorder="1" applyAlignment="1">
      <alignment horizontal="center" vertical="top" wrapText="1"/>
    </xf>
    <xf numFmtId="165" fontId="9" fillId="7" borderId="74" xfId="0" applyNumberFormat="1" applyFont="1" applyFill="1" applyBorder="1" applyAlignment="1">
      <alignment horizontal="center" vertical="top"/>
    </xf>
    <xf numFmtId="164" fontId="2" fillId="0" borderId="70" xfId="0" applyNumberFormat="1" applyFont="1" applyFill="1" applyBorder="1" applyAlignment="1">
      <alignment horizontal="center" vertical="top"/>
    </xf>
    <xf numFmtId="164" fontId="2" fillId="0" borderId="62" xfId="0" applyNumberFormat="1" applyFont="1" applyFill="1" applyBorder="1" applyAlignment="1">
      <alignment horizontal="center" vertical="top"/>
    </xf>
    <xf numFmtId="164" fontId="2" fillId="0" borderId="34" xfId="0" applyNumberFormat="1" applyFont="1" applyFill="1" applyBorder="1" applyAlignment="1">
      <alignment horizontal="center" vertical="top" wrapText="1"/>
    </xf>
    <xf numFmtId="164" fontId="9" fillId="7" borderId="74" xfId="0" applyNumberFormat="1" applyFont="1" applyFill="1" applyBorder="1" applyAlignment="1">
      <alignment horizontal="center" vertical="top" wrapText="1"/>
    </xf>
    <xf numFmtId="165" fontId="9" fillId="7" borderId="44" xfId="0" applyNumberFormat="1" applyFont="1" applyFill="1" applyBorder="1" applyAlignment="1">
      <alignment horizontal="center" vertical="top" wrapText="1"/>
    </xf>
    <xf numFmtId="164" fontId="2" fillId="6" borderId="2" xfId="0" applyNumberFormat="1" applyFont="1" applyFill="1" applyBorder="1" applyAlignment="1">
      <alignment horizontal="center" vertical="top" wrapText="1"/>
    </xf>
    <xf numFmtId="164" fontId="2" fillId="6" borderId="44" xfId="0" applyNumberFormat="1" applyFont="1" applyFill="1" applyBorder="1" applyAlignment="1">
      <alignment horizontal="center" vertical="top" wrapText="1"/>
    </xf>
    <xf numFmtId="165" fontId="9" fillId="7" borderId="52" xfId="0" applyNumberFormat="1" applyFont="1" applyFill="1" applyBorder="1" applyAlignment="1">
      <alignment horizontal="center" vertical="top" wrapText="1"/>
    </xf>
    <xf numFmtId="165" fontId="2" fillId="6" borderId="2" xfId="0" applyNumberFormat="1" applyFont="1" applyFill="1" applyBorder="1" applyAlignment="1">
      <alignment horizontal="center" vertical="top" wrapText="1"/>
    </xf>
    <xf numFmtId="164" fontId="2" fillId="6" borderId="33" xfId="0" applyNumberFormat="1" applyFont="1" applyFill="1" applyBorder="1" applyAlignment="1">
      <alignment horizontal="center" vertical="top"/>
    </xf>
    <xf numFmtId="164" fontId="2" fillId="6" borderId="2" xfId="0" applyNumberFormat="1" applyFont="1" applyFill="1" applyBorder="1" applyAlignment="1">
      <alignment horizontal="center" vertical="top"/>
    </xf>
    <xf numFmtId="164" fontId="2" fillId="0" borderId="0" xfId="0" applyNumberFormat="1" applyFont="1" applyFill="1" applyBorder="1" applyAlignment="1">
      <alignment horizontal="right" vertical="top"/>
    </xf>
    <xf numFmtId="164" fontId="9" fillId="6" borderId="36" xfId="0" applyNumberFormat="1" applyFont="1" applyFill="1" applyBorder="1" applyAlignment="1">
      <alignment vertical="top" wrapText="1"/>
    </xf>
    <xf numFmtId="3" fontId="2" fillId="0" borderId="51" xfId="0" applyNumberFormat="1" applyFont="1" applyBorder="1" applyAlignment="1">
      <alignment horizontal="left" vertical="top" wrapText="1"/>
    </xf>
    <xf numFmtId="4" fontId="14" fillId="7" borderId="74" xfId="0" applyNumberFormat="1" applyFont="1" applyFill="1" applyBorder="1" applyAlignment="1">
      <alignment horizontal="center" vertical="top" wrapText="1"/>
    </xf>
    <xf numFmtId="164" fontId="9" fillId="4" borderId="77" xfId="0" applyNumberFormat="1" applyFont="1" applyFill="1" applyBorder="1" applyAlignment="1">
      <alignment horizontal="center" vertical="top"/>
    </xf>
    <xf numFmtId="164" fontId="9" fillId="3" borderId="77" xfId="0" applyNumberFormat="1" applyFont="1" applyFill="1" applyBorder="1" applyAlignment="1">
      <alignment horizontal="center" vertical="top"/>
    </xf>
    <xf numFmtId="164" fontId="9" fillId="4" borderId="25" xfId="0" applyNumberFormat="1" applyFont="1" applyFill="1" applyBorder="1" applyAlignment="1">
      <alignment horizontal="center" vertical="top"/>
    </xf>
    <xf numFmtId="164" fontId="9" fillId="3" borderId="25" xfId="0" applyNumberFormat="1" applyFont="1" applyFill="1" applyBorder="1" applyAlignment="1">
      <alignment horizontal="center" vertical="top"/>
    </xf>
    <xf numFmtId="49" fontId="9" fillId="5" borderId="69" xfId="0" applyNumberFormat="1" applyFont="1" applyFill="1" applyBorder="1" applyAlignment="1">
      <alignment horizontal="center" vertical="top"/>
    </xf>
    <xf numFmtId="3" fontId="2" fillId="0" borderId="31" xfId="0" applyNumberFormat="1" applyFont="1" applyFill="1" applyBorder="1" applyAlignment="1">
      <alignment vertical="top"/>
    </xf>
    <xf numFmtId="3" fontId="2" fillId="0" borderId="67" xfId="0" applyNumberFormat="1" applyFont="1" applyFill="1" applyBorder="1" applyAlignment="1">
      <alignment horizontal="left" vertical="top" wrapText="1"/>
    </xf>
    <xf numFmtId="0" fontId="8" fillId="6" borderId="36" xfId="0" applyNumberFormat="1" applyFont="1" applyFill="1" applyBorder="1" applyAlignment="1">
      <alignment horizontal="center" vertical="top"/>
    </xf>
    <xf numFmtId="164" fontId="2" fillId="0" borderId="32" xfId="0" applyNumberFormat="1" applyFont="1" applyFill="1" applyBorder="1" applyAlignment="1">
      <alignment horizontal="center" vertical="top" wrapText="1"/>
    </xf>
    <xf numFmtId="164" fontId="8" fillId="6" borderId="29" xfId="0" applyNumberFormat="1" applyFont="1" applyFill="1" applyBorder="1" applyAlignment="1">
      <alignment horizontal="center" vertical="top"/>
    </xf>
    <xf numFmtId="164" fontId="2" fillId="6" borderId="10" xfId="10" applyNumberFormat="1" applyFont="1" applyFill="1" applyBorder="1" applyAlignment="1">
      <alignment horizontal="center" vertical="top" wrapText="1"/>
    </xf>
    <xf numFmtId="164" fontId="9" fillId="6" borderId="40" xfId="0" applyNumberFormat="1" applyFont="1" applyFill="1" applyBorder="1" applyAlignment="1">
      <alignment horizontal="center" vertical="top" wrapText="1"/>
    </xf>
    <xf numFmtId="3" fontId="2" fillId="0" borderId="29" xfId="0" applyNumberFormat="1" applyFont="1" applyFill="1" applyBorder="1" applyAlignment="1">
      <alignment horizontal="left" vertical="top" wrapText="1"/>
    </xf>
    <xf numFmtId="3" fontId="2" fillId="6" borderId="6" xfId="0" applyNumberFormat="1" applyFont="1" applyFill="1" applyBorder="1" applyAlignment="1">
      <alignment horizontal="center" vertical="top"/>
    </xf>
    <xf numFmtId="3" fontId="2" fillId="0" borderId="47" xfId="0" applyNumberFormat="1" applyFont="1" applyFill="1" applyBorder="1" applyAlignment="1">
      <alignment horizontal="center" vertical="top"/>
    </xf>
    <xf numFmtId="3" fontId="9" fillId="6" borderId="29" xfId="0" applyNumberFormat="1" applyFont="1" applyFill="1" applyBorder="1" applyAlignment="1">
      <alignment horizontal="center" vertical="center"/>
    </xf>
    <xf numFmtId="3" fontId="9" fillId="6" borderId="45" xfId="0" applyNumberFormat="1" applyFont="1" applyFill="1" applyBorder="1" applyAlignment="1">
      <alignment horizontal="center" vertical="top" wrapText="1"/>
    </xf>
    <xf numFmtId="3" fontId="9" fillId="6" borderId="31" xfId="0" applyNumberFormat="1" applyFont="1" applyFill="1" applyBorder="1" applyAlignment="1">
      <alignment vertical="top" wrapText="1"/>
    </xf>
    <xf numFmtId="3" fontId="9" fillId="6" borderId="31" xfId="0" applyNumberFormat="1" applyFont="1" applyFill="1" applyBorder="1" applyAlignment="1">
      <alignment horizontal="center" vertical="top"/>
    </xf>
    <xf numFmtId="3" fontId="9" fillId="0" borderId="47" xfId="0" applyNumberFormat="1" applyFont="1" applyBorder="1" applyAlignment="1">
      <alignment horizontal="center" vertical="top"/>
    </xf>
    <xf numFmtId="3" fontId="2" fillId="0" borderId="39" xfId="0" applyNumberFormat="1" applyFont="1" applyFill="1" applyBorder="1" applyAlignment="1">
      <alignment horizontal="center" vertical="top"/>
    </xf>
    <xf numFmtId="3" fontId="2" fillId="0" borderId="42" xfId="0" applyNumberFormat="1" applyFont="1" applyFill="1" applyBorder="1" applyAlignment="1">
      <alignment horizontal="center" vertical="top"/>
    </xf>
    <xf numFmtId="3" fontId="2" fillId="6" borderId="78" xfId="0" applyNumberFormat="1" applyFont="1" applyFill="1" applyBorder="1" applyAlignment="1">
      <alignment horizontal="center" vertical="top"/>
    </xf>
    <xf numFmtId="0" fontId="2" fillId="6" borderId="13" xfId="0" applyFont="1" applyFill="1" applyBorder="1" applyAlignment="1">
      <alignment horizontal="left" vertical="top" wrapText="1"/>
    </xf>
    <xf numFmtId="164" fontId="2" fillId="6" borderId="55" xfId="0" applyNumberFormat="1" applyFont="1" applyFill="1" applyBorder="1" applyAlignment="1">
      <alignment horizontal="left" vertical="top" wrapText="1"/>
    </xf>
    <xf numFmtId="164" fontId="9" fillId="5" borderId="77" xfId="0" applyNumberFormat="1" applyFont="1" applyFill="1" applyBorder="1" applyAlignment="1">
      <alignment horizontal="center" vertical="top"/>
    </xf>
    <xf numFmtId="164" fontId="2" fillId="6" borderId="9" xfId="10" applyNumberFormat="1" applyFont="1" applyFill="1" applyBorder="1" applyAlignment="1">
      <alignment horizontal="center" vertical="top" wrapText="1"/>
    </xf>
    <xf numFmtId="164" fontId="8" fillId="6" borderId="10" xfId="0" applyNumberFormat="1" applyFont="1" applyFill="1" applyBorder="1" applyAlignment="1">
      <alignment horizontal="center" vertical="top" wrapText="1"/>
    </xf>
    <xf numFmtId="164" fontId="8" fillId="6" borderId="31" xfId="0" applyNumberFormat="1" applyFont="1" applyFill="1" applyBorder="1" applyAlignment="1">
      <alignment horizontal="center" vertical="top" wrapText="1"/>
    </xf>
    <xf numFmtId="164" fontId="9" fillId="6" borderId="68" xfId="0" applyNumberFormat="1" applyFont="1" applyFill="1" applyBorder="1" applyAlignment="1">
      <alignment horizontal="center" vertical="top" wrapText="1"/>
    </xf>
    <xf numFmtId="164" fontId="9" fillId="6" borderId="41" xfId="0" applyNumberFormat="1" applyFont="1" applyFill="1" applyBorder="1" applyAlignment="1">
      <alignment horizontal="center" vertical="top" wrapText="1"/>
    </xf>
    <xf numFmtId="164" fontId="9" fillId="3" borderId="32" xfId="0" applyNumberFormat="1" applyFont="1" applyFill="1" applyBorder="1" applyAlignment="1">
      <alignment horizontal="center" vertical="top" wrapText="1"/>
    </xf>
    <xf numFmtId="3" fontId="2" fillId="6" borderId="61" xfId="0" applyNumberFormat="1" applyFont="1" applyFill="1" applyBorder="1" applyAlignment="1">
      <alignment horizontal="left" vertical="top" wrapText="1"/>
    </xf>
    <xf numFmtId="0" fontId="2" fillId="6" borderId="12" xfId="0" applyFont="1" applyFill="1" applyBorder="1" applyAlignment="1">
      <alignment horizontal="left" vertical="top" wrapText="1"/>
    </xf>
    <xf numFmtId="3" fontId="2" fillId="6" borderId="21" xfId="0" applyNumberFormat="1" applyFont="1" applyFill="1" applyBorder="1" applyAlignment="1">
      <alignment horizontal="left" vertical="top" wrapText="1"/>
    </xf>
    <xf numFmtId="164" fontId="2" fillId="6" borderId="72" xfId="0" applyNumberFormat="1" applyFont="1" applyFill="1" applyBorder="1" applyAlignment="1">
      <alignment horizontal="center" vertical="top"/>
    </xf>
    <xf numFmtId="3" fontId="9" fillId="8" borderId="37" xfId="0" applyNumberFormat="1" applyFont="1" applyFill="1" applyBorder="1" applyAlignment="1">
      <alignment horizontal="center" vertical="center" wrapText="1"/>
    </xf>
    <xf numFmtId="3" fontId="2" fillId="8" borderId="32" xfId="1" applyNumberFormat="1" applyFont="1" applyFill="1" applyBorder="1" applyAlignment="1">
      <alignment horizontal="center" vertical="top" wrapText="1"/>
    </xf>
    <xf numFmtId="3" fontId="2" fillId="8" borderId="45" xfId="1" applyNumberFormat="1" applyFont="1" applyFill="1" applyBorder="1" applyAlignment="1">
      <alignment horizontal="center" vertical="top" wrapText="1"/>
    </xf>
    <xf numFmtId="164" fontId="2" fillId="6" borderId="10" xfId="10" applyNumberFormat="1" applyFont="1" applyFill="1" applyBorder="1" applyAlignment="1">
      <alignment horizontal="center" vertical="top"/>
    </xf>
    <xf numFmtId="3" fontId="2" fillId="6" borderId="31" xfId="1" applyNumberFormat="1" applyFont="1" applyFill="1" applyBorder="1" applyAlignment="1">
      <alignment horizontal="center" vertical="top" wrapText="1"/>
    </xf>
    <xf numFmtId="1" fontId="2" fillId="6" borderId="10" xfId="0" applyNumberFormat="1" applyFont="1" applyFill="1" applyBorder="1" applyAlignment="1">
      <alignment horizontal="center" vertical="top"/>
    </xf>
    <xf numFmtId="1" fontId="2" fillId="6" borderId="11" xfId="0" applyNumberFormat="1" applyFont="1" applyFill="1" applyBorder="1" applyAlignment="1">
      <alignment horizontal="center" vertical="top"/>
    </xf>
    <xf numFmtId="0" fontId="2" fillId="6" borderId="16" xfId="0" applyNumberFormat="1" applyFont="1" applyFill="1" applyBorder="1" applyAlignment="1">
      <alignment horizontal="center" vertical="top"/>
    </xf>
    <xf numFmtId="0" fontId="2" fillId="6" borderId="60" xfId="0" applyNumberFormat="1" applyFont="1" applyFill="1" applyBorder="1" applyAlignment="1">
      <alignment horizontal="center" vertical="top"/>
    </xf>
    <xf numFmtId="0" fontId="2" fillId="6" borderId="15" xfId="0" applyNumberFormat="1" applyFont="1" applyFill="1" applyBorder="1" applyAlignment="1">
      <alignment horizontal="center" vertical="top"/>
    </xf>
    <xf numFmtId="0" fontId="2" fillId="6" borderId="32" xfId="0" applyNumberFormat="1" applyFont="1" applyFill="1" applyBorder="1" applyAlignment="1">
      <alignment horizontal="center" vertical="top"/>
    </xf>
    <xf numFmtId="0" fontId="2" fillId="6" borderId="39" xfId="0" applyNumberFormat="1" applyFont="1" applyFill="1" applyBorder="1" applyAlignment="1">
      <alignment horizontal="center" vertical="top"/>
    </xf>
    <xf numFmtId="0" fontId="2" fillId="6" borderId="43" xfId="0" applyNumberFormat="1" applyFont="1" applyFill="1" applyBorder="1" applyAlignment="1">
      <alignment horizontal="center" vertical="top"/>
    </xf>
    <xf numFmtId="0" fontId="2" fillId="6" borderId="45" xfId="0" applyNumberFormat="1" applyFont="1" applyFill="1" applyBorder="1" applyAlignment="1">
      <alignment horizontal="center" vertical="top"/>
    </xf>
    <xf numFmtId="0" fontId="2" fillId="6" borderId="31" xfId="0" applyNumberFormat="1" applyFont="1" applyFill="1" applyBorder="1" applyAlignment="1">
      <alignment horizontal="center" vertical="top"/>
    </xf>
    <xf numFmtId="0" fontId="2" fillId="6" borderId="45" xfId="0" applyNumberFormat="1" applyFont="1" applyFill="1" applyBorder="1" applyAlignment="1">
      <alignment horizontal="center" vertical="top" wrapText="1"/>
    </xf>
    <xf numFmtId="0" fontId="2" fillId="6" borderId="54" xfId="0" applyNumberFormat="1" applyFont="1" applyFill="1" applyBorder="1" applyAlignment="1">
      <alignment horizontal="center" vertical="top" wrapText="1"/>
    </xf>
    <xf numFmtId="0" fontId="2" fillId="0" borderId="47" xfId="0" applyNumberFormat="1" applyFont="1" applyBorder="1" applyAlignment="1">
      <alignment horizontal="center" vertical="top"/>
    </xf>
    <xf numFmtId="0" fontId="2" fillId="0" borderId="48" xfId="0" applyNumberFormat="1" applyFont="1" applyBorder="1" applyAlignment="1">
      <alignment horizontal="center" vertical="top"/>
    </xf>
    <xf numFmtId="0" fontId="2" fillId="0" borderId="20" xfId="0" applyNumberFormat="1" applyFont="1" applyBorder="1" applyAlignment="1">
      <alignment horizontal="center" vertical="top"/>
    </xf>
    <xf numFmtId="3" fontId="9" fillId="6" borderId="55" xfId="0" applyNumberFormat="1" applyFont="1" applyFill="1" applyBorder="1" applyAlignment="1">
      <alignment horizontal="center" vertical="top" wrapText="1"/>
    </xf>
    <xf numFmtId="164" fontId="10" fillId="6" borderId="46" xfId="0" applyNumberFormat="1" applyFont="1" applyFill="1" applyBorder="1" applyAlignment="1">
      <alignment horizontal="center" vertical="top" wrapText="1"/>
    </xf>
    <xf numFmtId="164" fontId="9" fillId="13" borderId="9" xfId="3" applyNumberFormat="1" applyFont="1" applyFill="1" applyBorder="1" applyAlignment="1">
      <alignment horizontal="center" vertical="top"/>
    </xf>
    <xf numFmtId="164" fontId="2" fillId="12" borderId="79" xfId="3" applyNumberFormat="1" applyFont="1" applyFill="1" applyBorder="1" applyAlignment="1">
      <alignment horizontal="center" vertical="top"/>
    </xf>
    <xf numFmtId="164" fontId="2" fillId="12" borderId="80" xfId="3" applyNumberFormat="1" applyFont="1" applyFill="1" applyBorder="1" applyAlignment="1">
      <alignment horizontal="center" vertical="top"/>
    </xf>
    <xf numFmtId="164" fontId="2" fillId="12" borderId="81" xfId="3" applyNumberFormat="1" applyFont="1" applyFill="1" applyBorder="1" applyAlignment="1">
      <alignment horizontal="center" vertical="top"/>
    </xf>
    <xf numFmtId="164" fontId="2" fillId="12" borderId="82" xfId="3" applyNumberFormat="1" applyFont="1" applyFill="1" applyBorder="1" applyAlignment="1">
      <alignment horizontal="center" vertical="top"/>
    </xf>
    <xf numFmtId="164" fontId="9" fillId="7" borderId="23" xfId="0" applyNumberFormat="1" applyFont="1" applyFill="1" applyBorder="1" applyAlignment="1">
      <alignment horizontal="center" vertical="top"/>
    </xf>
    <xf numFmtId="164" fontId="8" fillId="0" borderId="46" xfId="0" applyNumberFormat="1" applyFont="1" applyBorder="1" applyAlignment="1">
      <alignment horizontal="center" vertical="top"/>
    </xf>
    <xf numFmtId="164" fontId="8" fillId="6" borderId="46" xfId="0" applyNumberFormat="1" applyFont="1" applyFill="1" applyBorder="1" applyAlignment="1">
      <alignment horizontal="center" vertical="top" wrapText="1"/>
    </xf>
    <xf numFmtId="3" fontId="2" fillId="8" borderId="45" xfId="0" applyNumberFormat="1" applyFont="1" applyFill="1" applyBorder="1" applyAlignment="1">
      <alignment horizontal="center" vertical="top" wrapText="1"/>
    </xf>
    <xf numFmtId="164" fontId="2" fillId="6" borderId="14" xfId="0" applyNumberFormat="1" applyFont="1" applyFill="1" applyBorder="1" applyAlignment="1">
      <alignment horizontal="center" vertical="top" wrapText="1"/>
    </xf>
    <xf numFmtId="3" fontId="2" fillId="0" borderId="12" xfId="0" applyNumberFormat="1" applyFont="1" applyBorder="1" applyAlignment="1">
      <alignment vertical="top"/>
    </xf>
    <xf numFmtId="1" fontId="2" fillId="6" borderId="9" xfId="0" applyNumberFormat="1" applyFont="1" applyFill="1" applyBorder="1" applyAlignment="1">
      <alignment horizontal="center" vertical="top"/>
    </xf>
    <xf numFmtId="1" fontId="2" fillId="6" borderId="46" xfId="0" applyNumberFormat="1" applyFont="1" applyFill="1" applyBorder="1" applyAlignment="1">
      <alignment horizontal="center" vertical="top"/>
    </xf>
    <xf numFmtId="1" fontId="2" fillId="6" borderId="9" xfId="10" applyNumberFormat="1" applyFont="1" applyFill="1" applyBorder="1" applyAlignment="1">
      <alignment horizontal="center" vertical="top" wrapText="1"/>
    </xf>
    <xf numFmtId="1" fontId="2" fillId="6" borderId="10" xfId="10" applyNumberFormat="1" applyFont="1" applyFill="1" applyBorder="1" applyAlignment="1">
      <alignment horizontal="center" vertical="top" wrapText="1"/>
    </xf>
    <xf numFmtId="1" fontId="2" fillId="6" borderId="46" xfId="10" applyNumberFormat="1" applyFont="1" applyFill="1" applyBorder="1" applyAlignment="1">
      <alignment horizontal="center" vertical="top" wrapText="1"/>
    </xf>
    <xf numFmtId="1" fontId="2" fillId="6" borderId="9" xfId="0" applyNumberFormat="1" applyFont="1" applyFill="1" applyBorder="1" applyAlignment="1">
      <alignment horizontal="right" vertical="top"/>
    </xf>
    <xf numFmtId="1" fontId="2" fillId="6" borderId="10" xfId="0" applyNumberFormat="1" applyFont="1" applyFill="1" applyBorder="1" applyAlignment="1">
      <alignment horizontal="right" vertical="top"/>
    </xf>
    <xf numFmtId="1" fontId="2" fillId="6" borderId="46" xfId="0" applyNumberFormat="1" applyFont="1" applyFill="1" applyBorder="1" applyAlignment="1">
      <alignment horizontal="right" vertical="top"/>
    </xf>
    <xf numFmtId="164" fontId="2" fillId="6" borderId="46" xfId="10" applyNumberFormat="1" applyFont="1" applyFill="1" applyBorder="1" applyAlignment="1">
      <alignment horizontal="center" vertical="top" wrapText="1"/>
    </xf>
    <xf numFmtId="0" fontId="2" fillId="6" borderId="10" xfId="0" applyNumberFormat="1" applyFont="1" applyFill="1" applyBorder="1" applyAlignment="1">
      <alignment horizontal="center" vertical="top"/>
    </xf>
    <xf numFmtId="0" fontId="2" fillId="6" borderId="46" xfId="0" applyNumberFormat="1" applyFont="1" applyFill="1" applyBorder="1" applyAlignment="1">
      <alignment horizontal="center" vertical="top"/>
    </xf>
    <xf numFmtId="0" fontId="2" fillId="6" borderId="31" xfId="0" applyNumberFormat="1" applyFont="1" applyFill="1" applyBorder="1" applyAlignment="1">
      <alignment horizontal="center" vertical="top" wrapText="1"/>
    </xf>
    <xf numFmtId="0" fontId="2" fillId="6" borderId="37" xfId="0" applyNumberFormat="1" applyFont="1" applyFill="1" applyBorder="1" applyAlignment="1">
      <alignment horizontal="center" vertical="top" wrapText="1"/>
    </xf>
    <xf numFmtId="0" fontId="2" fillId="6" borderId="11" xfId="0" applyNumberFormat="1" applyFont="1" applyFill="1" applyBorder="1" applyAlignment="1">
      <alignment horizontal="center" vertical="top" wrapText="1"/>
    </xf>
    <xf numFmtId="3" fontId="2" fillId="0" borderId="15" xfId="0" applyNumberFormat="1" applyFont="1" applyBorder="1" applyAlignment="1">
      <alignment horizontal="left" vertical="top" wrapText="1"/>
    </xf>
    <xf numFmtId="3" fontId="2" fillId="0" borderId="51" xfId="0" applyNumberFormat="1" applyFont="1" applyFill="1" applyBorder="1" applyAlignment="1">
      <alignment horizontal="left" vertical="top" wrapText="1"/>
    </xf>
    <xf numFmtId="0" fontId="2" fillId="6" borderId="0" xfId="0" applyFont="1" applyFill="1" applyBorder="1" applyAlignment="1">
      <alignment horizontal="center" vertical="top"/>
    </xf>
    <xf numFmtId="0" fontId="2" fillId="6" borderId="0" xfId="0" applyFont="1" applyFill="1" applyBorder="1" applyAlignment="1">
      <alignment horizontal="center" vertical="top" wrapText="1"/>
    </xf>
    <xf numFmtId="49" fontId="9" fillId="5" borderId="41" xfId="0" applyNumberFormat="1" applyFont="1" applyFill="1" applyBorder="1" applyAlignment="1">
      <alignment horizontal="center" vertical="top"/>
    </xf>
    <xf numFmtId="3" fontId="2" fillId="6" borderId="32" xfId="0" applyNumberFormat="1" applyFont="1" applyFill="1" applyBorder="1" applyAlignment="1">
      <alignment vertical="top"/>
    </xf>
    <xf numFmtId="49" fontId="9" fillId="4" borderId="39" xfId="0" applyNumberFormat="1" applyFont="1" applyFill="1" applyBorder="1" applyAlignment="1">
      <alignment horizontal="center" vertical="top"/>
    </xf>
    <xf numFmtId="164" fontId="8" fillId="6" borderId="31" xfId="1" applyNumberFormat="1" applyFont="1" applyFill="1" applyBorder="1" applyAlignment="1">
      <alignment horizontal="left" vertical="top" wrapText="1"/>
    </xf>
    <xf numFmtId="164" fontId="8" fillId="0" borderId="33" xfId="1" applyNumberFormat="1" applyFont="1" applyFill="1" applyBorder="1" applyAlignment="1">
      <alignment vertical="top" wrapText="1"/>
    </xf>
    <xf numFmtId="0" fontId="8" fillId="0" borderId="32" xfId="0" applyNumberFormat="1" applyFont="1" applyFill="1" applyBorder="1" applyAlignment="1">
      <alignment horizontal="center" vertical="top"/>
    </xf>
    <xf numFmtId="0" fontId="8" fillId="0" borderId="36" xfId="0" applyNumberFormat="1" applyFont="1" applyFill="1" applyBorder="1" applyAlignment="1">
      <alignment horizontal="center" vertical="top"/>
    </xf>
    <xf numFmtId="164" fontId="9" fillId="6" borderId="46" xfId="0" applyNumberFormat="1" applyFont="1" applyFill="1" applyBorder="1" applyAlignment="1">
      <alignment horizontal="center" vertical="top" wrapText="1"/>
    </xf>
    <xf numFmtId="164" fontId="9" fillId="6" borderId="10" xfId="0" applyNumberFormat="1" applyFont="1" applyFill="1" applyBorder="1" applyAlignment="1">
      <alignment horizontal="center" vertical="top" wrapText="1"/>
    </xf>
    <xf numFmtId="3" fontId="2" fillId="6" borderId="42" xfId="0" applyNumberFormat="1" applyFont="1" applyFill="1" applyBorder="1" applyAlignment="1">
      <alignment horizontal="center" vertical="top"/>
    </xf>
    <xf numFmtId="1" fontId="2" fillId="6" borderId="29" xfId="0" applyNumberFormat="1" applyFont="1" applyFill="1" applyBorder="1" applyAlignment="1">
      <alignment horizontal="center" vertical="top"/>
    </xf>
    <xf numFmtId="1" fontId="2" fillId="6" borderId="3" xfId="0" applyNumberFormat="1" applyFont="1" applyFill="1" applyBorder="1" applyAlignment="1">
      <alignment horizontal="center" vertical="top"/>
    </xf>
    <xf numFmtId="1" fontId="2" fillId="6" borderId="64" xfId="0" applyNumberFormat="1" applyFont="1" applyFill="1" applyBorder="1" applyAlignment="1">
      <alignment horizontal="center" vertical="top"/>
    </xf>
    <xf numFmtId="1" fontId="2" fillId="6" borderId="45" xfId="0" applyNumberFormat="1" applyFont="1" applyFill="1" applyBorder="1" applyAlignment="1">
      <alignment horizontal="center" vertical="top"/>
    </xf>
    <xf numFmtId="1" fontId="2" fillId="6" borderId="16" xfId="0" applyNumberFormat="1" applyFont="1" applyFill="1" applyBorder="1" applyAlignment="1">
      <alignment horizontal="center" vertical="top"/>
    </xf>
    <xf numFmtId="1" fontId="2" fillId="6" borderId="60" xfId="0" applyNumberFormat="1" applyFont="1" applyFill="1" applyBorder="1" applyAlignment="1">
      <alignment horizontal="center" vertical="top"/>
    </xf>
    <xf numFmtId="1" fontId="2" fillId="6" borderId="31" xfId="0" applyNumberFormat="1" applyFont="1" applyFill="1" applyBorder="1" applyAlignment="1">
      <alignment horizontal="center" vertical="top"/>
    </xf>
    <xf numFmtId="3" fontId="8" fillId="6" borderId="39" xfId="0" applyNumberFormat="1" applyFont="1" applyFill="1" applyBorder="1" applyAlignment="1">
      <alignment horizontal="center" vertical="top"/>
    </xf>
    <xf numFmtId="164" fontId="8" fillId="6" borderId="39" xfId="0" applyNumberFormat="1" applyFont="1" applyFill="1" applyBorder="1" applyAlignment="1">
      <alignment horizontal="center" vertical="top"/>
    </xf>
    <xf numFmtId="164" fontId="8" fillId="6" borderId="41" xfId="0" applyNumberFormat="1" applyFont="1" applyFill="1" applyBorder="1" applyAlignment="1">
      <alignment horizontal="center" vertical="top"/>
    </xf>
    <xf numFmtId="164" fontId="2" fillId="6" borderId="10" xfId="0" applyNumberFormat="1" applyFont="1" applyFill="1" applyBorder="1" applyAlignment="1">
      <alignment horizontal="center" vertical="top"/>
    </xf>
    <xf numFmtId="164" fontId="2" fillId="6" borderId="9" xfId="0" applyNumberFormat="1" applyFont="1" applyFill="1" applyBorder="1" applyAlignment="1">
      <alignment horizontal="center" vertical="top" wrapText="1"/>
    </xf>
    <xf numFmtId="164" fontId="2" fillId="6" borderId="46" xfId="0" applyNumberFormat="1" applyFont="1" applyFill="1" applyBorder="1" applyAlignment="1">
      <alignment horizontal="center" vertical="top" wrapText="1"/>
    </xf>
    <xf numFmtId="164" fontId="2" fillId="6" borderId="46" xfId="0" applyNumberFormat="1" applyFont="1" applyFill="1" applyBorder="1" applyAlignment="1">
      <alignment horizontal="center" vertical="top"/>
    </xf>
    <xf numFmtId="3" fontId="2" fillId="6" borderId="11" xfId="0" applyNumberFormat="1" applyFont="1" applyFill="1" applyBorder="1" applyAlignment="1">
      <alignment horizontal="center" vertical="top"/>
    </xf>
    <xf numFmtId="164" fontId="8" fillId="6" borderId="67" xfId="0" applyNumberFormat="1" applyFont="1" applyFill="1" applyBorder="1" applyAlignment="1">
      <alignment horizontal="center" vertical="top"/>
    </xf>
    <xf numFmtId="3" fontId="8" fillId="6" borderId="11" xfId="0" applyNumberFormat="1" applyFont="1" applyFill="1" applyBorder="1" applyAlignment="1">
      <alignment horizontal="center" vertical="top" textRotation="90" wrapText="1"/>
    </xf>
    <xf numFmtId="3" fontId="8" fillId="0" borderId="20" xfId="0" applyNumberFormat="1" applyFont="1" applyFill="1" applyBorder="1" applyAlignment="1">
      <alignment horizontal="center" vertical="center" textRotation="90" wrapText="1"/>
    </xf>
    <xf numFmtId="0" fontId="2" fillId="0" borderId="31" xfId="0" applyNumberFormat="1" applyFont="1" applyFill="1" applyBorder="1" applyAlignment="1">
      <alignment horizontal="center" vertical="top"/>
    </xf>
    <xf numFmtId="0" fontId="2" fillId="0" borderId="10" xfId="0" applyNumberFormat="1" applyFont="1" applyFill="1" applyBorder="1" applyAlignment="1">
      <alignment horizontal="center" vertical="top"/>
    </xf>
    <xf numFmtId="0" fontId="2" fillId="0" borderId="11" xfId="0" applyNumberFormat="1" applyFont="1" applyFill="1" applyBorder="1" applyAlignment="1">
      <alignment horizontal="center" vertical="top"/>
    </xf>
    <xf numFmtId="164" fontId="2" fillId="0" borderId="13" xfId="1" applyNumberFormat="1" applyFont="1" applyFill="1" applyBorder="1" applyAlignment="1">
      <alignment vertical="top" wrapText="1"/>
    </xf>
    <xf numFmtId="164" fontId="2" fillId="6" borderId="31" xfId="0" applyNumberFormat="1" applyFont="1" applyFill="1" applyBorder="1" applyAlignment="1">
      <alignment horizontal="center" vertical="top"/>
    </xf>
    <xf numFmtId="3" fontId="10" fillId="6" borderId="31" xfId="0" applyNumberFormat="1" applyFont="1" applyFill="1" applyBorder="1" applyAlignment="1">
      <alignment horizontal="center" vertical="top"/>
    </xf>
    <xf numFmtId="164" fontId="23" fillId="6" borderId="31" xfId="10" applyNumberFormat="1" applyFont="1" applyFill="1" applyBorder="1" applyAlignment="1">
      <alignment horizontal="center" vertical="top" wrapText="1"/>
    </xf>
    <xf numFmtId="164" fontId="23" fillId="6" borderId="10" xfId="10" applyNumberFormat="1" applyFont="1" applyFill="1" applyBorder="1" applyAlignment="1">
      <alignment horizontal="center" vertical="top" wrapText="1"/>
    </xf>
    <xf numFmtId="164" fontId="23" fillId="6" borderId="46" xfId="10" applyNumberFormat="1" applyFont="1" applyFill="1" applyBorder="1" applyAlignment="1">
      <alignment horizontal="center" vertical="top" wrapText="1"/>
    </xf>
    <xf numFmtId="3" fontId="2" fillId="0" borderId="0" xfId="0" applyNumberFormat="1" applyFont="1" applyAlignment="1">
      <alignment horizontal="center" vertical="center" wrapText="1"/>
    </xf>
    <xf numFmtId="3" fontId="2" fillId="6" borderId="16" xfId="0" applyNumberFormat="1" applyFont="1" applyFill="1" applyBorder="1" applyAlignment="1">
      <alignment horizontal="left" vertical="top" wrapText="1"/>
    </xf>
    <xf numFmtId="3" fontId="2" fillId="8" borderId="0" xfId="0" applyNumberFormat="1" applyFont="1" applyFill="1" applyBorder="1" applyAlignment="1">
      <alignment horizontal="center" vertical="top" wrapText="1"/>
    </xf>
    <xf numFmtId="3" fontId="9" fillId="8" borderId="0" xfId="0" applyNumberFormat="1" applyFont="1" applyFill="1" applyBorder="1" applyAlignment="1">
      <alignment horizontal="center" vertical="top" wrapText="1"/>
    </xf>
    <xf numFmtId="3" fontId="8" fillId="6" borderId="10" xfId="0" applyNumberFormat="1" applyFont="1" applyFill="1" applyBorder="1" applyAlignment="1">
      <alignment horizontal="left" vertical="top" wrapText="1"/>
    </xf>
    <xf numFmtId="3" fontId="8" fillId="6" borderId="31" xfId="0" applyNumberFormat="1" applyFont="1" applyFill="1" applyBorder="1" applyAlignment="1">
      <alignment horizontal="center" vertical="top"/>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2" fillId="6" borderId="10" xfId="0" applyNumberFormat="1" applyFont="1" applyFill="1" applyBorder="1" applyAlignment="1">
      <alignment horizontal="left" vertical="top" wrapText="1"/>
    </xf>
    <xf numFmtId="3" fontId="2" fillId="6" borderId="37" xfId="0" applyNumberFormat="1" applyFont="1" applyFill="1" applyBorder="1" applyAlignment="1">
      <alignment horizontal="center" vertical="center" textRotation="90" wrapText="1"/>
    </xf>
    <xf numFmtId="3" fontId="2" fillId="6" borderId="19" xfId="0" applyNumberFormat="1" applyFont="1" applyFill="1" applyBorder="1" applyAlignment="1">
      <alignment horizontal="left" vertical="top" wrapText="1"/>
    </xf>
    <xf numFmtId="3" fontId="2" fillId="6" borderId="31"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3" fontId="2" fillId="0" borderId="4" xfId="0" applyNumberFormat="1" applyFont="1" applyFill="1" applyBorder="1" applyAlignment="1">
      <alignment horizontal="center" vertical="center" textRotation="90" wrapText="1"/>
    </xf>
    <xf numFmtId="3" fontId="2" fillId="0" borderId="11" xfId="0" applyNumberFormat="1" applyFont="1" applyFill="1" applyBorder="1" applyAlignment="1">
      <alignment horizontal="center" vertical="center" textRotation="90" wrapText="1"/>
    </xf>
    <xf numFmtId="3" fontId="13" fillId="6" borderId="10" xfId="0" applyNumberFormat="1" applyFont="1" applyFill="1" applyBorder="1" applyAlignment="1">
      <alignment horizontal="left" vertical="top" wrapText="1"/>
    </xf>
    <xf numFmtId="3" fontId="2" fillId="0" borderId="37"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left" vertical="top" wrapText="1"/>
    </xf>
    <xf numFmtId="3" fontId="2" fillId="8" borderId="16"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0" fontId="2" fillId="6" borderId="45" xfId="0" applyFont="1" applyFill="1" applyBorder="1" applyAlignment="1">
      <alignment horizontal="left" vertical="top" wrapText="1"/>
    </xf>
    <xf numFmtId="3" fontId="2" fillId="6" borderId="29" xfId="0" applyNumberFormat="1" applyFont="1" applyFill="1" applyBorder="1" applyAlignment="1">
      <alignment horizontal="center" vertical="top" wrapText="1"/>
    </xf>
    <xf numFmtId="3" fontId="2" fillId="6" borderId="31" xfId="0" applyNumberFormat="1" applyFont="1" applyFill="1" applyBorder="1" applyAlignment="1">
      <alignment horizontal="center" vertical="top" wrapText="1"/>
    </xf>
    <xf numFmtId="3" fontId="2" fillId="6" borderId="67" xfId="0" applyNumberFormat="1" applyFont="1" applyFill="1" applyBorder="1" applyAlignment="1">
      <alignment horizontal="left" vertical="top" wrapText="1"/>
    </xf>
    <xf numFmtId="3" fontId="2" fillId="6" borderId="45" xfId="0" applyNumberFormat="1" applyFont="1" applyFill="1" applyBorder="1" applyAlignment="1">
      <alignment horizontal="center" vertical="top"/>
    </xf>
    <xf numFmtId="164" fontId="2" fillId="6" borderId="17" xfId="0" applyNumberFormat="1" applyFont="1" applyFill="1" applyBorder="1" applyAlignment="1">
      <alignment horizontal="center" vertical="top" wrapText="1"/>
    </xf>
    <xf numFmtId="164" fontId="2" fillId="6" borderId="45" xfId="0" applyNumberFormat="1" applyFont="1" applyFill="1" applyBorder="1" applyAlignment="1">
      <alignment horizontal="center" vertical="top" wrapText="1"/>
    </xf>
    <xf numFmtId="164" fontId="2" fillId="6" borderId="16" xfId="0" applyNumberFormat="1" applyFont="1" applyFill="1" applyBorder="1" applyAlignment="1">
      <alignment horizontal="center" vertical="top" wrapText="1"/>
    </xf>
    <xf numFmtId="3" fontId="2" fillId="6" borderId="11" xfId="0" applyNumberFormat="1" applyFont="1" applyFill="1" applyBorder="1" applyAlignment="1">
      <alignment horizontal="center" vertical="center" textRotation="90" wrapText="1"/>
    </xf>
    <xf numFmtId="0" fontId="2" fillId="0" borderId="29" xfId="0" applyFont="1" applyFill="1" applyBorder="1" applyAlignment="1">
      <alignment horizontal="left" vertical="top" wrapText="1"/>
    </xf>
    <xf numFmtId="3" fontId="2" fillId="6" borderId="17"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3" fontId="2" fillId="6" borderId="31" xfId="0" applyNumberFormat="1" applyFont="1" applyFill="1" applyBorder="1" applyAlignment="1">
      <alignment horizontal="left" vertical="top" wrapText="1"/>
    </xf>
    <xf numFmtId="164" fontId="2" fillId="6" borderId="31" xfId="10" applyNumberFormat="1" applyFont="1" applyFill="1" applyBorder="1" applyAlignment="1">
      <alignment horizontal="center" vertical="top" wrapText="1"/>
    </xf>
    <xf numFmtId="164" fontId="9" fillId="6" borderId="39" xfId="0" applyNumberFormat="1" applyFont="1" applyFill="1" applyBorder="1" applyAlignment="1">
      <alignment horizontal="center" vertical="top" wrapText="1"/>
    </xf>
    <xf numFmtId="0" fontId="2" fillId="0" borderId="17" xfId="0" applyNumberFormat="1" applyFont="1" applyFill="1" applyBorder="1" applyAlignment="1">
      <alignment horizontal="center" vertical="top"/>
    </xf>
    <xf numFmtId="164" fontId="2" fillId="12" borderId="31" xfId="3" applyNumberFormat="1" applyFont="1" applyFill="1" applyBorder="1" applyAlignment="1">
      <alignment horizontal="center" vertical="top"/>
    </xf>
    <xf numFmtId="164" fontId="2" fillId="12" borderId="42" xfId="3" applyNumberFormat="1" applyFont="1" applyFill="1" applyBorder="1" applyAlignment="1">
      <alignment horizontal="center" vertical="top"/>
    </xf>
    <xf numFmtId="3" fontId="2" fillId="0" borderId="45" xfId="0" applyNumberFormat="1" applyFont="1" applyFill="1" applyBorder="1" applyAlignment="1">
      <alignment vertical="top" wrapText="1"/>
    </xf>
    <xf numFmtId="164" fontId="23" fillId="6" borderId="0" xfId="10" applyNumberFormat="1" applyFont="1" applyFill="1" applyBorder="1" applyAlignment="1">
      <alignment horizontal="center" vertical="top" wrapText="1"/>
    </xf>
    <xf numFmtId="164" fontId="2" fillId="6" borderId="14" xfId="0" applyNumberFormat="1" applyFont="1" applyFill="1" applyBorder="1" applyAlignment="1">
      <alignment horizontal="center" vertical="top"/>
    </xf>
    <xf numFmtId="164" fontId="2" fillId="12" borderId="0" xfId="3" applyNumberFormat="1" applyFont="1" applyFill="1" applyBorder="1" applyAlignment="1">
      <alignment horizontal="center" vertical="top"/>
    </xf>
    <xf numFmtId="164" fontId="2" fillId="6" borderId="38" xfId="0" applyNumberFormat="1" applyFont="1" applyFill="1" applyBorder="1" applyAlignment="1">
      <alignment horizontal="center" vertical="center" wrapText="1"/>
    </xf>
    <xf numFmtId="164" fontId="9" fillId="3" borderId="14" xfId="0" applyNumberFormat="1" applyFont="1" applyFill="1" applyBorder="1" applyAlignment="1">
      <alignment horizontal="center" vertical="top" wrapText="1"/>
    </xf>
    <xf numFmtId="164" fontId="9" fillId="4" borderId="57" xfId="0" applyNumberFormat="1" applyFont="1" applyFill="1" applyBorder="1" applyAlignment="1">
      <alignment horizontal="center" vertical="top"/>
    </xf>
    <xf numFmtId="164" fontId="9" fillId="3" borderId="57" xfId="0" applyNumberFormat="1" applyFont="1" applyFill="1" applyBorder="1" applyAlignment="1">
      <alignment horizontal="center" vertical="top"/>
    </xf>
    <xf numFmtId="164" fontId="9" fillId="4" borderId="69" xfId="0" applyNumberFormat="1" applyFont="1" applyFill="1" applyBorder="1" applyAlignment="1">
      <alignment horizontal="center" vertical="top"/>
    </xf>
    <xf numFmtId="164" fontId="9" fillId="3" borderId="69" xfId="0" applyNumberFormat="1" applyFont="1" applyFill="1" applyBorder="1" applyAlignment="1">
      <alignment horizontal="center" vertical="top"/>
    </xf>
    <xf numFmtId="164" fontId="8" fillId="6" borderId="3" xfId="0" applyNumberFormat="1" applyFont="1" applyFill="1" applyBorder="1" applyAlignment="1">
      <alignment horizontal="center" vertical="top"/>
    </xf>
    <xf numFmtId="4" fontId="2" fillId="6" borderId="10" xfId="0" applyNumberFormat="1" applyFont="1" applyFill="1" applyBorder="1" applyAlignment="1">
      <alignment horizontal="center" vertical="top"/>
    </xf>
    <xf numFmtId="164" fontId="9" fillId="7" borderId="52" xfId="0" applyNumberFormat="1" applyFont="1" applyFill="1" applyBorder="1" applyAlignment="1">
      <alignment horizontal="center" vertical="top" wrapText="1"/>
    </xf>
    <xf numFmtId="164" fontId="9" fillId="7" borderId="74" xfId="0" applyNumberFormat="1" applyFont="1" applyFill="1" applyBorder="1" applyAlignment="1">
      <alignment horizontal="center" vertical="top"/>
    </xf>
    <xf numFmtId="164" fontId="2" fillId="0" borderId="36" xfId="0" applyNumberFormat="1" applyFont="1" applyFill="1" applyBorder="1" applyAlignment="1">
      <alignment horizontal="center" vertical="top" wrapText="1"/>
    </xf>
    <xf numFmtId="164" fontId="9" fillId="13" borderId="10" xfId="3" applyNumberFormat="1" applyFont="1" applyFill="1" applyBorder="1" applyAlignment="1">
      <alignment horizontal="center" vertical="top"/>
    </xf>
    <xf numFmtId="164" fontId="2" fillId="12" borderId="10" xfId="3" applyNumberFormat="1" applyFont="1" applyFill="1" applyBorder="1" applyAlignment="1">
      <alignment horizontal="center" vertical="top"/>
    </xf>
    <xf numFmtId="165" fontId="9" fillId="7" borderId="45" xfId="0" applyNumberFormat="1" applyFont="1" applyFill="1" applyBorder="1" applyAlignment="1">
      <alignment horizontal="center" vertical="top" wrapText="1"/>
    </xf>
    <xf numFmtId="165" fontId="2" fillId="6" borderId="29" xfId="0" applyNumberFormat="1" applyFont="1" applyFill="1" applyBorder="1" applyAlignment="1">
      <alignment horizontal="center" vertical="top" wrapText="1"/>
    </xf>
    <xf numFmtId="165" fontId="9" fillId="7" borderId="16" xfId="0" applyNumberFormat="1" applyFont="1" applyFill="1" applyBorder="1" applyAlignment="1">
      <alignment horizontal="center" vertical="top" wrapText="1"/>
    </xf>
    <xf numFmtId="164" fontId="2" fillId="8" borderId="70" xfId="0" applyNumberFormat="1" applyFont="1" applyFill="1" applyBorder="1" applyAlignment="1">
      <alignment horizontal="center" vertical="top" wrapText="1"/>
    </xf>
    <xf numFmtId="164" fontId="2" fillId="0" borderId="62" xfId="0" applyNumberFormat="1" applyFont="1" applyFill="1" applyBorder="1" applyAlignment="1">
      <alignment horizontal="center" vertical="top" wrapText="1"/>
    </xf>
    <xf numFmtId="164" fontId="8" fillId="0" borderId="70" xfId="0" applyNumberFormat="1" applyFont="1" applyBorder="1" applyAlignment="1">
      <alignment horizontal="center" vertical="top"/>
    </xf>
    <xf numFmtId="164" fontId="8" fillId="0" borderId="62" xfId="0" applyNumberFormat="1" applyFont="1" applyBorder="1" applyAlignment="1">
      <alignment horizontal="center" vertical="top"/>
    </xf>
    <xf numFmtId="164" fontId="8" fillId="6" borderId="62" xfId="0" applyNumberFormat="1" applyFont="1" applyFill="1" applyBorder="1" applyAlignment="1">
      <alignment horizontal="center" vertical="top" wrapText="1"/>
    </xf>
    <xf numFmtId="164" fontId="8" fillId="6" borderId="62" xfId="0" applyNumberFormat="1" applyFont="1" applyFill="1" applyBorder="1" applyAlignment="1">
      <alignment horizontal="center" vertical="top"/>
    </xf>
    <xf numFmtId="164" fontId="8" fillId="6" borderId="72" xfId="0" applyNumberFormat="1" applyFont="1" applyFill="1" applyBorder="1" applyAlignment="1">
      <alignment horizontal="center" vertical="top"/>
    </xf>
    <xf numFmtId="164" fontId="8" fillId="8" borderId="70" xfId="0" applyNumberFormat="1" applyFont="1" applyFill="1" applyBorder="1" applyAlignment="1">
      <alignment horizontal="center" vertical="top"/>
    </xf>
    <xf numFmtId="164" fontId="8" fillId="8" borderId="62" xfId="0" applyNumberFormat="1" applyFont="1" applyFill="1" applyBorder="1" applyAlignment="1">
      <alignment horizontal="center" vertical="top"/>
    </xf>
    <xf numFmtId="4" fontId="2" fillId="0" borderId="62" xfId="0" applyNumberFormat="1" applyFont="1" applyFill="1" applyBorder="1" applyAlignment="1">
      <alignment horizontal="center" vertical="top"/>
    </xf>
    <xf numFmtId="164" fontId="8" fillId="6" borderId="64" xfId="0" applyNumberFormat="1" applyFont="1" applyFill="1" applyBorder="1" applyAlignment="1">
      <alignment horizontal="center" vertical="top"/>
    </xf>
    <xf numFmtId="4" fontId="2" fillId="6" borderId="46" xfId="0" applyNumberFormat="1" applyFont="1" applyFill="1" applyBorder="1" applyAlignment="1">
      <alignment horizontal="center" vertical="top"/>
    </xf>
    <xf numFmtId="164" fontId="9" fillId="5" borderId="28" xfId="0" applyNumberFormat="1" applyFont="1" applyFill="1" applyBorder="1" applyAlignment="1">
      <alignment horizontal="center" vertical="top"/>
    </xf>
    <xf numFmtId="164" fontId="2" fillId="6" borderId="34" xfId="0" applyNumberFormat="1" applyFont="1" applyFill="1" applyBorder="1" applyAlignment="1">
      <alignment horizontal="center" vertical="top"/>
    </xf>
    <xf numFmtId="164" fontId="12" fillId="6" borderId="46" xfId="0" applyNumberFormat="1" applyFont="1" applyFill="1" applyBorder="1" applyAlignment="1">
      <alignment horizontal="center" vertical="top" wrapText="1"/>
    </xf>
    <xf numFmtId="164" fontId="2" fillId="0" borderId="15" xfId="0" applyNumberFormat="1" applyFont="1" applyFill="1" applyBorder="1" applyAlignment="1">
      <alignment horizontal="center" vertical="top" wrapText="1"/>
    </xf>
    <xf numFmtId="165" fontId="9" fillId="5" borderId="77" xfId="0" applyNumberFormat="1" applyFont="1" applyFill="1" applyBorder="1" applyAlignment="1">
      <alignment horizontal="center" vertical="top"/>
    </xf>
    <xf numFmtId="165" fontId="9" fillId="7" borderId="60" xfId="0" applyNumberFormat="1" applyFont="1" applyFill="1" applyBorder="1" applyAlignment="1">
      <alignment horizontal="center" vertical="top" wrapText="1"/>
    </xf>
    <xf numFmtId="165" fontId="9" fillId="5" borderId="28" xfId="0" applyNumberFormat="1" applyFont="1" applyFill="1" applyBorder="1" applyAlignment="1">
      <alignment horizontal="center" vertical="top"/>
    </xf>
    <xf numFmtId="164" fontId="2" fillId="6" borderId="0" xfId="10" applyNumberFormat="1" applyFont="1" applyFill="1" applyBorder="1" applyAlignment="1">
      <alignment horizontal="center" vertical="top" wrapText="1"/>
    </xf>
    <xf numFmtId="164" fontId="12" fillId="6" borderId="9" xfId="0" applyNumberFormat="1" applyFont="1" applyFill="1" applyBorder="1" applyAlignment="1">
      <alignment horizontal="center" vertical="top" wrapText="1"/>
    </xf>
    <xf numFmtId="164" fontId="23" fillId="6" borderId="9" xfId="10" applyNumberFormat="1" applyFont="1" applyFill="1" applyBorder="1" applyAlignment="1">
      <alignment horizontal="center" vertical="top" wrapText="1"/>
    </xf>
    <xf numFmtId="164" fontId="9" fillId="7" borderId="52" xfId="0" applyNumberFormat="1" applyFont="1" applyFill="1" applyBorder="1" applyAlignment="1">
      <alignment horizontal="center" vertical="top"/>
    </xf>
    <xf numFmtId="164" fontId="9" fillId="4" borderId="27" xfId="0" applyNumberFormat="1" applyFont="1" applyFill="1" applyBorder="1" applyAlignment="1">
      <alignment horizontal="center" vertical="top"/>
    </xf>
    <xf numFmtId="164" fontId="9" fillId="3" borderId="27" xfId="0" applyNumberFormat="1" applyFont="1" applyFill="1" applyBorder="1" applyAlignment="1">
      <alignment horizontal="center" vertical="top"/>
    </xf>
    <xf numFmtId="164" fontId="9" fillId="3" borderId="36" xfId="0" applyNumberFormat="1" applyFont="1" applyFill="1" applyBorder="1" applyAlignment="1">
      <alignment horizontal="center" vertical="top" wrapText="1"/>
    </xf>
    <xf numFmtId="164" fontId="2" fillId="6" borderId="3" xfId="0" applyNumberFormat="1" applyFont="1" applyFill="1" applyBorder="1" applyAlignment="1">
      <alignment horizontal="center" vertical="center" wrapText="1"/>
    </xf>
    <xf numFmtId="164" fontId="9" fillId="7" borderId="32" xfId="0" applyNumberFormat="1" applyFont="1" applyFill="1" applyBorder="1" applyAlignment="1">
      <alignment horizontal="center" vertical="top" wrapText="1"/>
    </xf>
    <xf numFmtId="164" fontId="9" fillId="7" borderId="36" xfId="0" applyNumberFormat="1" applyFont="1" applyFill="1" applyBorder="1" applyAlignment="1">
      <alignment horizontal="center" vertical="top" wrapText="1"/>
    </xf>
    <xf numFmtId="164" fontId="9" fillId="7" borderId="14" xfId="0" applyNumberFormat="1" applyFont="1" applyFill="1" applyBorder="1" applyAlignment="1">
      <alignment horizontal="center" vertical="top" wrapText="1"/>
    </xf>
    <xf numFmtId="164" fontId="9" fillId="7" borderId="15" xfId="0" applyNumberFormat="1" applyFont="1" applyFill="1" applyBorder="1" applyAlignment="1">
      <alignment horizontal="center" vertical="top" wrapText="1"/>
    </xf>
    <xf numFmtId="3" fontId="9" fillId="7" borderId="32" xfId="0" applyNumberFormat="1" applyFont="1" applyFill="1" applyBorder="1" applyAlignment="1">
      <alignment horizontal="center" vertical="top"/>
    </xf>
    <xf numFmtId="164" fontId="2" fillId="7" borderId="32" xfId="0" applyNumberFormat="1" applyFont="1" applyFill="1" applyBorder="1" applyAlignment="1">
      <alignment horizontal="center" vertical="top"/>
    </xf>
    <xf numFmtId="164" fontId="2" fillId="7" borderId="36" xfId="0" applyNumberFormat="1" applyFont="1" applyFill="1" applyBorder="1" applyAlignment="1">
      <alignment horizontal="center" vertical="top"/>
    </xf>
    <xf numFmtId="164" fontId="2" fillId="7" borderId="14" xfId="0" applyNumberFormat="1" applyFont="1" applyFill="1" applyBorder="1" applyAlignment="1">
      <alignment horizontal="center" vertical="top"/>
    </xf>
    <xf numFmtId="164" fontId="2" fillId="7" borderId="15" xfId="0" applyNumberFormat="1" applyFont="1" applyFill="1" applyBorder="1" applyAlignment="1">
      <alignment horizontal="center" vertical="top"/>
    </xf>
    <xf numFmtId="164" fontId="2" fillId="7" borderId="32" xfId="0" applyNumberFormat="1" applyFont="1" applyFill="1" applyBorder="1" applyAlignment="1">
      <alignment horizontal="center" vertical="top" wrapText="1"/>
    </xf>
    <xf numFmtId="164" fontId="2" fillId="7" borderId="43" xfId="0" applyNumberFormat="1" applyFont="1" applyFill="1" applyBorder="1" applyAlignment="1">
      <alignment horizontal="center" vertical="top" wrapText="1"/>
    </xf>
    <xf numFmtId="164" fontId="2" fillId="7" borderId="35" xfId="0" applyNumberFormat="1" applyFont="1" applyFill="1" applyBorder="1" applyAlignment="1">
      <alignment horizontal="center" vertical="top"/>
    </xf>
    <xf numFmtId="164" fontId="2" fillId="7" borderId="15" xfId="0" applyNumberFormat="1" applyFont="1" applyFill="1" applyBorder="1" applyAlignment="1">
      <alignment horizontal="center" vertical="top" wrapText="1"/>
    </xf>
    <xf numFmtId="164" fontId="2" fillId="0" borderId="29" xfId="0" applyNumberFormat="1" applyFont="1" applyBorder="1" applyAlignment="1">
      <alignment horizontal="center" vertical="center" wrapText="1"/>
    </xf>
    <xf numFmtId="164" fontId="2" fillId="0" borderId="32" xfId="0" applyNumberFormat="1" applyFont="1" applyBorder="1" applyAlignment="1">
      <alignment horizontal="center" vertical="top"/>
    </xf>
    <xf numFmtId="49" fontId="9" fillId="4" borderId="18" xfId="0" applyNumberFormat="1" applyFont="1" applyFill="1" applyBorder="1" applyAlignment="1">
      <alignment horizontal="center" vertical="top"/>
    </xf>
    <xf numFmtId="49" fontId="9" fillId="4" borderId="33" xfId="0" applyNumberFormat="1" applyFont="1" applyFill="1" applyBorder="1" applyAlignment="1">
      <alignment horizontal="center" vertical="top"/>
    </xf>
    <xf numFmtId="0" fontId="2" fillId="6" borderId="29" xfId="0" applyFont="1" applyFill="1" applyBorder="1" applyAlignment="1">
      <alignment horizontal="left" vertical="top" wrapText="1"/>
    </xf>
    <xf numFmtId="3" fontId="9" fillId="0" borderId="61" xfId="0" applyNumberFormat="1" applyFont="1" applyBorder="1" applyAlignment="1">
      <alignment horizontal="center" vertical="top"/>
    </xf>
    <xf numFmtId="164" fontId="2" fillId="0" borderId="72" xfId="0" applyNumberFormat="1" applyFont="1" applyFill="1" applyBorder="1" applyAlignment="1">
      <alignment horizontal="center" vertical="top"/>
    </xf>
    <xf numFmtId="164" fontId="2" fillId="0" borderId="68" xfId="0" applyNumberFormat="1" applyFont="1" applyFill="1" applyBorder="1" applyAlignment="1">
      <alignment horizontal="center" vertical="top"/>
    </xf>
    <xf numFmtId="49" fontId="9" fillId="0" borderId="41" xfId="0" applyNumberFormat="1" applyFont="1" applyBorder="1" applyAlignment="1">
      <alignment vertical="top"/>
    </xf>
    <xf numFmtId="3" fontId="11" fillId="0" borderId="41" xfId="0" applyNumberFormat="1" applyFont="1" applyFill="1" applyBorder="1" applyAlignment="1">
      <alignment horizontal="left" vertical="top" wrapText="1"/>
    </xf>
    <xf numFmtId="164" fontId="2" fillId="7" borderId="36" xfId="0" applyNumberFormat="1" applyFont="1" applyFill="1" applyBorder="1" applyAlignment="1">
      <alignment horizontal="center" vertical="top" wrapText="1"/>
    </xf>
    <xf numFmtId="165" fontId="9" fillId="5" borderId="47" xfId="0" applyNumberFormat="1" applyFont="1" applyFill="1" applyBorder="1" applyAlignment="1">
      <alignment horizontal="center" vertical="top"/>
    </xf>
    <xf numFmtId="165" fontId="9" fillId="5" borderId="1" xfId="0" applyNumberFormat="1" applyFont="1" applyFill="1" applyBorder="1" applyAlignment="1">
      <alignment horizontal="center" vertical="top"/>
    </xf>
    <xf numFmtId="49" fontId="9" fillId="4" borderId="39" xfId="0" applyNumberFormat="1" applyFont="1" applyFill="1" applyBorder="1" applyAlignment="1">
      <alignment vertical="top"/>
    </xf>
    <xf numFmtId="3" fontId="2" fillId="6" borderId="42" xfId="0" applyNumberFormat="1" applyFont="1" applyFill="1" applyBorder="1" applyAlignment="1">
      <alignment horizontal="center" vertical="center" textRotation="90" wrapText="1"/>
    </xf>
    <xf numFmtId="3" fontId="9" fillId="6" borderId="61" xfId="0" applyNumberFormat="1" applyFont="1" applyFill="1" applyBorder="1" applyAlignment="1">
      <alignment horizontal="center" vertical="top" wrapText="1"/>
    </xf>
    <xf numFmtId="164" fontId="9" fillId="7" borderId="32" xfId="0" applyNumberFormat="1" applyFont="1" applyFill="1" applyBorder="1" applyAlignment="1">
      <alignment horizontal="center" vertical="top"/>
    </xf>
    <xf numFmtId="164" fontId="9" fillId="7" borderId="36" xfId="0" applyNumberFormat="1" applyFont="1" applyFill="1" applyBorder="1" applyAlignment="1">
      <alignment horizontal="center" vertical="top"/>
    </xf>
    <xf numFmtId="164" fontId="9" fillId="7" borderId="14" xfId="0" applyNumberFormat="1" applyFont="1" applyFill="1" applyBorder="1" applyAlignment="1">
      <alignment horizontal="center" vertical="top"/>
    </xf>
    <xf numFmtId="3" fontId="2" fillId="0" borderId="36" xfId="0" applyNumberFormat="1" applyFont="1" applyFill="1" applyBorder="1" applyAlignment="1">
      <alignment horizontal="center" vertical="top" wrapText="1"/>
    </xf>
    <xf numFmtId="167" fontId="2" fillId="13" borderId="83" xfId="3" applyNumberFormat="1" applyFont="1" applyFill="1" applyBorder="1" applyAlignment="1">
      <alignment horizontal="center" vertical="top"/>
    </xf>
    <xf numFmtId="167" fontId="2" fillId="13" borderId="80" xfId="3" applyNumberFormat="1" applyFont="1" applyFill="1" applyBorder="1" applyAlignment="1">
      <alignment horizontal="center" vertical="top"/>
    </xf>
    <xf numFmtId="164" fontId="2" fillId="0" borderId="39" xfId="1" applyNumberFormat="1" applyFont="1" applyFill="1" applyBorder="1" applyAlignment="1">
      <alignment vertical="top" wrapText="1"/>
    </xf>
    <xf numFmtId="0" fontId="2" fillId="0" borderId="39" xfId="0" applyNumberFormat="1" applyFont="1" applyFill="1" applyBorder="1" applyAlignment="1">
      <alignment horizontal="center" vertical="top"/>
    </xf>
    <xf numFmtId="0" fontId="2" fillId="0" borderId="41" xfId="0" applyNumberFormat="1" applyFont="1" applyFill="1" applyBorder="1" applyAlignment="1">
      <alignment horizontal="center" vertical="top"/>
    </xf>
    <xf numFmtId="0" fontId="2" fillId="0" borderId="42" xfId="0" applyNumberFormat="1" applyFont="1" applyFill="1" applyBorder="1" applyAlignment="1">
      <alignment horizontal="center" vertical="top"/>
    </xf>
    <xf numFmtId="165" fontId="9" fillId="7" borderId="66" xfId="0" applyNumberFormat="1" applyFont="1" applyFill="1" applyBorder="1" applyAlignment="1">
      <alignment horizontal="center" vertical="top" wrapText="1"/>
    </xf>
    <xf numFmtId="165" fontId="9" fillId="7" borderId="52" xfId="0" applyNumberFormat="1" applyFont="1" applyFill="1" applyBorder="1" applyAlignment="1">
      <alignment horizontal="center" vertical="top"/>
    </xf>
    <xf numFmtId="3" fontId="2" fillId="6" borderId="12" xfId="0" applyNumberFormat="1" applyFont="1" applyFill="1" applyBorder="1" applyAlignment="1">
      <alignment horizontal="left" vertical="top" wrapText="1"/>
    </xf>
    <xf numFmtId="164" fontId="18" fillId="6" borderId="3" xfId="0" applyNumberFormat="1" applyFont="1" applyFill="1" applyBorder="1" applyAlignment="1">
      <alignment horizontal="center" vertical="top"/>
    </xf>
    <xf numFmtId="164" fontId="18" fillId="6" borderId="38" xfId="0" applyNumberFormat="1" applyFont="1" applyFill="1" applyBorder="1" applyAlignment="1">
      <alignment horizontal="center" vertical="top"/>
    </xf>
    <xf numFmtId="3" fontId="2" fillId="6" borderId="11" xfId="0" applyNumberFormat="1" applyFont="1" applyFill="1" applyBorder="1" applyAlignment="1">
      <alignment horizontal="center" vertical="center" wrapText="1"/>
    </xf>
    <xf numFmtId="164" fontId="8" fillId="8" borderId="46" xfId="0" applyNumberFormat="1" applyFont="1" applyFill="1" applyBorder="1" applyAlignment="1">
      <alignment horizontal="center" vertical="top"/>
    </xf>
    <xf numFmtId="3" fontId="14" fillId="6" borderId="21" xfId="0" applyNumberFormat="1" applyFont="1" applyFill="1" applyBorder="1" applyAlignment="1">
      <alignment horizontal="center" vertical="top"/>
    </xf>
    <xf numFmtId="164" fontId="2" fillId="0" borderId="47" xfId="1" applyNumberFormat="1" applyFont="1" applyFill="1" applyBorder="1" applyAlignment="1">
      <alignment vertical="top" wrapText="1"/>
    </xf>
    <xf numFmtId="0" fontId="2" fillId="0" borderId="47" xfId="0" applyNumberFormat="1" applyFont="1" applyFill="1" applyBorder="1" applyAlignment="1">
      <alignment horizontal="center" vertical="top"/>
    </xf>
    <xf numFmtId="0" fontId="2" fillId="0" borderId="19" xfId="0" applyNumberFormat="1" applyFont="1" applyFill="1" applyBorder="1" applyAlignment="1">
      <alignment horizontal="center" vertical="top"/>
    </xf>
    <xf numFmtId="0" fontId="2" fillId="0" borderId="20" xfId="0" applyNumberFormat="1" applyFont="1" applyFill="1" applyBorder="1" applyAlignment="1">
      <alignment horizontal="center" vertical="top"/>
    </xf>
    <xf numFmtId="3" fontId="2" fillId="0" borderId="0" xfId="0" applyNumberFormat="1" applyFont="1" applyAlignment="1">
      <alignment horizontal="center" vertical="center" wrapText="1"/>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9" fillId="6" borderId="12"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9" fillId="6" borderId="10" xfId="0" applyNumberFormat="1" applyFont="1" applyFill="1" applyBorder="1" applyAlignment="1">
      <alignment horizontal="left" vertical="top" wrapText="1"/>
    </xf>
    <xf numFmtId="164" fontId="8" fillId="6" borderId="62" xfId="0" applyNumberFormat="1" applyFont="1" applyFill="1" applyBorder="1" applyAlignment="1">
      <alignment horizontal="center" vertical="top"/>
    </xf>
    <xf numFmtId="164" fontId="2" fillId="6" borderId="62" xfId="0" applyNumberFormat="1" applyFont="1" applyFill="1" applyBorder="1" applyAlignment="1">
      <alignment horizontal="center" vertical="top" wrapText="1"/>
    </xf>
    <xf numFmtId="3" fontId="9" fillId="6" borderId="13" xfId="0" applyNumberFormat="1" applyFont="1" applyFill="1" applyBorder="1" applyAlignment="1">
      <alignment horizontal="center" vertical="top"/>
    </xf>
    <xf numFmtId="3" fontId="9" fillId="6" borderId="61" xfId="0" applyNumberFormat="1" applyFont="1" applyFill="1" applyBorder="1" applyAlignment="1">
      <alignment horizontal="center" vertical="top"/>
    </xf>
    <xf numFmtId="165" fontId="18" fillId="6" borderId="3" xfId="0" applyNumberFormat="1" applyFont="1" applyFill="1" applyBorder="1" applyAlignment="1">
      <alignment horizontal="center" vertical="top" wrapText="1"/>
    </xf>
    <xf numFmtId="165" fontId="18" fillId="6" borderId="64" xfId="0" applyNumberFormat="1" applyFont="1" applyFill="1" applyBorder="1" applyAlignment="1">
      <alignment horizontal="center" vertical="top" wrapText="1"/>
    </xf>
    <xf numFmtId="165" fontId="18" fillId="6" borderId="38" xfId="0" applyNumberFormat="1" applyFont="1" applyFill="1" applyBorder="1" applyAlignment="1">
      <alignment horizontal="center" vertical="top" wrapText="1"/>
    </xf>
    <xf numFmtId="164" fontId="2" fillId="6" borderId="67" xfId="0" applyNumberFormat="1" applyFont="1" applyFill="1" applyBorder="1" applyAlignment="1">
      <alignment horizontal="center" vertical="top"/>
    </xf>
    <xf numFmtId="164" fontId="9" fillId="6" borderId="0" xfId="0" applyNumberFormat="1" applyFont="1" applyFill="1" applyBorder="1" applyAlignment="1">
      <alignment horizontal="center" vertical="top" wrapText="1"/>
    </xf>
    <xf numFmtId="164" fontId="2" fillId="6" borderId="67" xfId="0" applyNumberFormat="1" applyFont="1" applyFill="1" applyBorder="1" applyAlignment="1">
      <alignment horizontal="center" vertical="top" wrapText="1"/>
    </xf>
    <xf numFmtId="164" fontId="9" fillId="7" borderId="23" xfId="0" applyNumberFormat="1" applyFont="1" applyFill="1" applyBorder="1" applyAlignment="1">
      <alignment horizontal="center" vertical="top" wrapText="1"/>
    </xf>
    <xf numFmtId="164" fontId="8" fillId="6" borderId="0" xfId="0" applyNumberFormat="1" applyFont="1" applyFill="1" applyBorder="1" applyAlignment="1">
      <alignment horizontal="center" vertical="top"/>
    </xf>
    <xf numFmtId="164" fontId="8" fillId="6" borderId="0" xfId="0" applyNumberFormat="1" applyFont="1" applyFill="1" applyBorder="1" applyAlignment="1">
      <alignment horizontal="center" vertical="top" wrapText="1"/>
    </xf>
    <xf numFmtId="165" fontId="9" fillId="7" borderId="23" xfId="0" applyNumberFormat="1" applyFont="1" applyFill="1" applyBorder="1" applyAlignment="1">
      <alignment horizontal="center" vertical="top"/>
    </xf>
    <xf numFmtId="164" fontId="2" fillId="6" borderId="0" xfId="10" applyNumberFormat="1" applyFont="1" applyFill="1" applyBorder="1" applyAlignment="1">
      <alignment horizontal="center" vertical="top"/>
    </xf>
    <xf numFmtId="164" fontId="9" fillId="6" borderId="14" xfId="0" applyNumberFormat="1" applyFont="1" applyFill="1" applyBorder="1" applyAlignment="1">
      <alignment vertical="top" wrapText="1"/>
    </xf>
    <xf numFmtId="164" fontId="9" fillId="6" borderId="67" xfId="0" applyNumberFormat="1" applyFont="1" applyFill="1" applyBorder="1" applyAlignment="1">
      <alignment horizontal="center" vertical="top" wrapText="1"/>
    </xf>
    <xf numFmtId="164" fontId="2" fillId="0" borderId="38" xfId="0" applyNumberFormat="1" applyFont="1" applyBorder="1" applyAlignment="1">
      <alignment horizontal="center" vertical="top"/>
    </xf>
    <xf numFmtId="164" fontId="2" fillId="0" borderId="14" xfId="0" applyNumberFormat="1" applyFont="1" applyBorder="1" applyAlignment="1">
      <alignment horizontal="center" vertical="top"/>
    </xf>
    <xf numFmtId="164" fontId="10" fillId="6" borderId="0" xfId="0" applyNumberFormat="1" applyFont="1" applyFill="1" applyBorder="1" applyAlignment="1">
      <alignment horizontal="center" vertical="top" wrapText="1"/>
    </xf>
    <xf numFmtId="164" fontId="10" fillId="6" borderId="0" xfId="0" applyNumberFormat="1" applyFont="1" applyFill="1" applyBorder="1" applyAlignment="1">
      <alignment horizontal="center" vertical="top"/>
    </xf>
    <xf numFmtId="164" fontId="9" fillId="0" borderId="0" xfId="0" applyNumberFormat="1" applyFont="1" applyFill="1" applyBorder="1" applyAlignment="1">
      <alignment horizontal="center" vertical="top" wrapText="1"/>
    </xf>
    <xf numFmtId="164" fontId="2" fillId="8" borderId="38" xfId="0" applyNumberFormat="1" applyFont="1" applyFill="1" applyBorder="1" applyAlignment="1">
      <alignment horizontal="center" vertical="top" wrapText="1"/>
    </xf>
    <xf numFmtId="164" fontId="8" fillId="0" borderId="0" xfId="0" applyNumberFormat="1" applyFont="1" applyBorder="1" applyAlignment="1">
      <alignment horizontal="center" vertical="top"/>
    </xf>
    <xf numFmtId="4" fontId="14" fillId="7" borderId="23" xfId="0" applyNumberFormat="1" applyFont="1" applyFill="1" applyBorder="1" applyAlignment="1">
      <alignment horizontal="center" vertical="top" wrapText="1"/>
    </xf>
    <xf numFmtId="164" fontId="2" fillId="0" borderId="14" xfId="0" applyNumberFormat="1" applyFont="1" applyBorder="1" applyAlignment="1">
      <alignment horizontal="center" vertical="top" wrapText="1"/>
    </xf>
    <xf numFmtId="164" fontId="2" fillId="7" borderId="14" xfId="0" applyNumberFormat="1" applyFont="1" applyFill="1" applyBorder="1" applyAlignment="1">
      <alignment horizontal="center" vertical="top" wrapText="1"/>
    </xf>
    <xf numFmtId="164" fontId="9" fillId="3" borderId="14" xfId="0" applyNumberFormat="1" applyFont="1" applyFill="1" applyBorder="1" applyAlignment="1">
      <alignment horizontal="center" vertical="top"/>
    </xf>
    <xf numFmtId="164" fontId="2" fillId="0" borderId="51" xfId="0" applyNumberFormat="1" applyFont="1" applyBorder="1" applyAlignment="1">
      <alignment horizontal="center" vertical="top"/>
    </xf>
    <xf numFmtId="165" fontId="18" fillId="6" borderId="70" xfId="0" applyNumberFormat="1" applyFont="1" applyFill="1" applyBorder="1" applyAlignment="1">
      <alignment horizontal="center" vertical="top" wrapText="1"/>
    </xf>
    <xf numFmtId="165" fontId="9" fillId="7" borderId="22" xfId="0" applyNumberFormat="1" applyFont="1" applyFill="1" applyBorder="1" applyAlignment="1">
      <alignment horizontal="center" vertical="top"/>
    </xf>
    <xf numFmtId="164" fontId="2" fillId="0" borderId="3" xfId="0" applyNumberFormat="1" applyFont="1" applyFill="1" applyBorder="1" applyAlignment="1">
      <alignment horizontal="center" vertical="top"/>
    </xf>
    <xf numFmtId="164" fontId="2" fillId="12" borderId="9" xfId="3" applyNumberFormat="1" applyFont="1" applyFill="1" applyBorder="1" applyAlignment="1">
      <alignment horizontal="center" vertical="top"/>
    </xf>
    <xf numFmtId="164" fontId="2" fillId="6" borderId="31" xfId="10" applyNumberFormat="1" applyFont="1" applyFill="1" applyBorder="1" applyAlignment="1">
      <alignment horizontal="center" vertical="top"/>
    </xf>
    <xf numFmtId="164" fontId="2" fillId="0" borderId="29" xfId="0" applyNumberFormat="1" applyFont="1" applyBorder="1" applyAlignment="1">
      <alignment horizontal="center" vertical="top"/>
    </xf>
    <xf numFmtId="164" fontId="10" fillId="6" borderId="31" xfId="0" applyNumberFormat="1" applyFont="1" applyFill="1" applyBorder="1" applyAlignment="1">
      <alignment horizontal="center" vertical="top" wrapText="1"/>
    </xf>
    <xf numFmtId="164" fontId="10" fillId="6" borderId="31" xfId="0" applyNumberFormat="1" applyFont="1" applyFill="1" applyBorder="1" applyAlignment="1">
      <alignment horizontal="center" vertical="top"/>
    </xf>
    <xf numFmtId="164" fontId="9" fillId="0" borderId="31" xfId="0" applyNumberFormat="1" applyFont="1" applyFill="1" applyBorder="1" applyAlignment="1">
      <alignment horizontal="center" vertical="top" wrapText="1"/>
    </xf>
    <xf numFmtId="164" fontId="2" fillId="0" borderId="32" xfId="0" applyNumberFormat="1" applyFont="1" applyBorder="1" applyAlignment="1">
      <alignment horizontal="center" vertical="top" wrapText="1"/>
    </xf>
    <xf numFmtId="164" fontId="9" fillId="3" borderId="32" xfId="0" applyNumberFormat="1" applyFont="1" applyFill="1" applyBorder="1" applyAlignment="1">
      <alignment horizontal="center" vertical="top"/>
    </xf>
    <xf numFmtId="164" fontId="2" fillId="0" borderId="45" xfId="0" applyNumberFormat="1" applyFont="1" applyBorder="1" applyAlignment="1">
      <alignment horizontal="center" vertical="top"/>
    </xf>
    <xf numFmtId="164" fontId="2" fillId="6" borderId="64" xfId="0" applyNumberFormat="1" applyFont="1" applyFill="1" applyBorder="1" applyAlignment="1">
      <alignment horizontal="center" vertical="center" wrapText="1"/>
    </xf>
    <xf numFmtId="165" fontId="18" fillId="6" borderId="2" xfId="0" applyNumberFormat="1" applyFont="1" applyFill="1" applyBorder="1" applyAlignment="1">
      <alignment horizontal="center" vertical="top" wrapText="1"/>
    </xf>
    <xf numFmtId="164" fontId="18" fillId="6" borderId="60" xfId="0" applyNumberFormat="1" applyFont="1" applyFill="1" applyBorder="1" applyAlignment="1">
      <alignment horizontal="center" vertical="top" wrapText="1"/>
    </xf>
    <xf numFmtId="165" fontId="9" fillId="7" borderId="50" xfId="0" applyNumberFormat="1" applyFont="1" applyFill="1" applyBorder="1" applyAlignment="1">
      <alignment horizontal="center" vertical="top" wrapText="1"/>
    </xf>
    <xf numFmtId="165" fontId="9" fillId="5" borderId="25" xfId="0" applyNumberFormat="1" applyFont="1" applyFill="1" applyBorder="1" applyAlignment="1">
      <alignment horizontal="center" vertical="top"/>
    </xf>
    <xf numFmtId="164" fontId="2" fillId="0" borderId="51" xfId="0" applyNumberFormat="1" applyFont="1" applyFill="1" applyBorder="1" applyAlignment="1">
      <alignment horizontal="center" vertical="top" wrapText="1"/>
    </xf>
    <xf numFmtId="164" fontId="2" fillId="0" borderId="29" xfId="0" applyNumberFormat="1" applyFont="1" applyFill="1" applyBorder="1" applyAlignment="1">
      <alignment horizontal="center" vertical="top"/>
    </xf>
    <xf numFmtId="164" fontId="2" fillId="0" borderId="31" xfId="0" applyNumberFormat="1" applyFont="1" applyFill="1" applyBorder="1" applyAlignment="1">
      <alignment horizontal="center" vertical="top"/>
    </xf>
    <xf numFmtId="164" fontId="2" fillId="0" borderId="31" xfId="0" applyNumberFormat="1" applyFont="1" applyFill="1" applyBorder="1" applyAlignment="1">
      <alignment horizontal="center" vertical="top" wrapText="1"/>
    </xf>
    <xf numFmtId="165" fontId="9" fillId="7" borderId="24" xfId="0" applyNumberFormat="1" applyFont="1" applyFill="1" applyBorder="1" applyAlignment="1">
      <alignment horizontal="center" vertical="top"/>
    </xf>
    <xf numFmtId="164" fontId="2" fillId="0" borderId="39" xfId="0" applyNumberFormat="1" applyFont="1" applyFill="1" applyBorder="1" applyAlignment="1">
      <alignment horizontal="center" vertical="top"/>
    </xf>
    <xf numFmtId="164" fontId="2" fillId="0" borderId="41" xfId="0" applyNumberFormat="1" applyFont="1" applyFill="1" applyBorder="1" applyAlignment="1">
      <alignment horizontal="center" vertical="top"/>
    </xf>
    <xf numFmtId="164" fontId="2" fillId="0" borderId="40" xfId="0" applyNumberFormat="1" applyFont="1" applyFill="1" applyBorder="1" applyAlignment="1">
      <alignment horizontal="center" vertical="top"/>
    </xf>
    <xf numFmtId="164" fontId="2" fillId="12" borderId="56" xfId="3" applyNumberFormat="1" applyFont="1" applyFill="1" applyBorder="1" applyAlignment="1">
      <alignment horizontal="center" vertical="top"/>
    </xf>
    <xf numFmtId="164" fontId="2" fillId="6" borderId="35" xfId="0" applyNumberFormat="1" applyFont="1" applyFill="1" applyBorder="1" applyAlignment="1">
      <alignment horizontal="center" vertical="top"/>
    </xf>
    <xf numFmtId="164" fontId="2" fillId="12" borderId="46" xfId="3" applyNumberFormat="1" applyFont="1" applyFill="1" applyBorder="1" applyAlignment="1">
      <alignment horizontal="center" vertical="top"/>
    </xf>
    <xf numFmtId="164" fontId="2" fillId="12" borderId="68" xfId="3" applyNumberFormat="1" applyFont="1" applyFill="1" applyBorder="1" applyAlignment="1">
      <alignment horizontal="center" vertical="top"/>
    </xf>
    <xf numFmtId="164" fontId="9" fillId="6" borderId="36" xfId="0" applyNumberFormat="1" applyFont="1" applyFill="1" applyBorder="1" applyAlignment="1">
      <alignment horizontal="center" vertical="top" wrapText="1"/>
    </xf>
    <xf numFmtId="164" fontId="9" fillId="6" borderId="16" xfId="0" applyNumberFormat="1" applyFont="1" applyFill="1" applyBorder="1" applyAlignment="1">
      <alignment horizontal="center" vertical="top" wrapText="1"/>
    </xf>
    <xf numFmtId="164" fontId="2" fillId="12" borderId="41" xfId="3" applyNumberFormat="1" applyFont="1" applyFill="1" applyBorder="1" applyAlignment="1">
      <alignment horizontal="center" vertical="top"/>
    </xf>
    <xf numFmtId="164" fontId="10" fillId="6" borderId="16" xfId="0" applyNumberFormat="1" applyFont="1" applyFill="1" applyBorder="1" applyAlignment="1">
      <alignment horizontal="center" vertical="top"/>
    </xf>
    <xf numFmtId="164" fontId="9" fillId="6" borderId="31" xfId="0" applyNumberFormat="1" applyFont="1" applyFill="1" applyBorder="1" applyAlignment="1">
      <alignment horizontal="center" vertical="top" wrapText="1"/>
    </xf>
    <xf numFmtId="164" fontId="9" fillId="6" borderId="32" xfId="0" applyNumberFormat="1" applyFont="1" applyFill="1" applyBorder="1" applyAlignment="1">
      <alignment horizontal="center" vertical="top" wrapText="1"/>
    </xf>
    <xf numFmtId="164" fontId="9" fillId="6" borderId="45" xfId="0" applyNumberFormat="1" applyFont="1" applyFill="1" applyBorder="1" applyAlignment="1">
      <alignment horizontal="center" vertical="top" wrapText="1"/>
    </xf>
    <xf numFmtId="164" fontId="2" fillId="12" borderId="39" xfId="3" applyNumberFormat="1" applyFont="1" applyFill="1" applyBorder="1" applyAlignment="1">
      <alignment horizontal="center" vertical="top"/>
    </xf>
    <xf numFmtId="164" fontId="10" fillId="6" borderId="45" xfId="0" applyNumberFormat="1" applyFont="1" applyFill="1" applyBorder="1" applyAlignment="1">
      <alignment horizontal="center" vertical="top"/>
    </xf>
    <xf numFmtId="4" fontId="14" fillId="7" borderId="49" xfId="0" applyNumberFormat="1" applyFont="1" applyFill="1" applyBorder="1" applyAlignment="1">
      <alignment horizontal="center" vertical="top" wrapText="1"/>
    </xf>
    <xf numFmtId="3" fontId="2" fillId="6" borderId="51" xfId="0" applyNumberFormat="1" applyFont="1" applyFill="1" applyBorder="1" applyAlignment="1">
      <alignment horizontal="left" vertical="top" wrapText="1"/>
    </xf>
    <xf numFmtId="3" fontId="8" fillId="8" borderId="38" xfId="0" applyNumberFormat="1" applyFont="1" applyFill="1" applyBorder="1" applyAlignment="1">
      <alignment vertical="top" wrapText="1"/>
    </xf>
    <xf numFmtId="3" fontId="8" fillId="8" borderId="0" xfId="0" applyNumberFormat="1" applyFont="1" applyFill="1" applyBorder="1" applyAlignment="1">
      <alignment vertical="top" wrapText="1"/>
    </xf>
    <xf numFmtId="164" fontId="8" fillId="6" borderId="14" xfId="1" applyNumberFormat="1" applyFont="1" applyFill="1" applyBorder="1" applyAlignment="1">
      <alignment horizontal="left" vertical="top" wrapText="1"/>
    </xf>
    <xf numFmtId="164" fontId="8" fillId="6" borderId="67" xfId="1" applyNumberFormat="1" applyFont="1" applyFill="1" applyBorder="1" applyAlignment="1">
      <alignment horizontal="left" vertical="top" wrapText="1"/>
    </xf>
    <xf numFmtId="3" fontId="8" fillId="6" borderId="14" xfId="0" applyNumberFormat="1" applyFont="1" applyFill="1" applyBorder="1" applyAlignment="1">
      <alignment horizontal="left" vertical="top" wrapText="1"/>
    </xf>
    <xf numFmtId="3" fontId="8" fillId="0" borderId="67" xfId="0" applyNumberFormat="1" applyFont="1" applyFill="1" applyBorder="1" applyAlignment="1">
      <alignment horizontal="left" vertical="top" wrapText="1"/>
    </xf>
    <xf numFmtId="164" fontId="8" fillId="0" borderId="73" xfId="1" applyNumberFormat="1" applyFont="1" applyFill="1" applyBorder="1" applyAlignment="1">
      <alignment vertical="top" wrapText="1"/>
    </xf>
    <xf numFmtId="164" fontId="8" fillId="6" borderId="0" xfId="1" applyNumberFormat="1" applyFont="1" applyFill="1" applyBorder="1" applyAlignment="1">
      <alignment horizontal="left" vertical="top" wrapText="1"/>
    </xf>
    <xf numFmtId="164" fontId="8" fillId="6" borderId="14" xfId="1" applyNumberFormat="1" applyFont="1" applyFill="1" applyBorder="1" applyAlignment="1">
      <alignment vertical="top" wrapText="1"/>
    </xf>
    <xf numFmtId="164" fontId="2" fillId="0" borderId="51" xfId="1" applyNumberFormat="1" applyFont="1" applyFill="1" applyBorder="1" applyAlignment="1">
      <alignment vertical="top" wrapText="1"/>
    </xf>
    <xf numFmtId="164" fontId="2" fillId="0" borderId="60" xfId="1" applyNumberFormat="1" applyFont="1" applyFill="1" applyBorder="1" applyAlignment="1">
      <alignment vertical="top" wrapText="1"/>
    </xf>
    <xf numFmtId="164" fontId="2" fillId="0" borderId="0" xfId="1" applyNumberFormat="1" applyFont="1" applyFill="1" applyBorder="1" applyAlignment="1">
      <alignment vertical="top" wrapText="1"/>
    </xf>
    <xf numFmtId="164" fontId="2" fillId="0" borderId="38" xfId="1" applyNumberFormat="1" applyFont="1" applyFill="1" applyBorder="1" applyAlignment="1">
      <alignment horizontal="left" vertical="top" wrapText="1"/>
    </xf>
    <xf numFmtId="164" fontId="2" fillId="0" borderId="14" xfId="1" applyNumberFormat="1" applyFont="1" applyFill="1" applyBorder="1" applyAlignment="1">
      <alignment vertical="top" wrapText="1"/>
    </xf>
    <xf numFmtId="164" fontId="2" fillId="8" borderId="29" xfId="0" applyNumberFormat="1" applyFont="1" applyFill="1" applyBorder="1" applyAlignment="1">
      <alignment horizontal="center" vertical="top" wrapText="1"/>
    </xf>
    <xf numFmtId="164" fontId="8" fillId="0" borderId="29" xfId="0" applyNumberFormat="1" applyFont="1" applyBorder="1" applyAlignment="1">
      <alignment horizontal="center" vertical="top"/>
    </xf>
    <xf numFmtId="164" fontId="8" fillId="0" borderId="64" xfId="0" applyNumberFormat="1" applyFont="1" applyBorder="1" applyAlignment="1">
      <alignment horizontal="center" vertical="top"/>
    </xf>
    <xf numFmtId="164" fontId="8" fillId="0" borderId="31" xfId="0" applyNumberFormat="1" applyFont="1" applyBorder="1" applyAlignment="1">
      <alignment horizontal="center" vertical="top"/>
    </xf>
    <xf numFmtId="164" fontId="8" fillId="8" borderId="29" xfId="0" applyNumberFormat="1" applyFont="1" applyFill="1" applyBorder="1" applyAlignment="1">
      <alignment horizontal="center" vertical="top"/>
    </xf>
    <xf numFmtId="164" fontId="8" fillId="8" borderId="64" xfId="0" applyNumberFormat="1" applyFont="1" applyFill="1" applyBorder="1" applyAlignment="1">
      <alignment horizontal="center" vertical="top"/>
    </xf>
    <xf numFmtId="164" fontId="8" fillId="8" borderId="31" xfId="0" applyNumberFormat="1" applyFont="1" applyFill="1" applyBorder="1" applyAlignment="1">
      <alignment horizontal="center" vertical="top"/>
    </xf>
    <xf numFmtId="4" fontId="2" fillId="0" borderId="31" xfId="0" applyNumberFormat="1" applyFont="1" applyFill="1" applyBorder="1" applyAlignment="1">
      <alignment horizontal="center" vertical="top"/>
    </xf>
    <xf numFmtId="4" fontId="2" fillId="0" borderId="46" xfId="0" applyNumberFormat="1" applyFont="1" applyFill="1" applyBorder="1" applyAlignment="1">
      <alignment horizontal="center" vertical="top"/>
    </xf>
    <xf numFmtId="4" fontId="14" fillId="7" borderId="22" xfId="0" applyNumberFormat="1" applyFont="1" applyFill="1" applyBorder="1" applyAlignment="1">
      <alignment horizontal="center" vertical="top" wrapText="1"/>
    </xf>
    <xf numFmtId="164" fontId="18" fillId="6" borderId="15" xfId="0" applyNumberFormat="1" applyFont="1" applyFill="1" applyBorder="1" applyAlignment="1">
      <alignment horizontal="center" vertical="top" wrapText="1"/>
    </xf>
    <xf numFmtId="164" fontId="9" fillId="6" borderId="9" xfId="0" applyNumberFormat="1" applyFont="1" applyFill="1" applyBorder="1" applyAlignment="1">
      <alignment horizontal="center" vertical="top" wrapText="1"/>
    </xf>
    <xf numFmtId="164" fontId="2" fillId="6" borderId="40" xfId="0" applyNumberFormat="1" applyFont="1" applyFill="1" applyBorder="1" applyAlignment="1">
      <alignment horizontal="center" vertical="top" wrapText="1"/>
    </xf>
    <xf numFmtId="164" fontId="2" fillId="0" borderId="33" xfId="0" applyNumberFormat="1" applyFont="1" applyFill="1" applyBorder="1" applyAlignment="1">
      <alignment horizontal="center" vertical="top" wrapText="1"/>
    </xf>
    <xf numFmtId="164" fontId="18" fillId="6" borderId="64" xfId="0" applyNumberFormat="1" applyFont="1" applyFill="1" applyBorder="1" applyAlignment="1">
      <alignment horizontal="center" vertical="top"/>
    </xf>
    <xf numFmtId="164" fontId="18" fillId="6" borderId="15" xfId="0" applyNumberFormat="1" applyFont="1" applyFill="1" applyBorder="1" applyAlignment="1">
      <alignment horizontal="center" vertical="top"/>
    </xf>
    <xf numFmtId="164" fontId="2" fillId="6" borderId="84" xfId="0" applyNumberFormat="1" applyFont="1" applyFill="1" applyBorder="1" applyAlignment="1">
      <alignment horizontal="center" vertical="top"/>
    </xf>
    <xf numFmtId="164" fontId="9" fillId="13" borderId="46" xfId="3" applyNumberFormat="1" applyFont="1" applyFill="1" applyBorder="1" applyAlignment="1">
      <alignment horizontal="center" vertical="top"/>
    </xf>
    <xf numFmtId="164" fontId="18" fillId="6" borderId="70" xfId="0" applyNumberFormat="1" applyFont="1" applyFill="1" applyBorder="1" applyAlignment="1">
      <alignment horizontal="center" vertical="top"/>
    </xf>
    <xf numFmtId="3" fontId="9" fillId="6" borderId="37" xfId="0" applyNumberFormat="1" applyFont="1" applyFill="1" applyBorder="1" applyAlignment="1">
      <alignment horizontal="center" vertical="top" wrapText="1"/>
    </xf>
    <xf numFmtId="164" fontId="2" fillId="6" borderId="13" xfId="0" applyNumberFormat="1" applyFont="1" applyFill="1" applyBorder="1" applyAlignment="1">
      <alignment vertical="top" wrapText="1"/>
    </xf>
    <xf numFmtId="164" fontId="18" fillId="6" borderId="55" xfId="0" applyNumberFormat="1" applyFont="1" applyFill="1" applyBorder="1" applyAlignment="1">
      <alignment vertical="top" wrapText="1"/>
    </xf>
    <xf numFmtId="3" fontId="18" fillId="6" borderId="32" xfId="0" applyNumberFormat="1" applyFont="1" applyFill="1" applyBorder="1" applyAlignment="1">
      <alignment horizontal="center" vertical="top"/>
    </xf>
    <xf numFmtId="3" fontId="18" fillId="6" borderId="43" xfId="0" applyNumberFormat="1" applyFont="1" applyFill="1" applyBorder="1" applyAlignment="1">
      <alignment horizontal="center" vertical="top"/>
    </xf>
    <xf numFmtId="3" fontId="18" fillId="6" borderId="35" xfId="0" applyNumberFormat="1" applyFont="1" applyFill="1" applyBorder="1" applyAlignment="1">
      <alignment horizontal="center" vertical="top"/>
    </xf>
    <xf numFmtId="3" fontId="18" fillId="6" borderId="31" xfId="0" applyNumberFormat="1" applyFont="1" applyFill="1" applyBorder="1" applyAlignment="1">
      <alignment horizontal="center" vertical="top"/>
    </xf>
    <xf numFmtId="3" fontId="18" fillId="6" borderId="37" xfId="0" applyNumberFormat="1" applyFont="1" applyFill="1" applyBorder="1" applyAlignment="1">
      <alignment horizontal="center" vertical="top"/>
    </xf>
    <xf numFmtId="3" fontId="18" fillId="6" borderId="11" xfId="0" applyNumberFormat="1" applyFont="1" applyFill="1" applyBorder="1" applyAlignment="1">
      <alignment horizontal="center" vertical="top"/>
    </xf>
    <xf numFmtId="0" fontId="18" fillId="6" borderId="18" xfId="0" applyFont="1" applyFill="1" applyBorder="1" applyAlignment="1">
      <alignment horizontal="center" vertical="top" wrapText="1"/>
    </xf>
    <xf numFmtId="0" fontId="18" fillId="6" borderId="48" xfId="0" applyFont="1" applyFill="1" applyBorder="1" applyAlignment="1">
      <alignment horizontal="center" vertical="top" wrapText="1"/>
    </xf>
    <xf numFmtId="0" fontId="18" fillId="6" borderId="20" xfId="0" applyFont="1" applyFill="1" applyBorder="1" applyAlignment="1">
      <alignment horizontal="center" vertical="top" wrapText="1"/>
    </xf>
    <xf numFmtId="165" fontId="9" fillId="7" borderId="54" xfId="0" applyNumberFormat="1" applyFont="1" applyFill="1" applyBorder="1" applyAlignment="1">
      <alignment horizontal="center" vertical="top" wrapText="1"/>
    </xf>
    <xf numFmtId="164" fontId="2" fillId="6" borderId="55" xfId="0" applyNumberFormat="1" applyFont="1" applyFill="1" applyBorder="1" applyAlignment="1">
      <alignment vertical="top" wrapText="1"/>
    </xf>
    <xf numFmtId="49" fontId="9" fillId="6" borderId="30" xfId="0" applyNumberFormat="1" applyFont="1" applyFill="1" applyBorder="1" applyAlignment="1">
      <alignment horizontal="center" vertical="top" wrapText="1"/>
    </xf>
    <xf numFmtId="49" fontId="27" fillId="4" borderId="29" xfId="0" applyNumberFormat="1" applyFont="1" applyFill="1" applyBorder="1" applyAlignment="1">
      <alignment horizontal="center" vertical="top"/>
    </xf>
    <xf numFmtId="49" fontId="27" fillId="5" borderId="3" xfId="0" applyNumberFormat="1" applyFont="1" applyFill="1" applyBorder="1" applyAlignment="1">
      <alignment horizontal="center" vertical="top"/>
    </xf>
    <xf numFmtId="49" fontId="28" fillId="6" borderId="3" xfId="0" applyNumberFormat="1" applyFont="1" applyFill="1" applyBorder="1" applyAlignment="1">
      <alignment horizontal="center" vertical="top" wrapText="1"/>
    </xf>
    <xf numFmtId="3" fontId="27" fillId="6" borderId="3" xfId="0" applyNumberFormat="1" applyFont="1" applyFill="1" applyBorder="1" applyAlignment="1">
      <alignment horizontal="left" vertical="top" wrapText="1"/>
    </xf>
    <xf numFmtId="49" fontId="27" fillId="4" borderId="39" xfId="0" applyNumberFormat="1" applyFont="1" applyFill="1" applyBorder="1" applyAlignment="1">
      <alignment horizontal="center" vertical="top"/>
    </xf>
    <xf numFmtId="49" fontId="27" fillId="5" borderId="41" xfId="0" applyNumberFormat="1" applyFont="1" applyFill="1" applyBorder="1" applyAlignment="1">
      <alignment horizontal="center" vertical="top"/>
    </xf>
    <xf numFmtId="49" fontId="27" fillId="6" borderId="56" xfId="0" applyNumberFormat="1" applyFont="1" applyFill="1" applyBorder="1" applyAlignment="1">
      <alignment horizontal="center" vertical="top"/>
    </xf>
    <xf numFmtId="3" fontId="25" fillId="6" borderId="36" xfId="0" applyNumberFormat="1" applyFont="1" applyFill="1" applyBorder="1" applyAlignment="1">
      <alignment horizontal="left" vertical="top" wrapText="1"/>
    </xf>
    <xf numFmtId="49" fontId="27" fillId="4" borderId="31" xfId="0" applyNumberFormat="1" applyFont="1" applyFill="1" applyBorder="1" applyAlignment="1">
      <alignment horizontal="center" vertical="top"/>
    </xf>
    <xf numFmtId="49" fontId="27" fillId="5" borderId="10" xfId="0" applyNumberFormat="1" applyFont="1" applyFill="1" applyBorder="1" applyAlignment="1">
      <alignment horizontal="center" vertical="top"/>
    </xf>
    <xf numFmtId="49" fontId="27" fillId="6" borderId="37" xfId="0" applyNumberFormat="1" applyFont="1" applyFill="1" applyBorder="1" applyAlignment="1">
      <alignment horizontal="center" vertical="top"/>
    </xf>
    <xf numFmtId="49" fontId="27" fillId="4" borderId="47" xfId="0" applyNumberFormat="1" applyFont="1" applyFill="1" applyBorder="1" applyAlignment="1">
      <alignment horizontal="center" vertical="top"/>
    </xf>
    <xf numFmtId="49" fontId="27" fillId="5" borderId="19" xfId="0" applyNumberFormat="1" applyFont="1" applyFill="1" applyBorder="1" applyAlignment="1">
      <alignment horizontal="center" vertical="top"/>
    </xf>
    <xf numFmtId="49" fontId="27" fillId="6" borderId="48" xfId="0" applyNumberFormat="1" applyFont="1" applyFill="1" applyBorder="1" applyAlignment="1">
      <alignment horizontal="center" vertical="top"/>
    </xf>
    <xf numFmtId="3" fontId="25" fillId="6" borderId="32" xfId="0" applyNumberFormat="1" applyFont="1" applyFill="1" applyBorder="1" applyAlignment="1">
      <alignment horizontal="left" vertical="top" wrapText="1"/>
    </xf>
    <xf numFmtId="3" fontId="25" fillId="6" borderId="33" xfId="0" applyNumberFormat="1" applyFont="1" applyFill="1" applyBorder="1" applyAlignment="1">
      <alignment horizontal="center" vertical="top"/>
    </xf>
    <xf numFmtId="3" fontId="25" fillId="6" borderId="43" xfId="0" applyNumberFormat="1" applyFont="1" applyFill="1" applyBorder="1" applyAlignment="1">
      <alignment horizontal="center" vertical="top"/>
    </xf>
    <xf numFmtId="3" fontId="25" fillId="6" borderId="35" xfId="0" applyNumberFormat="1" applyFont="1" applyFill="1" applyBorder="1" applyAlignment="1">
      <alignment horizontal="center" vertical="top"/>
    </xf>
    <xf numFmtId="3" fontId="25" fillId="6" borderId="31" xfId="0" applyNumberFormat="1" applyFont="1" applyFill="1" applyBorder="1" applyAlignment="1">
      <alignment horizontal="left" vertical="top" wrapText="1"/>
    </xf>
    <xf numFmtId="3" fontId="25" fillId="6" borderId="31" xfId="0" applyNumberFormat="1" applyFont="1" applyFill="1" applyBorder="1" applyAlignment="1">
      <alignment horizontal="center" vertical="top"/>
    </xf>
    <xf numFmtId="3" fontId="25" fillId="6" borderId="37" xfId="0" applyNumberFormat="1" applyFont="1" applyFill="1" applyBorder="1" applyAlignment="1">
      <alignment horizontal="center" vertical="top"/>
    </xf>
    <xf numFmtId="3" fontId="25" fillId="6" borderId="11" xfId="0" applyNumberFormat="1" applyFont="1" applyFill="1" applyBorder="1" applyAlignment="1">
      <alignment horizontal="center" vertical="top"/>
    </xf>
    <xf numFmtId="49" fontId="9" fillId="0" borderId="3" xfId="0" applyNumberFormat="1" applyFont="1" applyBorder="1" applyAlignment="1">
      <alignment vertical="top" wrapText="1"/>
    </xf>
    <xf numFmtId="49" fontId="9" fillId="6" borderId="72" xfId="0" applyNumberFormat="1" applyFont="1" applyFill="1" applyBorder="1" applyAlignment="1">
      <alignment horizontal="center" vertical="top"/>
    </xf>
    <xf numFmtId="3" fontId="2" fillId="6" borderId="67" xfId="0" applyNumberFormat="1" applyFont="1" applyFill="1" applyBorder="1" applyAlignment="1">
      <alignment horizontal="center" vertical="center" wrapText="1"/>
    </xf>
    <xf numFmtId="3" fontId="9" fillId="6" borderId="39" xfId="0" applyNumberFormat="1" applyFont="1" applyFill="1" applyBorder="1" applyAlignment="1">
      <alignment horizontal="center" vertical="top" wrapText="1"/>
    </xf>
    <xf numFmtId="49" fontId="12" fillId="6" borderId="41" xfId="0" applyNumberFormat="1" applyFont="1" applyFill="1" applyBorder="1" applyAlignment="1">
      <alignment vertical="top"/>
    </xf>
    <xf numFmtId="3" fontId="2" fillId="6" borderId="67" xfId="0" applyNumberFormat="1" applyFont="1" applyFill="1" applyBorder="1" applyAlignment="1">
      <alignment horizontal="center" vertical="top" wrapText="1"/>
    </xf>
    <xf numFmtId="0" fontId="2" fillId="6" borderId="32" xfId="0" applyFont="1" applyFill="1" applyBorder="1" applyAlignment="1">
      <alignment horizontal="left" vertical="top" wrapText="1"/>
    </xf>
    <xf numFmtId="167" fontId="2" fillId="13" borderId="85" xfId="3" applyNumberFormat="1" applyFont="1" applyFill="1" applyBorder="1" applyAlignment="1">
      <alignment horizontal="center" vertical="top"/>
    </xf>
    <xf numFmtId="167" fontId="2" fillId="13" borderId="86" xfId="3" applyNumberFormat="1" applyFont="1" applyFill="1" applyBorder="1" applyAlignment="1">
      <alignment horizontal="center" vertical="top"/>
    </xf>
    <xf numFmtId="165" fontId="9" fillId="5" borderId="49" xfId="0" applyNumberFormat="1" applyFont="1" applyFill="1" applyBorder="1" applyAlignment="1">
      <alignment horizontal="center" vertical="top"/>
    </xf>
    <xf numFmtId="164" fontId="18" fillId="6" borderId="3" xfId="0" applyNumberFormat="1" applyFont="1" applyFill="1" applyBorder="1" applyAlignment="1">
      <alignment horizontal="center" vertical="top" wrapText="1"/>
    </xf>
    <xf numFmtId="164" fontId="18" fillId="6" borderId="64" xfId="0" applyNumberFormat="1" applyFont="1" applyFill="1" applyBorder="1" applyAlignment="1">
      <alignment horizontal="center" vertical="top" wrapText="1"/>
    </xf>
    <xf numFmtId="3" fontId="28" fillId="0" borderId="3" xfId="0" applyNumberFormat="1" applyFont="1" applyFill="1" applyBorder="1" applyAlignment="1">
      <alignment horizontal="left" vertical="top" wrapText="1"/>
    </xf>
    <xf numFmtId="164" fontId="2" fillId="6" borderId="10" xfId="0" applyNumberFormat="1" applyFont="1" applyFill="1" applyBorder="1" applyAlignment="1">
      <alignment horizontal="center" vertical="top" wrapText="1"/>
    </xf>
    <xf numFmtId="0" fontId="10" fillId="6" borderId="31" xfId="0" applyFont="1" applyFill="1" applyBorder="1" applyAlignment="1">
      <alignment horizontal="center" vertical="center"/>
    </xf>
    <xf numFmtId="164" fontId="10" fillId="6" borderId="9" xfId="0" applyNumberFormat="1" applyFont="1" applyFill="1" applyBorder="1" applyAlignment="1">
      <alignment horizontal="center" vertical="top" wrapText="1"/>
    </xf>
    <xf numFmtId="0" fontId="10" fillId="6" borderId="0" xfId="0" applyFont="1" applyFill="1" applyBorder="1" applyAlignment="1">
      <alignment horizontal="center" vertical="top"/>
    </xf>
    <xf numFmtId="164" fontId="18" fillId="6" borderId="63" xfId="0" applyNumberFormat="1" applyFont="1" applyFill="1" applyBorder="1" applyAlignment="1">
      <alignment horizontal="center" vertical="top"/>
    </xf>
    <xf numFmtId="0" fontId="29" fillId="6" borderId="10" xfId="0" applyFont="1" applyFill="1" applyBorder="1" applyAlignment="1">
      <alignment horizontal="center" vertical="center"/>
    </xf>
    <xf numFmtId="0" fontId="29" fillId="6" borderId="46" xfId="0" applyFont="1" applyFill="1" applyBorder="1" applyAlignment="1">
      <alignment horizontal="center" vertical="center"/>
    </xf>
    <xf numFmtId="3" fontId="10" fillId="0" borderId="0" xfId="0" applyNumberFormat="1" applyFont="1" applyFill="1" applyBorder="1" applyAlignment="1">
      <alignment horizontal="center" vertical="top" wrapText="1"/>
    </xf>
    <xf numFmtId="164" fontId="10" fillId="0" borderId="9" xfId="3" applyNumberFormat="1" applyFont="1" applyFill="1" applyBorder="1" applyAlignment="1">
      <alignment horizontal="center" vertical="top"/>
    </xf>
    <xf numFmtId="164" fontId="29" fillId="0" borderId="10" xfId="3" applyNumberFormat="1" applyFont="1" applyFill="1" applyBorder="1" applyAlignment="1">
      <alignment horizontal="center" vertical="top"/>
    </xf>
    <xf numFmtId="164" fontId="2" fillId="6" borderId="11" xfId="10" applyNumberFormat="1" applyFont="1" applyFill="1" applyBorder="1" applyAlignment="1">
      <alignment horizontal="center" vertical="top" wrapText="1"/>
    </xf>
    <xf numFmtId="164" fontId="2" fillId="6" borderId="11" xfId="0" applyNumberFormat="1" applyFont="1" applyFill="1" applyBorder="1" applyAlignment="1">
      <alignment horizontal="center" vertical="top" wrapText="1"/>
    </xf>
    <xf numFmtId="164" fontId="2" fillId="6" borderId="11" xfId="0" applyNumberFormat="1" applyFont="1" applyFill="1" applyBorder="1" applyAlignment="1">
      <alignment horizontal="center" vertical="top"/>
    </xf>
    <xf numFmtId="3" fontId="2" fillId="0" borderId="4" xfId="0" applyNumberFormat="1" applyFont="1" applyFill="1" applyBorder="1" applyAlignment="1">
      <alignment horizontal="center" vertical="center" textRotation="90"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6" borderId="29" xfId="0" applyNumberFormat="1" applyFont="1" applyFill="1" applyBorder="1" applyAlignment="1">
      <alignment horizontal="left" vertical="top" wrapText="1"/>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3" fontId="2" fillId="0" borderId="37"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left" vertical="top" wrapText="1"/>
    </xf>
    <xf numFmtId="3" fontId="2" fillId="6" borderId="16"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2" fillId="6" borderId="41" xfId="0" applyNumberFormat="1" applyFont="1" applyFill="1" applyBorder="1" applyAlignment="1">
      <alignment horizontal="left" vertical="top" wrapText="1"/>
    </xf>
    <xf numFmtId="3" fontId="13" fillId="6" borderId="10" xfId="0" applyNumberFormat="1" applyFont="1" applyFill="1" applyBorder="1" applyAlignment="1">
      <alignment horizontal="left" vertical="top" wrapText="1"/>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3" fontId="2" fillId="0" borderId="11" xfId="0" applyNumberFormat="1" applyFont="1" applyFill="1" applyBorder="1" applyAlignment="1">
      <alignment horizontal="center" vertical="center" textRotation="90" wrapText="1"/>
    </xf>
    <xf numFmtId="3" fontId="8" fillId="6" borderId="10" xfId="0" applyNumberFormat="1" applyFont="1" applyFill="1" applyBorder="1" applyAlignment="1">
      <alignment horizontal="left" vertical="top" wrapText="1"/>
    </xf>
    <xf numFmtId="3" fontId="8" fillId="6" borderId="31" xfId="0" applyNumberFormat="1" applyFont="1" applyFill="1" applyBorder="1" applyAlignment="1">
      <alignment horizontal="center" vertical="top"/>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9" fillId="8" borderId="0" xfId="0" applyNumberFormat="1" applyFont="1" applyFill="1" applyBorder="1" applyAlignment="1">
      <alignment horizontal="center" vertical="top" wrapText="1"/>
    </xf>
    <xf numFmtId="3" fontId="2" fillId="8" borderId="0" xfId="0" applyNumberFormat="1" applyFont="1" applyFill="1" applyBorder="1" applyAlignment="1">
      <alignment horizontal="center" vertical="top" wrapText="1"/>
    </xf>
    <xf numFmtId="3" fontId="2" fillId="0" borderId="0" xfId="0" applyNumberFormat="1" applyFont="1" applyAlignment="1">
      <alignment horizontal="center" vertical="center" wrapText="1"/>
    </xf>
    <xf numFmtId="3" fontId="2" fillId="6" borderId="61" xfId="0" applyNumberFormat="1" applyFont="1" applyFill="1" applyBorder="1" applyAlignment="1">
      <alignment horizontal="left" vertical="top" wrapText="1"/>
    </xf>
    <xf numFmtId="3" fontId="2" fillId="6" borderId="21" xfId="0" applyNumberFormat="1" applyFont="1" applyFill="1" applyBorder="1" applyAlignment="1">
      <alignment horizontal="left" vertical="top" wrapText="1"/>
    </xf>
    <xf numFmtId="3" fontId="14" fillId="0" borderId="5" xfId="0" applyNumberFormat="1" applyFont="1" applyBorder="1" applyAlignment="1">
      <alignment horizontal="center" vertical="top" wrapText="1"/>
    </xf>
    <xf numFmtId="3" fontId="14" fillId="0" borderId="12" xfId="0" applyNumberFormat="1" applyFont="1" applyBorder="1" applyAlignment="1">
      <alignment horizontal="center" vertical="top" wrapText="1"/>
    </xf>
    <xf numFmtId="3" fontId="14" fillId="0" borderId="21" xfId="0" applyNumberFormat="1" applyFont="1" applyBorder="1" applyAlignment="1">
      <alignment horizontal="center" vertical="top" wrapText="1"/>
    </xf>
    <xf numFmtId="164" fontId="2" fillId="6" borderId="62" xfId="0" applyNumberFormat="1" applyFont="1" applyFill="1" applyBorder="1" applyAlignment="1">
      <alignment horizontal="center" vertical="top" wrapText="1"/>
    </xf>
    <xf numFmtId="164" fontId="2" fillId="6" borderId="0" xfId="0" applyNumberFormat="1" applyFont="1" applyFill="1" applyBorder="1" applyAlignment="1">
      <alignment horizontal="center" vertical="top" wrapText="1"/>
    </xf>
    <xf numFmtId="49" fontId="9" fillId="5" borderId="26" xfId="0" applyNumberFormat="1" applyFont="1" applyFill="1" applyBorder="1" applyAlignment="1">
      <alignment horizontal="center" vertical="top"/>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2" fillId="6" borderId="10" xfId="0" applyNumberFormat="1" applyFont="1" applyFill="1" applyBorder="1" applyAlignment="1">
      <alignment horizontal="left" vertical="top" wrapText="1"/>
    </xf>
    <xf numFmtId="3" fontId="2" fillId="6" borderId="19" xfId="0" applyNumberFormat="1" applyFont="1" applyFill="1" applyBorder="1" applyAlignment="1">
      <alignment horizontal="left" vertical="top" wrapText="1"/>
    </xf>
    <xf numFmtId="3" fontId="2" fillId="7" borderId="32" xfId="0" applyNumberFormat="1" applyFont="1" applyFill="1" applyBorder="1" applyAlignment="1">
      <alignment horizontal="left" vertical="top" wrapText="1"/>
    </xf>
    <xf numFmtId="3" fontId="2" fillId="7" borderId="14" xfId="0" applyNumberFormat="1" applyFont="1" applyFill="1" applyBorder="1" applyAlignment="1">
      <alignment horizontal="left" vertical="top" wrapText="1"/>
    </xf>
    <xf numFmtId="3" fontId="2" fillId="7" borderId="15" xfId="0" applyNumberFormat="1" applyFont="1" applyFill="1" applyBorder="1" applyAlignment="1">
      <alignment horizontal="left" vertical="top" wrapText="1"/>
    </xf>
    <xf numFmtId="3" fontId="9" fillId="7" borderId="32" xfId="0" applyNumberFormat="1" applyFont="1" applyFill="1" applyBorder="1" applyAlignment="1">
      <alignment horizontal="right" vertical="top"/>
    </xf>
    <xf numFmtId="3" fontId="9" fillId="7" borderId="14" xfId="0" applyNumberFormat="1" applyFont="1" applyFill="1" applyBorder="1" applyAlignment="1">
      <alignment horizontal="right" vertical="top"/>
    </xf>
    <xf numFmtId="3" fontId="9" fillId="7" borderId="15" xfId="0" applyNumberFormat="1" applyFont="1" applyFill="1" applyBorder="1" applyAlignment="1">
      <alignment horizontal="right" vertical="top"/>
    </xf>
    <xf numFmtId="3" fontId="2" fillId="0" borderId="0" xfId="0" applyNumberFormat="1" applyFont="1" applyAlignment="1">
      <alignment horizontal="center" vertical="center" wrapText="1"/>
    </xf>
    <xf numFmtId="3" fontId="2" fillId="0" borderId="13" xfId="0" applyNumberFormat="1" applyFont="1" applyFill="1" applyBorder="1" applyAlignment="1">
      <alignment horizontal="left" vertical="top" wrapText="1"/>
    </xf>
    <xf numFmtId="3" fontId="2" fillId="0" borderId="21" xfId="0" applyNumberFormat="1" applyFont="1" applyFill="1" applyBorder="1" applyAlignment="1">
      <alignment horizontal="left" vertical="top" wrapText="1"/>
    </xf>
    <xf numFmtId="3" fontId="2" fillId="6" borderId="16" xfId="0" applyNumberFormat="1" applyFont="1" applyFill="1" applyBorder="1" applyAlignment="1">
      <alignment horizontal="left" vertical="top" wrapText="1"/>
    </xf>
    <xf numFmtId="3" fontId="2" fillId="6" borderId="41" xfId="0" applyNumberFormat="1" applyFont="1" applyFill="1" applyBorder="1" applyAlignment="1">
      <alignment horizontal="left" vertical="top" wrapText="1"/>
    </xf>
    <xf numFmtId="3" fontId="2" fillId="0" borderId="32" xfId="0" applyNumberFormat="1" applyFont="1" applyBorder="1" applyAlignment="1">
      <alignment horizontal="left" vertical="top"/>
    </xf>
    <xf numFmtId="3" fontId="2" fillId="0" borderId="14" xfId="0" applyNumberFormat="1" applyFont="1" applyBorder="1" applyAlignment="1">
      <alignment horizontal="left" vertical="top"/>
    </xf>
    <xf numFmtId="3" fontId="2" fillId="8" borderId="0" xfId="0" applyNumberFormat="1" applyFont="1" applyFill="1" applyBorder="1" applyAlignment="1">
      <alignment horizontal="center" vertical="top" wrapText="1"/>
    </xf>
    <xf numFmtId="3" fontId="9" fillId="7" borderId="22" xfId="0" applyNumberFormat="1" applyFont="1" applyFill="1" applyBorder="1" applyAlignment="1">
      <alignment horizontal="right" vertical="top"/>
    </xf>
    <xf numFmtId="3" fontId="9" fillId="7" borderId="23" xfId="0" applyNumberFormat="1" applyFont="1" applyFill="1" applyBorder="1" applyAlignment="1">
      <alignment horizontal="right" vertical="top"/>
    </xf>
    <xf numFmtId="3" fontId="9" fillId="8" borderId="0" xfId="0" applyNumberFormat="1" applyFont="1" applyFill="1" applyBorder="1" applyAlignment="1">
      <alignment horizontal="center" vertical="top" wrapText="1"/>
    </xf>
    <xf numFmtId="3" fontId="2" fillId="0" borderId="32" xfId="0" applyNumberFormat="1" applyFont="1" applyBorder="1" applyAlignment="1">
      <alignment horizontal="left" vertical="top" wrapText="1"/>
    </xf>
    <xf numFmtId="3" fontId="2" fillId="0" borderId="14" xfId="0" applyNumberFormat="1" applyFont="1" applyBorder="1" applyAlignment="1">
      <alignment horizontal="left" vertical="top" wrapText="1"/>
    </xf>
    <xf numFmtId="3" fontId="9" fillId="3" borderId="32" xfId="0" applyNumberFormat="1" applyFont="1" applyFill="1" applyBorder="1" applyAlignment="1">
      <alignment horizontal="left" vertical="top"/>
    </xf>
    <xf numFmtId="3" fontId="9" fillId="3" borderId="14" xfId="0" applyNumberFormat="1" applyFont="1" applyFill="1" applyBorder="1" applyAlignment="1">
      <alignment horizontal="left" vertical="top"/>
    </xf>
    <xf numFmtId="3" fontId="2" fillId="7" borderId="32" xfId="0" applyNumberFormat="1" applyFont="1" applyFill="1" applyBorder="1" applyAlignment="1">
      <alignment horizontal="left" vertical="top"/>
    </xf>
    <xf numFmtId="3" fontId="2" fillId="7" borderId="14" xfId="0" applyNumberFormat="1" applyFont="1" applyFill="1" applyBorder="1" applyAlignment="1">
      <alignment horizontal="left" vertical="top"/>
    </xf>
    <xf numFmtId="3" fontId="2" fillId="0" borderId="6" xfId="0" applyNumberFormat="1" applyFont="1" applyBorder="1" applyAlignment="1">
      <alignment horizontal="center" vertical="center"/>
    </xf>
    <xf numFmtId="3" fontId="2" fillId="0" borderId="7" xfId="0" applyNumberFormat="1" applyFont="1" applyBorder="1" applyAlignment="1">
      <alignment horizontal="center" vertical="center"/>
    </xf>
    <xf numFmtId="3" fontId="9" fillId="5" borderId="26" xfId="0" applyNumberFormat="1" applyFont="1" applyFill="1" applyBorder="1" applyAlignment="1">
      <alignment horizontal="right" vertical="top"/>
    </xf>
    <xf numFmtId="3" fontId="9" fillId="5" borderId="27" xfId="0" applyNumberFormat="1" applyFont="1" applyFill="1" applyBorder="1" applyAlignment="1">
      <alignment horizontal="right" vertical="top"/>
    </xf>
    <xf numFmtId="3" fontId="9" fillId="4" borderId="26" xfId="0" applyNumberFormat="1" applyFont="1" applyFill="1" applyBorder="1" applyAlignment="1">
      <alignment horizontal="right" vertical="top"/>
    </xf>
    <xf numFmtId="3" fontId="9" fillId="4" borderId="27" xfId="0" applyNumberFormat="1" applyFont="1" applyFill="1" applyBorder="1" applyAlignment="1">
      <alignment horizontal="right" vertical="top"/>
    </xf>
    <xf numFmtId="3" fontId="9" fillId="4" borderId="57" xfId="0" applyNumberFormat="1" applyFont="1" applyFill="1" applyBorder="1" applyAlignment="1">
      <alignment horizontal="center" vertical="top" wrapText="1"/>
    </xf>
    <xf numFmtId="3" fontId="9" fillId="4" borderId="27" xfId="0" applyNumberFormat="1" applyFont="1" applyFill="1" applyBorder="1" applyAlignment="1">
      <alignment horizontal="center" vertical="top" wrapText="1"/>
    </xf>
    <xf numFmtId="3" fontId="9" fillId="4" borderId="28" xfId="0" applyNumberFormat="1" applyFont="1" applyFill="1" applyBorder="1" applyAlignment="1">
      <alignment horizontal="center" vertical="top" wrapText="1"/>
    </xf>
    <xf numFmtId="3" fontId="9" fillId="3" borderId="26" xfId="0" applyNumberFormat="1" applyFont="1" applyFill="1" applyBorder="1" applyAlignment="1">
      <alignment horizontal="right" vertical="top"/>
    </xf>
    <xf numFmtId="3" fontId="9" fillId="3" borderId="27" xfId="0" applyNumberFormat="1" applyFont="1" applyFill="1" applyBorder="1" applyAlignment="1">
      <alignment horizontal="right" vertical="top"/>
    </xf>
    <xf numFmtId="3" fontId="9" fillId="3" borderId="57" xfId="0" applyNumberFormat="1" applyFont="1" applyFill="1" applyBorder="1" applyAlignment="1">
      <alignment horizontal="center" vertical="top" wrapText="1"/>
    </xf>
    <xf numFmtId="3" fontId="9" fillId="3" borderId="27" xfId="0" applyNumberFormat="1" applyFont="1" applyFill="1" applyBorder="1" applyAlignment="1">
      <alignment horizontal="center" vertical="top" wrapText="1"/>
    </xf>
    <xf numFmtId="3" fontId="9" fillId="3" borderId="28" xfId="0" applyNumberFormat="1" applyFont="1" applyFill="1" applyBorder="1" applyAlignment="1">
      <alignment horizontal="center" vertical="top" wrapText="1"/>
    </xf>
    <xf numFmtId="3" fontId="2" fillId="11" borderId="57" xfId="0" applyNumberFormat="1" applyFont="1" applyFill="1" applyBorder="1" applyAlignment="1">
      <alignment horizontal="center" vertical="top" wrapText="1"/>
    </xf>
    <xf numFmtId="3" fontId="2" fillId="11" borderId="27" xfId="0" applyNumberFormat="1" applyFont="1" applyFill="1" applyBorder="1" applyAlignment="1">
      <alignment horizontal="center" vertical="top" wrapText="1"/>
    </xf>
    <xf numFmtId="3" fontId="2" fillId="11" borderId="28" xfId="0" applyNumberFormat="1" applyFont="1" applyFill="1" applyBorder="1" applyAlignment="1">
      <alignment horizontal="center" vertical="top" wrapText="1"/>
    </xf>
    <xf numFmtId="3" fontId="9" fillId="0" borderId="27" xfId="0" applyNumberFormat="1" applyFont="1" applyFill="1" applyBorder="1" applyAlignment="1">
      <alignment horizontal="center" wrapText="1"/>
    </xf>
    <xf numFmtId="3" fontId="8" fillId="6" borderId="31" xfId="0" applyNumberFormat="1" applyFont="1" applyFill="1" applyBorder="1" applyAlignment="1">
      <alignment horizontal="center" vertical="top"/>
    </xf>
    <xf numFmtId="164" fontId="8" fillId="6" borderId="31" xfId="0" applyNumberFormat="1" applyFont="1" applyFill="1" applyBorder="1" applyAlignment="1">
      <alignment horizontal="center" vertical="top"/>
    </xf>
    <xf numFmtId="164" fontId="8" fillId="6" borderId="10" xfId="0" applyNumberFormat="1" applyFont="1" applyFill="1" applyBorder="1" applyAlignment="1">
      <alignment horizontal="center" vertical="top"/>
    </xf>
    <xf numFmtId="3" fontId="8" fillId="6" borderId="16"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8" fillId="6" borderId="19" xfId="0" applyNumberFormat="1" applyFont="1" applyFill="1" applyBorder="1" applyAlignment="1">
      <alignment horizontal="left" vertical="top" wrapText="1"/>
    </xf>
    <xf numFmtId="3" fontId="8" fillId="6" borderId="31" xfId="0" applyNumberFormat="1" applyFont="1" applyFill="1" applyBorder="1" applyAlignment="1">
      <alignment horizontal="left" vertical="top" wrapText="1"/>
    </xf>
    <xf numFmtId="3" fontId="2" fillId="6" borderId="45" xfId="0" applyNumberFormat="1" applyFont="1" applyFill="1" applyBorder="1" applyAlignment="1">
      <alignment horizontal="left" vertical="top" wrapText="1"/>
    </xf>
    <xf numFmtId="3" fontId="2" fillId="6" borderId="39" xfId="0" applyNumberFormat="1" applyFont="1" applyFill="1" applyBorder="1" applyAlignment="1">
      <alignment horizontal="left" vertical="top" wrapText="1"/>
    </xf>
    <xf numFmtId="3" fontId="2" fillId="6" borderId="37" xfId="0" applyNumberFormat="1" applyFont="1" applyFill="1" applyBorder="1" applyAlignment="1">
      <alignment horizontal="center" vertical="center" textRotation="90" wrapText="1"/>
    </xf>
    <xf numFmtId="3" fontId="9" fillId="6" borderId="12" xfId="0" applyNumberFormat="1" applyFont="1" applyFill="1" applyBorder="1" applyAlignment="1">
      <alignment horizontal="center" vertical="top"/>
    </xf>
    <xf numFmtId="3" fontId="2" fillId="6" borderId="31" xfId="0" applyNumberFormat="1" applyFont="1" applyFill="1" applyBorder="1" applyAlignment="1">
      <alignment horizontal="center" vertical="top"/>
    </xf>
    <xf numFmtId="3" fontId="2" fillId="6" borderId="39" xfId="0" applyNumberFormat="1" applyFont="1" applyFill="1" applyBorder="1" applyAlignment="1">
      <alignment horizontal="center" vertical="top"/>
    </xf>
    <xf numFmtId="164" fontId="2" fillId="6" borderId="31"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wrapText="1"/>
    </xf>
    <xf numFmtId="164" fontId="2" fillId="6" borderId="41" xfId="0" applyNumberFormat="1" applyFont="1" applyFill="1" applyBorder="1" applyAlignment="1">
      <alignment horizontal="center" vertical="top" wrapText="1"/>
    </xf>
    <xf numFmtId="3" fontId="9" fillId="7" borderId="66" xfId="0" applyNumberFormat="1" applyFont="1" applyFill="1" applyBorder="1" applyAlignment="1">
      <alignment horizontal="right" vertical="top" wrapText="1"/>
    </xf>
    <xf numFmtId="3" fontId="9" fillId="7" borderId="23" xfId="0" applyNumberFormat="1" applyFont="1" applyFill="1" applyBorder="1" applyAlignment="1">
      <alignment horizontal="right" vertical="top" wrapText="1"/>
    </xf>
    <xf numFmtId="3" fontId="9" fillId="5" borderId="47" xfId="0" applyNumberFormat="1" applyFont="1" applyFill="1" applyBorder="1" applyAlignment="1">
      <alignment horizontal="center" vertical="top" wrapText="1"/>
    </xf>
    <xf numFmtId="3" fontId="9" fillId="5" borderId="1" xfId="0" applyNumberFormat="1" applyFont="1" applyFill="1" applyBorder="1" applyAlignment="1">
      <alignment horizontal="center" vertical="top" wrapText="1"/>
    </xf>
    <xf numFmtId="3" fontId="9" fillId="5" borderId="71" xfId="0" applyNumberFormat="1" applyFont="1" applyFill="1" applyBorder="1" applyAlignment="1">
      <alignment horizontal="center" vertical="top" wrapText="1"/>
    </xf>
    <xf numFmtId="3" fontId="9" fillId="5" borderId="27" xfId="0" applyNumberFormat="1" applyFont="1" applyFill="1" applyBorder="1" applyAlignment="1">
      <alignment horizontal="left" vertical="top" wrapText="1"/>
    </xf>
    <xf numFmtId="3" fontId="9" fillId="5" borderId="28" xfId="0" applyNumberFormat="1" applyFont="1" applyFill="1" applyBorder="1" applyAlignment="1">
      <alignment horizontal="left" vertical="top" wrapText="1"/>
    </xf>
    <xf numFmtId="3" fontId="2" fillId="0" borderId="4" xfId="0" applyNumberFormat="1" applyFont="1" applyFill="1" applyBorder="1" applyAlignment="1">
      <alignment horizontal="center" vertical="center" textRotation="90" wrapText="1"/>
    </xf>
    <xf numFmtId="3" fontId="2" fillId="0" borderId="11" xfId="0" applyNumberFormat="1" applyFont="1" applyFill="1" applyBorder="1" applyAlignment="1">
      <alignment horizontal="center" vertical="center" textRotation="90" wrapText="1"/>
    </xf>
    <xf numFmtId="3" fontId="14" fillId="0" borderId="3" xfId="0" applyNumberFormat="1" applyFont="1" applyFill="1" applyBorder="1" applyAlignment="1">
      <alignment horizontal="left" vertical="top" wrapText="1"/>
    </xf>
    <xf numFmtId="3" fontId="14" fillId="0" borderId="41" xfId="0" applyNumberFormat="1" applyFont="1" applyFill="1" applyBorder="1" applyAlignment="1">
      <alignment horizontal="left" vertical="top" wrapText="1"/>
    </xf>
    <xf numFmtId="3" fontId="8" fillId="0" borderId="4" xfId="0" applyNumberFormat="1" applyFont="1" applyFill="1" applyBorder="1" applyAlignment="1">
      <alignment horizontal="center" vertical="center" textRotation="90" wrapText="1"/>
    </xf>
    <xf numFmtId="3" fontId="8" fillId="0" borderId="42" xfId="0" applyNumberFormat="1" applyFont="1" applyFill="1" applyBorder="1" applyAlignment="1">
      <alignment horizontal="center" vertical="center" textRotation="90" wrapText="1"/>
    </xf>
    <xf numFmtId="3" fontId="8" fillId="6" borderId="41" xfId="0" applyNumberFormat="1" applyFont="1" applyFill="1" applyBorder="1" applyAlignment="1">
      <alignment horizontal="left" vertical="top" wrapText="1"/>
    </xf>
    <xf numFmtId="3" fontId="2" fillId="0" borderId="29" xfId="0" applyNumberFormat="1" applyFont="1" applyBorder="1" applyAlignment="1">
      <alignment horizontal="left" vertical="top" wrapText="1"/>
    </xf>
    <xf numFmtId="3" fontId="2" fillId="0" borderId="31" xfId="0" applyNumberFormat="1" applyFont="1" applyBorder="1" applyAlignment="1">
      <alignment horizontal="left" vertical="top" wrapText="1"/>
    </xf>
    <xf numFmtId="3" fontId="2" fillId="0" borderId="47" xfId="0" applyNumberFormat="1" applyFont="1" applyBorder="1" applyAlignment="1">
      <alignment horizontal="left" vertical="top" wrapText="1"/>
    </xf>
    <xf numFmtId="3" fontId="2" fillId="0" borderId="3" xfId="0" applyNumberFormat="1" applyFont="1" applyFill="1" applyBorder="1" applyAlignment="1">
      <alignment horizontal="left" vertical="top" wrapText="1"/>
    </xf>
    <xf numFmtId="3" fontId="2" fillId="0" borderId="10" xfId="0" applyNumberFormat="1" applyFont="1" applyFill="1" applyBorder="1" applyAlignment="1">
      <alignment horizontal="left" vertical="top" wrapText="1"/>
    </xf>
    <xf numFmtId="3" fontId="2" fillId="0" borderId="19" xfId="0" applyNumberFormat="1" applyFont="1" applyFill="1" applyBorder="1" applyAlignment="1">
      <alignment horizontal="left" vertical="top" wrapText="1"/>
    </xf>
    <xf numFmtId="3" fontId="2" fillId="0" borderId="16" xfId="0" applyNumberFormat="1" applyFont="1" applyFill="1" applyBorder="1" applyAlignment="1">
      <alignment horizontal="left" vertical="top" wrapText="1"/>
    </xf>
    <xf numFmtId="3" fontId="2" fillId="0" borderId="41" xfId="0" applyNumberFormat="1" applyFont="1" applyFill="1" applyBorder="1" applyAlignment="1">
      <alignment horizontal="left" vertical="top" wrapText="1"/>
    </xf>
    <xf numFmtId="3" fontId="13" fillId="6" borderId="3" xfId="0" applyNumberFormat="1" applyFont="1" applyFill="1" applyBorder="1" applyAlignment="1">
      <alignment horizontal="left" vertical="top" wrapText="1"/>
    </xf>
    <xf numFmtId="3" fontId="13" fillId="6" borderId="10"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0" borderId="41" xfId="0" applyNumberFormat="1" applyFont="1" applyFill="1" applyBorder="1" applyAlignment="1">
      <alignment horizontal="left" vertical="top" wrapText="1"/>
    </xf>
    <xf numFmtId="3" fontId="2" fillId="0" borderId="37" xfId="0" applyNumberFormat="1" applyFont="1" applyFill="1" applyBorder="1" applyAlignment="1">
      <alignment horizontal="center" vertical="center" textRotation="90" wrapText="1"/>
    </xf>
    <xf numFmtId="3" fontId="2" fillId="0" borderId="45" xfId="0" applyNumberFormat="1" applyFont="1" applyFill="1" applyBorder="1" applyAlignment="1">
      <alignment horizontal="left" vertical="top" wrapText="1"/>
    </xf>
    <xf numFmtId="3" fontId="2" fillId="0" borderId="47" xfId="0" applyNumberFormat="1" applyFont="1" applyFill="1" applyBorder="1" applyAlignment="1">
      <alignment horizontal="left" vertical="top" wrapText="1"/>
    </xf>
    <xf numFmtId="3" fontId="10" fillId="6" borderId="16" xfId="0" applyNumberFormat="1" applyFont="1" applyFill="1" applyBorder="1" applyAlignment="1">
      <alignment horizontal="left" vertical="top" wrapText="1"/>
    </xf>
    <xf numFmtId="3" fontId="10" fillId="6" borderId="41" xfId="0" applyNumberFormat="1" applyFont="1" applyFill="1" applyBorder="1" applyAlignment="1">
      <alignment horizontal="left" vertical="top" wrapText="1"/>
    </xf>
    <xf numFmtId="3" fontId="9" fillId="6" borderId="17" xfId="0" applyNumberFormat="1" applyFont="1" applyFill="1" applyBorder="1" applyAlignment="1">
      <alignment horizontal="center" vertical="top" wrapText="1"/>
    </xf>
    <xf numFmtId="3" fontId="9" fillId="6" borderId="42" xfId="0" applyNumberFormat="1" applyFont="1" applyFill="1" applyBorder="1" applyAlignment="1">
      <alignment horizontal="center" vertical="top" wrapText="1"/>
    </xf>
    <xf numFmtId="3" fontId="10" fillId="0" borderId="10" xfId="0" applyNumberFormat="1" applyFont="1" applyFill="1" applyBorder="1" applyAlignment="1">
      <alignment horizontal="left" vertical="top" wrapText="1"/>
    </xf>
    <xf numFmtId="3" fontId="2" fillId="6" borderId="1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9" fillId="0" borderId="3" xfId="0" applyNumberFormat="1" applyFont="1" applyFill="1" applyBorder="1" applyAlignment="1">
      <alignment horizontal="left" vertical="top" wrapText="1"/>
    </xf>
    <xf numFmtId="3" fontId="9" fillId="0" borderId="10" xfId="0" applyNumberFormat="1" applyFont="1" applyFill="1" applyBorder="1" applyAlignment="1">
      <alignment horizontal="left" vertical="top" wrapText="1"/>
    </xf>
    <xf numFmtId="3" fontId="9" fillId="5" borderId="48" xfId="0" applyNumberFormat="1" applyFont="1" applyFill="1" applyBorder="1" applyAlignment="1">
      <alignment horizontal="right" vertical="top"/>
    </xf>
    <xf numFmtId="3" fontId="9" fillId="5" borderId="1" xfId="0" applyNumberFormat="1" applyFont="1" applyFill="1" applyBorder="1" applyAlignment="1">
      <alignment horizontal="right" vertical="top"/>
    </xf>
    <xf numFmtId="3" fontId="9" fillId="5" borderId="26" xfId="0" applyNumberFormat="1" applyFont="1" applyFill="1" applyBorder="1" applyAlignment="1">
      <alignment horizontal="left" vertical="top" wrapText="1"/>
    </xf>
    <xf numFmtId="3" fontId="11" fillId="0" borderId="3" xfId="0" applyNumberFormat="1" applyFont="1" applyFill="1" applyBorder="1" applyAlignment="1">
      <alignment horizontal="left" vertical="top" wrapText="1"/>
    </xf>
    <xf numFmtId="3" fontId="11" fillId="0" borderId="10" xfId="0" applyNumberFormat="1" applyFont="1" applyFill="1" applyBorder="1" applyAlignment="1">
      <alignment horizontal="left" vertical="top" wrapText="1"/>
    </xf>
    <xf numFmtId="3" fontId="9" fillId="0" borderId="5" xfId="0" applyNumberFormat="1" applyFont="1" applyBorder="1" applyAlignment="1">
      <alignment horizontal="center" vertical="top"/>
    </xf>
    <xf numFmtId="3" fontId="9" fillId="0" borderId="21" xfId="0" applyNumberFormat="1" applyFont="1" applyBorder="1" applyAlignment="1">
      <alignment horizontal="center" vertical="top"/>
    </xf>
    <xf numFmtId="3" fontId="2" fillId="6" borderId="29" xfId="0" applyNumberFormat="1" applyFont="1" applyFill="1" applyBorder="1" applyAlignment="1">
      <alignment horizontal="left" vertical="top" wrapText="1"/>
    </xf>
    <xf numFmtId="3" fontId="2" fillId="6" borderId="47" xfId="0" applyNumberFormat="1" applyFont="1" applyFill="1" applyBorder="1" applyAlignment="1">
      <alignment horizontal="left" vertical="top" wrapText="1"/>
    </xf>
    <xf numFmtId="3" fontId="9" fillId="2" borderId="6" xfId="0" applyNumberFormat="1" applyFont="1" applyFill="1" applyBorder="1" applyAlignment="1">
      <alignment horizontal="left" vertical="top" wrapText="1"/>
    </xf>
    <xf numFmtId="3" fontId="9" fillId="2" borderId="7" xfId="0" applyNumberFormat="1" applyFont="1" applyFill="1" applyBorder="1" applyAlignment="1">
      <alignment horizontal="left" vertical="top" wrapText="1"/>
    </xf>
    <xf numFmtId="3" fontId="9" fillId="2" borderId="8" xfId="0" applyNumberFormat="1" applyFont="1" applyFill="1" applyBorder="1" applyAlignment="1">
      <alignment horizontal="left" vertical="top" wrapText="1"/>
    </xf>
    <xf numFmtId="3" fontId="9" fillId="3" borderId="22" xfId="0" applyNumberFormat="1" applyFont="1" applyFill="1" applyBorder="1" applyAlignment="1">
      <alignment horizontal="left" vertical="top" wrapText="1"/>
    </xf>
    <xf numFmtId="3" fontId="9" fillId="3" borderId="23" xfId="0" applyNumberFormat="1" applyFont="1" applyFill="1" applyBorder="1" applyAlignment="1">
      <alignment horizontal="left" vertical="top" wrapText="1"/>
    </xf>
    <xf numFmtId="3" fontId="9" fillId="3" borderId="24" xfId="0" applyNumberFormat="1" applyFont="1" applyFill="1" applyBorder="1" applyAlignment="1">
      <alignment horizontal="left" vertical="top" wrapText="1"/>
    </xf>
    <xf numFmtId="3" fontId="9" fillId="4" borderId="26" xfId="0" applyNumberFormat="1" applyFont="1" applyFill="1" applyBorder="1" applyAlignment="1">
      <alignment horizontal="left" vertical="top"/>
    </xf>
    <xf numFmtId="3" fontId="9" fillId="4" borderId="27" xfId="0" applyNumberFormat="1" applyFont="1" applyFill="1" applyBorder="1" applyAlignment="1">
      <alignment horizontal="left" vertical="top"/>
    </xf>
    <xf numFmtId="3" fontId="9" fillId="4" borderId="28" xfId="0" applyNumberFormat="1" applyFont="1" applyFill="1" applyBorder="1" applyAlignment="1">
      <alignment horizontal="left" vertical="top"/>
    </xf>
    <xf numFmtId="49" fontId="9" fillId="4" borderId="2" xfId="0" applyNumberFormat="1" applyFont="1" applyFill="1" applyBorder="1" applyAlignment="1">
      <alignment horizontal="center" vertical="top"/>
    </xf>
    <xf numFmtId="49" fontId="9" fillId="4" borderId="9" xfId="0" applyNumberFormat="1" applyFont="1" applyFill="1" applyBorder="1" applyAlignment="1">
      <alignment horizontal="center" vertical="top"/>
    </xf>
    <xf numFmtId="3" fontId="9" fillId="6" borderId="3" xfId="0" applyNumberFormat="1" applyFont="1" applyFill="1" applyBorder="1" applyAlignment="1">
      <alignment horizontal="left" vertical="top" wrapText="1"/>
    </xf>
    <xf numFmtId="3" fontId="9" fillId="6" borderId="10"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164" fontId="2" fillId="6" borderId="13" xfId="0" applyNumberFormat="1" applyFont="1" applyFill="1" applyBorder="1" applyAlignment="1">
      <alignment horizontal="left" vertical="top" wrapText="1"/>
    </xf>
    <xf numFmtId="164" fontId="2" fillId="6" borderId="21" xfId="0" applyNumberFormat="1" applyFont="1" applyFill="1" applyBorder="1" applyAlignment="1">
      <alignment horizontal="left" vertical="top" wrapText="1"/>
    </xf>
    <xf numFmtId="3" fontId="2" fillId="7" borderId="15" xfId="0" applyNumberFormat="1" applyFont="1" applyFill="1" applyBorder="1" applyAlignment="1">
      <alignment horizontal="left" vertical="top"/>
    </xf>
    <xf numFmtId="3" fontId="4" fillId="0" borderId="0" xfId="0" applyNumberFormat="1" applyFont="1" applyAlignment="1">
      <alignment horizontal="left" vertical="top" wrapText="1"/>
    </xf>
    <xf numFmtId="3" fontId="3" fillId="0" borderId="0" xfId="0" applyNumberFormat="1" applyFont="1" applyAlignment="1">
      <alignment horizontal="center" vertical="top"/>
    </xf>
    <xf numFmtId="3" fontId="5" fillId="0" borderId="0" xfId="0" applyNumberFormat="1" applyFont="1" applyAlignment="1">
      <alignment horizontal="center" vertical="center" wrapText="1"/>
    </xf>
    <xf numFmtId="3" fontId="6" fillId="0" borderId="0" xfId="0" applyNumberFormat="1" applyFont="1" applyAlignment="1">
      <alignment horizontal="center" vertical="center" wrapText="1"/>
    </xf>
    <xf numFmtId="3" fontId="7" fillId="0" borderId="0" xfId="0" applyNumberFormat="1" applyFont="1" applyAlignment="1">
      <alignment horizontal="center" vertical="top"/>
    </xf>
    <xf numFmtId="3" fontId="2" fillId="0" borderId="1" xfId="0" applyNumberFormat="1" applyFont="1" applyBorder="1" applyAlignment="1">
      <alignment horizontal="right"/>
    </xf>
    <xf numFmtId="49" fontId="8" fillId="0" borderId="2" xfId="0" applyNumberFormat="1" applyFont="1" applyBorder="1" applyAlignment="1">
      <alignment horizontal="center" vertical="center" textRotation="90" wrapText="1"/>
    </xf>
    <xf numFmtId="49" fontId="8" fillId="0" borderId="9" xfId="0" applyNumberFormat="1" applyFont="1" applyBorder="1" applyAlignment="1">
      <alignment horizontal="center" vertical="center" textRotation="90" wrapText="1"/>
    </xf>
    <xf numFmtId="49" fontId="8" fillId="0" borderId="18" xfId="0" applyNumberFormat="1" applyFont="1" applyBorder="1" applyAlignment="1">
      <alignment horizontal="center" vertical="center" textRotation="90" wrapText="1"/>
    </xf>
    <xf numFmtId="49" fontId="8" fillId="0" borderId="3" xfId="0" applyNumberFormat="1" applyFont="1" applyBorder="1" applyAlignment="1">
      <alignment horizontal="center" vertical="center" textRotation="90" wrapText="1"/>
    </xf>
    <xf numFmtId="49" fontId="8" fillId="0" borderId="10" xfId="0" applyNumberFormat="1" applyFont="1" applyBorder="1" applyAlignment="1">
      <alignment horizontal="center" vertical="center" textRotation="90" wrapText="1"/>
    </xf>
    <xf numFmtId="49" fontId="8" fillId="0" borderId="19" xfId="0" applyNumberFormat="1" applyFont="1" applyBorder="1" applyAlignment="1">
      <alignment horizontal="center" vertical="center" textRotation="90" wrapText="1"/>
    </xf>
    <xf numFmtId="3" fontId="8" fillId="0" borderId="3" xfId="0" applyNumberFormat="1" applyFont="1" applyBorder="1" applyAlignment="1">
      <alignment horizontal="center" vertical="center" wrapText="1"/>
    </xf>
    <xf numFmtId="3" fontId="8" fillId="0" borderId="10" xfId="0" applyNumberFormat="1" applyFont="1" applyBorder="1" applyAlignment="1">
      <alignment horizontal="center" vertical="center" wrapText="1"/>
    </xf>
    <xf numFmtId="3" fontId="8" fillId="0" borderId="19" xfId="0" applyNumberFormat="1" applyFont="1" applyBorder="1" applyAlignment="1">
      <alignment horizontal="center" vertical="center" wrapText="1"/>
    </xf>
    <xf numFmtId="3" fontId="8" fillId="0" borderId="4" xfId="0" applyNumberFormat="1" applyFont="1" applyBorder="1" applyAlignment="1">
      <alignment horizontal="center" vertical="center" textRotation="90" wrapText="1"/>
    </xf>
    <xf numFmtId="3" fontId="8" fillId="0" borderId="11" xfId="0" applyNumberFormat="1" applyFont="1" applyBorder="1" applyAlignment="1">
      <alignment horizontal="center" vertical="center" textRotation="90" wrapText="1"/>
    </xf>
    <xf numFmtId="3" fontId="8" fillId="0" borderId="20" xfId="0" applyNumberFormat="1" applyFont="1" applyBorder="1" applyAlignment="1">
      <alignment horizontal="center" vertical="center" textRotation="90" wrapText="1"/>
    </xf>
    <xf numFmtId="164" fontId="2" fillId="0" borderId="64" xfId="0" applyNumberFormat="1" applyFont="1" applyBorder="1" applyAlignment="1">
      <alignment horizontal="center" vertical="center" textRotation="90" wrapText="1"/>
    </xf>
    <xf numFmtId="164" fontId="2" fillId="0" borderId="46" xfId="0" applyNumberFormat="1" applyFont="1" applyBorder="1" applyAlignment="1">
      <alignment horizontal="center" vertical="center" textRotation="90" wrapText="1"/>
    </xf>
    <xf numFmtId="164" fontId="2" fillId="0" borderId="71" xfId="0" applyNumberFormat="1" applyFont="1" applyBorder="1" applyAlignment="1">
      <alignment horizontal="center" vertical="center" textRotation="90" wrapText="1"/>
    </xf>
    <xf numFmtId="3" fontId="8" fillId="0" borderId="6" xfId="0" applyNumberFormat="1" applyFont="1" applyBorder="1" applyAlignment="1">
      <alignment horizontal="center" vertical="center" wrapText="1"/>
    </xf>
    <xf numFmtId="3" fontId="8" fillId="0" borderId="7" xfId="0" applyNumberFormat="1" applyFont="1" applyBorder="1" applyAlignment="1">
      <alignment horizontal="center" vertical="center" wrapText="1"/>
    </xf>
    <xf numFmtId="3" fontId="8" fillId="0" borderId="8" xfId="0" applyNumberFormat="1" applyFont="1" applyBorder="1" applyAlignment="1">
      <alignment horizontal="center" vertical="center" wrapText="1"/>
    </xf>
    <xf numFmtId="3" fontId="8" fillId="0" borderId="45" xfId="0" applyNumberFormat="1" applyFont="1" applyBorder="1" applyAlignment="1">
      <alignment horizontal="center" vertical="center" wrapText="1"/>
    </xf>
    <xf numFmtId="3" fontId="8" fillId="0" borderId="31" xfId="0" applyNumberFormat="1" applyFont="1" applyBorder="1" applyAlignment="1">
      <alignment horizontal="center" vertical="center" wrapText="1"/>
    </xf>
    <xf numFmtId="3" fontId="8" fillId="0" borderId="47" xfId="0" applyNumberFormat="1" applyFont="1" applyBorder="1" applyAlignment="1">
      <alignment horizontal="center" vertical="center" wrapText="1"/>
    </xf>
    <xf numFmtId="3" fontId="2" fillId="0" borderId="43" xfId="0" applyNumberFormat="1" applyFont="1" applyBorder="1" applyAlignment="1">
      <alignment horizontal="center" vertical="center"/>
    </xf>
    <xf numFmtId="3" fontId="2" fillId="0" borderId="14" xfId="0" applyNumberFormat="1" applyFont="1" applyBorder="1" applyAlignment="1">
      <alignment horizontal="center" vertical="center"/>
    </xf>
    <xf numFmtId="3" fontId="2" fillId="0" borderId="15" xfId="0" applyNumberFormat="1" applyFont="1" applyBorder="1" applyAlignment="1">
      <alignment horizontal="center" vertical="center"/>
    </xf>
    <xf numFmtId="3" fontId="2" fillId="0" borderId="16" xfId="0" applyNumberFormat="1" applyFont="1" applyBorder="1" applyAlignment="1">
      <alignment horizontal="center" vertical="center" textRotation="90"/>
    </xf>
    <xf numFmtId="3" fontId="2" fillId="0" borderId="19" xfId="0" applyNumberFormat="1" applyFont="1" applyBorder="1" applyAlignment="1">
      <alignment horizontal="center" vertical="center" textRotation="90"/>
    </xf>
    <xf numFmtId="3" fontId="2" fillId="0" borderId="54" xfId="0" applyNumberFormat="1" applyFont="1" applyBorder="1" applyAlignment="1">
      <alignment horizontal="center" vertical="center" textRotation="90"/>
    </xf>
    <xf numFmtId="3" fontId="2" fillId="0" borderId="48" xfId="0" applyNumberFormat="1" applyFont="1" applyBorder="1" applyAlignment="1">
      <alignment horizontal="center" vertical="center" textRotation="90"/>
    </xf>
    <xf numFmtId="3" fontId="2" fillId="0" borderId="17" xfId="0" applyNumberFormat="1" applyFont="1" applyBorder="1" applyAlignment="1">
      <alignment horizontal="center" vertical="center" textRotation="90"/>
    </xf>
    <xf numFmtId="3" fontId="2" fillId="0" borderId="20" xfId="0" applyNumberFormat="1" applyFont="1" applyBorder="1" applyAlignment="1">
      <alignment horizontal="center" vertical="center" textRotation="90"/>
    </xf>
    <xf numFmtId="3" fontId="8" fillId="0" borderId="5" xfId="0" applyNumberFormat="1" applyFont="1" applyBorder="1" applyAlignment="1">
      <alignment horizontal="center" vertical="center" textRotation="90" wrapText="1"/>
    </xf>
    <xf numFmtId="3" fontId="8" fillId="0" borderId="12" xfId="0" applyNumberFormat="1" applyFont="1" applyBorder="1" applyAlignment="1">
      <alignment horizontal="center" vertical="center" textRotation="90" wrapText="1"/>
    </xf>
    <xf numFmtId="3" fontId="8" fillId="0" borderId="21" xfId="0" applyNumberFormat="1" applyFont="1" applyBorder="1" applyAlignment="1">
      <alignment horizontal="center" vertical="center" textRotation="90" wrapText="1"/>
    </xf>
    <xf numFmtId="3" fontId="2" fillId="0" borderId="29" xfId="0" applyNumberFormat="1" applyFont="1" applyBorder="1" applyAlignment="1">
      <alignment horizontal="center" vertical="center" textRotation="90" wrapText="1"/>
    </xf>
    <xf numFmtId="3" fontId="2" fillId="0" borderId="31" xfId="0" applyNumberFormat="1" applyFont="1" applyBorder="1" applyAlignment="1">
      <alignment horizontal="center" vertical="center" textRotation="90" wrapText="1"/>
    </xf>
    <xf numFmtId="3" fontId="2" fillId="0" borderId="47" xfId="0" applyNumberFormat="1" applyFont="1" applyBorder="1" applyAlignment="1">
      <alignment horizontal="center" vertical="center" textRotation="90" wrapText="1"/>
    </xf>
    <xf numFmtId="164" fontId="2" fillId="6" borderId="29" xfId="0" applyNumberFormat="1" applyFont="1" applyFill="1" applyBorder="1" applyAlignment="1">
      <alignment horizontal="center" vertical="center" textRotation="90" wrapText="1"/>
    </xf>
    <xf numFmtId="164" fontId="2" fillId="6" borderId="31" xfId="0" applyNumberFormat="1" applyFont="1" applyFill="1" applyBorder="1" applyAlignment="1">
      <alignment horizontal="center" vertical="center" textRotation="90" wrapText="1"/>
    </xf>
    <xf numFmtId="164" fontId="2" fillId="6" borderId="47" xfId="0" applyNumberFormat="1" applyFont="1" applyFill="1" applyBorder="1" applyAlignment="1">
      <alignment horizontal="center" vertical="center" textRotation="90" wrapText="1"/>
    </xf>
    <xf numFmtId="164" fontId="2" fillId="0" borderId="3" xfId="0" applyNumberFormat="1" applyFont="1" applyBorder="1" applyAlignment="1">
      <alignment horizontal="center" vertical="center" textRotation="90" wrapText="1"/>
    </xf>
    <xf numFmtId="164" fontId="2" fillId="0" borderId="10" xfId="0" applyNumberFormat="1" applyFont="1" applyBorder="1" applyAlignment="1">
      <alignment horizontal="center" vertical="center" textRotation="90" wrapText="1"/>
    </xf>
    <xf numFmtId="164" fontId="2" fillId="0" borderId="19" xfId="0" applyNumberFormat="1" applyFont="1" applyBorder="1" applyAlignment="1">
      <alignment horizontal="center" vertical="center" textRotation="90" wrapText="1"/>
    </xf>
    <xf numFmtId="3" fontId="2" fillId="0" borderId="20" xfId="0" applyNumberFormat="1" applyFont="1" applyFill="1" applyBorder="1" applyAlignment="1">
      <alignment horizontal="center" vertical="center" textRotation="90" wrapText="1"/>
    </xf>
    <xf numFmtId="1" fontId="2" fillId="6" borderId="5" xfId="0" applyNumberFormat="1" applyFont="1" applyFill="1" applyBorder="1" applyAlignment="1">
      <alignment horizontal="left" vertical="top" wrapText="1"/>
    </xf>
    <xf numFmtId="1" fontId="2" fillId="6" borderId="12" xfId="0" applyNumberFormat="1" applyFont="1" applyFill="1" applyBorder="1" applyAlignment="1">
      <alignment horizontal="left" vertical="top" wrapText="1"/>
    </xf>
    <xf numFmtId="3" fontId="2" fillId="6" borderId="61" xfId="0" applyNumberFormat="1" applyFont="1" applyFill="1" applyBorder="1" applyAlignment="1">
      <alignment horizontal="left" vertical="top" wrapText="1"/>
    </xf>
    <xf numFmtId="3" fontId="2" fillId="0" borderId="61" xfId="0" applyNumberFormat="1" applyFont="1" applyFill="1" applyBorder="1" applyAlignment="1">
      <alignment horizontal="left" vertical="top" wrapText="1"/>
    </xf>
    <xf numFmtId="164" fontId="8" fillId="6" borderId="0" xfId="0" applyNumberFormat="1" applyFont="1" applyFill="1" applyBorder="1" applyAlignment="1">
      <alignment horizontal="center" vertical="top"/>
    </xf>
    <xf numFmtId="0" fontId="2" fillId="6" borderId="3" xfId="0" applyFont="1" applyFill="1" applyBorder="1" applyAlignment="1">
      <alignment horizontal="center" vertical="center" textRotation="90" wrapText="1" shrinkToFit="1"/>
    </xf>
    <xf numFmtId="0" fontId="2" fillId="6" borderId="10" xfId="0" applyFont="1" applyFill="1" applyBorder="1" applyAlignment="1">
      <alignment horizontal="center" vertical="center" textRotation="90" wrapText="1" shrinkToFit="1"/>
    </xf>
    <xf numFmtId="0" fontId="2" fillId="6" borderId="19" xfId="0" applyFont="1" applyFill="1" applyBorder="1" applyAlignment="1">
      <alignment horizontal="center" vertical="center" textRotation="90" wrapText="1" shrinkToFit="1"/>
    </xf>
    <xf numFmtId="0" fontId="9" fillId="0" borderId="4" xfId="0" applyFont="1" applyBorder="1" applyAlignment="1">
      <alignment horizontal="center" vertical="center" textRotation="90" shrinkToFit="1"/>
    </xf>
    <xf numFmtId="0" fontId="9" fillId="0" borderId="11" xfId="0" applyFont="1" applyBorder="1" applyAlignment="1">
      <alignment horizontal="center" vertical="center" textRotation="90" shrinkToFit="1"/>
    </xf>
    <xf numFmtId="0" fontId="9" fillId="0" borderId="20" xfId="0" applyFont="1" applyBorder="1" applyAlignment="1">
      <alignment horizontal="center" vertical="center" textRotation="90" shrinkToFit="1"/>
    </xf>
    <xf numFmtId="3" fontId="2" fillId="6" borderId="21" xfId="0" applyNumberFormat="1" applyFont="1" applyFill="1" applyBorder="1" applyAlignment="1">
      <alignment horizontal="left" vertical="top" wrapText="1"/>
    </xf>
    <xf numFmtId="164" fontId="2" fillId="6" borderId="62" xfId="0" applyNumberFormat="1" applyFont="1" applyFill="1" applyBorder="1" applyAlignment="1">
      <alignment horizontal="center" vertical="top" wrapText="1"/>
    </xf>
    <xf numFmtId="164" fontId="2" fillId="6" borderId="72" xfId="0" applyNumberFormat="1" applyFont="1" applyFill="1" applyBorder="1" applyAlignment="1">
      <alignment horizontal="center" vertical="top" wrapText="1"/>
    </xf>
    <xf numFmtId="164" fontId="2" fillId="6" borderId="0" xfId="0" applyNumberFormat="1" applyFont="1" applyFill="1" applyBorder="1" applyAlignment="1">
      <alignment horizontal="center" vertical="top" wrapText="1"/>
    </xf>
    <xf numFmtId="164" fontId="2" fillId="6" borderId="67" xfId="0" applyNumberFormat="1" applyFont="1" applyFill="1" applyBorder="1" applyAlignment="1">
      <alignment horizontal="center" vertical="top" wrapText="1"/>
    </xf>
    <xf numFmtId="3" fontId="18" fillId="6" borderId="10" xfId="0" applyNumberFormat="1" applyFont="1" applyFill="1" applyBorder="1" applyAlignment="1">
      <alignment horizontal="left" vertical="top" wrapText="1"/>
    </xf>
    <xf numFmtId="164" fontId="18" fillId="6" borderId="13" xfId="0" applyNumberFormat="1" applyFont="1" applyFill="1" applyBorder="1" applyAlignment="1">
      <alignment horizontal="left" vertical="top" wrapText="1"/>
    </xf>
    <xf numFmtId="164" fontId="18" fillId="6" borderId="21" xfId="0" applyNumberFormat="1" applyFont="1" applyFill="1" applyBorder="1" applyAlignment="1">
      <alignment horizontal="left" vertical="top" wrapText="1"/>
    </xf>
    <xf numFmtId="49" fontId="9" fillId="0" borderId="3" xfId="0" applyNumberFormat="1" applyFont="1" applyBorder="1" applyAlignment="1">
      <alignment horizontal="center" vertical="top" wrapText="1"/>
    </xf>
    <xf numFmtId="49" fontId="9" fillId="0" borderId="19" xfId="0" applyNumberFormat="1" applyFont="1" applyBorder="1" applyAlignment="1">
      <alignment horizontal="center" vertical="top" wrapText="1"/>
    </xf>
    <xf numFmtId="49" fontId="9" fillId="0" borderId="10" xfId="0" applyNumberFormat="1" applyFont="1" applyBorder="1" applyAlignment="1">
      <alignment horizontal="center" vertical="top" wrapText="1"/>
    </xf>
    <xf numFmtId="164" fontId="8" fillId="6" borderId="62" xfId="0" applyNumberFormat="1" applyFont="1" applyFill="1" applyBorder="1" applyAlignment="1">
      <alignment horizontal="center" vertical="top"/>
    </xf>
    <xf numFmtId="3" fontId="4" fillId="0" borderId="0" xfId="0" applyNumberFormat="1" applyFont="1" applyAlignment="1">
      <alignment horizontal="right" vertical="top" wrapText="1"/>
    </xf>
    <xf numFmtId="3" fontId="8" fillId="0" borderId="5" xfId="0" applyNumberFormat="1" applyFont="1" applyBorder="1" applyAlignment="1">
      <alignment horizontal="center" vertical="center" wrapText="1"/>
    </xf>
    <xf numFmtId="3" fontId="8" fillId="0" borderId="12" xfId="0" applyNumberFormat="1" applyFont="1" applyBorder="1" applyAlignment="1">
      <alignment horizontal="center" vertical="center" wrapText="1"/>
    </xf>
    <xf numFmtId="3" fontId="8" fillId="0" borderId="21" xfId="0" applyNumberFormat="1" applyFont="1" applyBorder="1" applyAlignment="1">
      <alignment horizontal="center" vertical="center" wrapText="1"/>
    </xf>
    <xf numFmtId="3" fontId="8" fillId="0" borderId="29" xfId="0" applyNumberFormat="1" applyFont="1" applyBorder="1" applyAlignment="1">
      <alignment horizontal="center" vertical="center" wrapText="1"/>
    </xf>
    <xf numFmtId="3" fontId="8" fillId="0" borderId="38" xfId="0" applyNumberFormat="1" applyFont="1" applyBorder="1" applyAlignment="1">
      <alignment horizontal="center" vertical="center" wrapText="1"/>
    </xf>
    <xf numFmtId="3" fontId="2" fillId="0" borderId="8" xfId="0" applyNumberFormat="1" applyFont="1" applyBorder="1" applyAlignment="1">
      <alignment horizontal="center" vertical="center"/>
    </xf>
    <xf numFmtId="3" fontId="14" fillId="0" borderId="5" xfId="0" applyNumberFormat="1" applyFont="1" applyBorder="1" applyAlignment="1">
      <alignment horizontal="center" vertical="top" wrapText="1"/>
    </xf>
    <xf numFmtId="3" fontId="14" fillId="0" borderId="12" xfId="0" applyNumberFormat="1" applyFont="1" applyBorder="1" applyAlignment="1">
      <alignment horizontal="center" vertical="top" wrapText="1"/>
    </xf>
    <xf numFmtId="3" fontId="14" fillId="0" borderId="21" xfId="0" applyNumberFormat="1" applyFont="1" applyBorder="1" applyAlignment="1">
      <alignment horizontal="center" vertical="top" wrapText="1"/>
    </xf>
    <xf numFmtId="3" fontId="9" fillId="5" borderId="38" xfId="0" applyNumberFormat="1" applyFont="1" applyFill="1" applyBorder="1" applyAlignment="1">
      <alignment horizontal="left" vertical="top" wrapText="1"/>
    </xf>
    <xf numFmtId="3" fontId="18" fillId="6" borderId="16" xfId="0" applyNumberFormat="1" applyFont="1" applyFill="1" applyBorder="1" applyAlignment="1">
      <alignment horizontal="left" vertical="top" wrapText="1"/>
    </xf>
    <xf numFmtId="3" fontId="18" fillId="6" borderId="41" xfId="0" applyNumberFormat="1" applyFont="1" applyFill="1" applyBorder="1" applyAlignment="1">
      <alignment horizontal="left" vertical="top" wrapText="1"/>
    </xf>
    <xf numFmtId="3" fontId="10" fillId="6" borderId="10" xfId="0" applyNumberFormat="1" applyFont="1" applyFill="1" applyBorder="1" applyAlignment="1">
      <alignment horizontal="left" vertical="top" wrapText="1"/>
    </xf>
    <xf numFmtId="3" fontId="2" fillId="0" borderId="56" xfId="0" applyNumberFormat="1" applyFont="1" applyFill="1" applyBorder="1" applyAlignment="1">
      <alignment horizontal="center" vertical="center" textRotation="90" wrapText="1"/>
    </xf>
    <xf numFmtId="3" fontId="9" fillId="5" borderId="57" xfId="0" applyNumberFormat="1" applyFont="1" applyFill="1" applyBorder="1" applyAlignment="1">
      <alignment horizontal="center" vertical="top" wrapText="1"/>
    </xf>
    <xf numFmtId="3" fontId="9" fillId="5" borderId="27" xfId="0" applyNumberFormat="1" applyFont="1" applyFill="1" applyBorder="1" applyAlignment="1">
      <alignment horizontal="center" vertical="top" wrapText="1"/>
    </xf>
    <xf numFmtId="3" fontId="9" fillId="5" borderId="28" xfId="0" applyNumberFormat="1" applyFont="1" applyFill="1" applyBorder="1" applyAlignment="1">
      <alignment horizontal="center" vertical="top" wrapText="1"/>
    </xf>
    <xf numFmtId="3" fontId="25" fillId="6" borderId="10" xfId="0" applyNumberFormat="1" applyFont="1" applyFill="1" applyBorder="1" applyAlignment="1">
      <alignment horizontal="left" vertical="top" wrapText="1"/>
    </xf>
    <xf numFmtId="3" fontId="25" fillId="6" borderId="19" xfId="0" applyNumberFormat="1" applyFont="1" applyFill="1" applyBorder="1" applyAlignment="1">
      <alignment horizontal="left" vertical="top" wrapText="1"/>
    </xf>
    <xf numFmtId="164" fontId="2" fillId="0" borderId="70" xfId="0" applyNumberFormat="1" applyFont="1" applyBorder="1" applyAlignment="1">
      <alignment horizontal="center" vertical="center" textRotation="90" wrapText="1"/>
    </xf>
    <xf numFmtId="164" fontId="2" fillId="0" borderId="62" xfId="0" applyNumberFormat="1" applyFont="1" applyBorder="1" applyAlignment="1">
      <alignment horizontal="center" vertical="center" textRotation="90" wrapText="1"/>
    </xf>
    <xf numFmtId="164" fontId="2" fillId="0" borderId="65" xfId="0" applyNumberFormat="1" applyFont="1" applyBorder="1" applyAlignment="1">
      <alignment horizontal="center" vertical="center" textRotation="90" wrapText="1"/>
    </xf>
    <xf numFmtId="3" fontId="2" fillId="6" borderId="5" xfId="0" applyNumberFormat="1" applyFont="1" applyFill="1" applyBorder="1" applyAlignment="1">
      <alignment horizontal="left" vertical="top" wrapText="1"/>
    </xf>
    <xf numFmtId="3" fontId="2" fillId="0" borderId="5" xfId="0" applyNumberFormat="1" applyFont="1" applyFill="1" applyBorder="1" applyAlignment="1">
      <alignment horizontal="left" vertical="top" wrapText="1"/>
    </xf>
    <xf numFmtId="3" fontId="2" fillId="0" borderId="12" xfId="0" applyNumberFormat="1" applyFont="1" applyFill="1" applyBorder="1" applyAlignment="1">
      <alignment horizontal="left" vertical="top" wrapText="1"/>
    </xf>
    <xf numFmtId="3" fontId="2" fillId="0" borderId="5" xfId="0" applyNumberFormat="1" applyFont="1" applyBorder="1" applyAlignment="1">
      <alignment horizontal="left" vertical="top" wrapText="1"/>
    </xf>
    <xf numFmtId="3" fontId="2" fillId="0" borderId="12" xfId="0" applyNumberFormat="1" applyFont="1" applyBorder="1" applyAlignment="1">
      <alignment horizontal="left" vertical="top" wrapText="1"/>
    </xf>
    <xf numFmtId="3" fontId="2" fillId="0" borderId="21" xfId="0" applyNumberFormat="1" applyFont="1" applyBorder="1" applyAlignment="1">
      <alignment horizontal="left" vertical="top" wrapText="1"/>
    </xf>
    <xf numFmtId="3" fontId="9" fillId="3" borderId="45" xfId="0" applyNumberFormat="1" applyFont="1" applyFill="1" applyBorder="1" applyAlignment="1">
      <alignment horizontal="left" vertical="top" wrapText="1"/>
    </xf>
    <xf numFmtId="3" fontId="9" fillId="3" borderId="51" xfId="0" applyNumberFormat="1" applyFont="1" applyFill="1" applyBorder="1" applyAlignment="1">
      <alignment horizontal="left" vertical="top" wrapText="1"/>
    </xf>
    <xf numFmtId="3" fontId="9" fillId="3" borderId="60" xfId="0" applyNumberFormat="1" applyFont="1" applyFill="1" applyBorder="1" applyAlignment="1">
      <alignment horizontal="left" vertical="top" wrapText="1"/>
    </xf>
    <xf numFmtId="3" fontId="9" fillId="4" borderId="43" xfId="0" applyNumberFormat="1" applyFont="1" applyFill="1" applyBorder="1" applyAlignment="1">
      <alignment horizontal="left" vertical="top"/>
    </xf>
    <xf numFmtId="3" fontId="9" fillId="4" borderId="14" xfId="0" applyNumberFormat="1" applyFont="1" applyFill="1" applyBorder="1" applyAlignment="1">
      <alignment horizontal="left" vertical="top"/>
    </xf>
    <xf numFmtId="3" fontId="9" fillId="4" borderId="15" xfId="0" applyNumberFormat="1" applyFont="1" applyFill="1" applyBorder="1" applyAlignment="1">
      <alignment horizontal="left" vertical="top"/>
    </xf>
    <xf numFmtId="3" fontId="9" fillId="5" borderId="48" xfId="0" applyNumberFormat="1" applyFont="1" applyFill="1" applyBorder="1" applyAlignment="1">
      <alignment horizontal="left" vertical="top" wrapText="1"/>
    </xf>
    <xf numFmtId="3" fontId="9" fillId="5" borderId="1" xfId="0" applyNumberFormat="1" applyFont="1" applyFill="1" applyBorder="1" applyAlignment="1">
      <alignment horizontal="left" vertical="top" wrapText="1"/>
    </xf>
    <xf numFmtId="3" fontId="9" fillId="5" borderId="71" xfId="0" applyNumberFormat="1" applyFont="1" applyFill="1" applyBorder="1" applyAlignment="1">
      <alignment horizontal="left" vertical="top" wrapText="1"/>
    </xf>
    <xf numFmtId="164" fontId="2" fillId="0" borderId="29" xfId="0" applyNumberFormat="1" applyFont="1" applyBorder="1" applyAlignment="1">
      <alignment horizontal="center" vertical="center" textRotation="90" wrapText="1"/>
    </xf>
    <xf numFmtId="164" fontId="2" fillId="0" borderId="31" xfId="0" applyNumberFormat="1" applyFont="1" applyBorder="1" applyAlignment="1">
      <alignment horizontal="center" vertical="center" textRotation="90" wrapText="1"/>
    </xf>
    <xf numFmtId="164" fontId="2" fillId="0" borderId="47" xfId="0" applyNumberFormat="1" applyFont="1" applyBorder="1" applyAlignment="1">
      <alignment horizontal="center" vertical="center" textRotation="90" wrapText="1"/>
    </xf>
    <xf numFmtId="3" fontId="2" fillId="0" borderId="44" xfId="0" applyNumberFormat="1" applyFont="1" applyBorder="1" applyAlignment="1">
      <alignment horizontal="center" vertical="center" textRotation="90"/>
    </xf>
    <xf numFmtId="3" fontId="2" fillId="0" borderId="18" xfId="0" applyNumberFormat="1" applyFont="1" applyBorder="1" applyAlignment="1">
      <alignment horizontal="center" vertical="center" textRotation="90"/>
    </xf>
  </cellXfs>
  <cellStyles count="11">
    <cellStyle name="Blogas" xfId="10" builtinId="27"/>
    <cellStyle name="Excel Built-in Normal" xfId="3"/>
    <cellStyle name="Įprastas" xfId="0" builtinId="0"/>
    <cellStyle name="Įprastas 2" xfId="1"/>
    <cellStyle name="Įprastas 3" xfId="2"/>
    <cellStyle name="Normal 2" xfId="7"/>
    <cellStyle name="Normal 3" xfId="5"/>
    <cellStyle name="Normal 5" xfId="6"/>
    <cellStyle name="Normal 6" xfId="4"/>
    <cellStyle name="Normal 6 2" xfId="9"/>
    <cellStyle name="Normal 7" xfId="8"/>
  </cellStyles>
  <dxfs count="0"/>
  <tableStyles count="0" defaultTableStyle="TableStyleMedium2" defaultPivotStyle="PivotStyleLight16"/>
  <colors>
    <mruColors>
      <color rgb="FFFFFF66"/>
      <color rgb="FFCCFFCC"/>
      <color rgb="FFFFFF99"/>
      <color rgb="FFCCFF99"/>
      <color rgb="FFCCE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74"/>
  <sheetViews>
    <sheetView tabSelected="1" zoomScaleNormal="100" zoomScaleSheetLayoutView="70" workbookViewId="0">
      <selection activeCell="K17" sqref="K17"/>
    </sheetView>
  </sheetViews>
  <sheetFormatPr defaultColWidth="9.140625" defaultRowHeight="12.75" x14ac:dyDescent="0.2"/>
  <cols>
    <col min="1" max="1" width="2.5703125" style="1" customWidth="1"/>
    <col min="2" max="2" width="3.140625" style="2" customWidth="1"/>
    <col min="3" max="3" width="2.7109375" style="1" customWidth="1"/>
    <col min="4" max="4" width="26.85546875" style="260" customWidth="1"/>
    <col min="5" max="5" width="4" style="911" customWidth="1"/>
    <col min="6" max="6" width="2.7109375" style="3" customWidth="1"/>
    <col min="7" max="7" width="8.140625" style="3" customWidth="1"/>
    <col min="8" max="8" width="8.28515625" style="412" customWidth="1"/>
    <col min="9" max="10" width="7.7109375" style="4" customWidth="1"/>
    <col min="11" max="11" width="23.5703125" style="173" customWidth="1"/>
    <col min="12" max="12" width="6.140625" style="3" customWidth="1"/>
    <col min="13" max="13" width="7" style="3" customWidth="1"/>
    <col min="14" max="14" width="6.140625" style="3" customWidth="1"/>
    <col min="15" max="21" width="9.140625" style="243"/>
    <col min="22" max="16384" width="9.140625" style="260"/>
  </cols>
  <sheetData>
    <row r="1" spans="1:21" ht="61.5" customHeight="1" x14ac:dyDescent="0.2">
      <c r="K1" s="1046" t="s">
        <v>201</v>
      </c>
      <c r="L1" s="1046"/>
      <c r="M1" s="1046"/>
      <c r="N1" s="1046"/>
    </row>
    <row r="2" spans="1:21" s="6" customFormat="1" ht="15.75" x14ac:dyDescent="0.2">
      <c r="A2" s="1047" t="s">
        <v>175</v>
      </c>
      <c r="B2" s="1047"/>
      <c r="C2" s="1047"/>
      <c r="D2" s="1047"/>
      <c r="E2" s="1047"/>
      <c r="F2" s="1047"/>
      <c r="G2" s="1047"/>
      <c r="H2" s="1047"/>
      <c r="I2" s="1047"/>
      <c r="J2" s="1047"/>
      <c r="K2" s="1047"/>
      <c r="L2" s="1047"/>
      <c r="M2" s="1047"/>
      <c r="N2" s="1047"/>
      <c r="O2" s="244"/>
      <c r="P2" s="245"/>
      <c r="Q2" s="246"/>
      <c r="R2" s="246"/>
      <c r="S2" s="246"/>
      <c r="T2" s="246"/>
      <c r="U2" s="246"/>
    </row>
    <row r="3" spans="1:21" s="6" customFormat="1" ht="18" customHeight="1" x14ac:dyDescent="0.2">
      <c r="A3" s="1048" t="s">
        <v>0</v>
      </c>
      <c r="B3" s="1049"/>
      <c r="C3" s="1049"/>
      <c r="D3" s="1049"/>
      <c r="E3" s="1049"/>
      <c r="F3" s="1049"/>
      <c r="G3" s="1049"/>
      <c r="H3" s="1049"/>
      <c r="I3" s="1049"/>
      <c r="J3" s="1049"/>
      <c r="K3" s="1049"/>
      <c r="L3" s="1049"/>
      <c r="M3" s="1049"/>
      <c r="N3" s="1049"/>
      <c r="O3" s="244"/>
      <c r="P3" s="245"/>
      <c r="Q3" s="246"/>
      <c r="R3" s="246"/>
      <c r="S3" s="246"/>
      <c r="T3" s="246"/>
      <c r="U3" s="246"/>
    </row>
    <row r="4" spans="1:21" s="6" customFormat="1" ht="15.75" x14ac:dyDescent="0.2">
      <c r="A4" s="1047" t="s">
        <v>1</v>
      </c>
      <c r="B4" s="1050"/>
      <c r="C4" s="1050"/>
      <c r="D4" s="1050"/>
      <c r="E4" s="1050"/>
      <c r="F4" s="1050"/>
      <c r="G4" s="1050"/>
      <c r="H4" s="1050"/>
      <c r="I4" s="1050"/>
      <c r="J4" s="1050"/>
      <c r="K4" s="1050"/>
      <c r="L4" s="1050"/>
      <c r="M4" s="1050"/>
      <c r="N4" s="1050"/>
      <c r="O4" s="244"/>
      <c r="P4" s="245"/>
      <c r="Q4" s="246"/>
      <c r="R4" s="246"/>
      <c r="S4" s="246"/>
      <c r="T4" s="246"/>
      <c r="U4" s="246"/>
    </row>
    <row r="5" spans="1:21" s="14" customFormat="1" ht="20.25" customHeight="1" thickBot="1" x14ac:dyDescent="0.25">
      <c r="A5" s="7"/>
      <c r="B5" s="8"/>
      <c r="C5" s="7"/>
      <c r="D5" s="9"/>
      <c r="E5" s="10"/>
      <c r="F5" s="11"/>
      <c r="G5" s="3"/>
      <c r="H5" s="413"/>
      <c r="I5" s="12"/>
      <c r="J5" s="12"/>
      <c r="K5" s="13"/>
      <c r="L5" s="1051" t="s">
        <v>226</v>
      </c>
      <c r="M5" s="1051"/>
      <c r="N5" s="1051"/>
      <c r="O5" s="244"/>
      <c r="P5" s="244"/>
      <c r="Q5" s="247"/>
      <c r="R5" s="247"/>
      <c r="S5" s="247"/>
      <c r="T5" s="247"/>
      <c r="U5" s="247"/>
    </row>
    <row r="6" spans="1:21" s="14" customFormat="1" ht="18.75" customHeight="1" x14ac:dyDescent="0.2">
      <c r="A6" s="1052" t="s">
        <v>2</v>
      </c>
      <c r="B6" s="1055" t="s">
        <v>3</v>
      </c>
      <c r="C6" s="1055" t="s">
        <v>4</v>
      </c>
      <c r="D6" s="1058" t="s">
        <v>5</v>
      </c>
      <c r="E6" s="1061" t="s">
        <v>6</v>
      </c>
      <c r="F6" s="1082" t="s">
        <v>7</v>
      </c>
      <c r="G6" s="1085" t="s">
        <v>8</v>
      </c>
      <c r="H6" s="1088" t="s">
        <v>119</v>
      </c>
      <c r="I6" s="1091" t="s">
        <v>9</v>
      </c>
      <c r="J6" s="1064" t="s">
        <v>123</v>
      </c>
      <c r="K6" s="1067" t="s">
        <v>10</v>
      </c>
      <c r="L6" s="1068"/>
      <c r="M6" s="1068"/>
      <c r="N6" s="1069"/>
      <c r="O6" s="244"/>
      <c r="P6" s="244"/>
      <c r="Q6" s="247"/>
      <c r="R6" s="247"/>
      <c r="S6" s="247"/>
      <c r="T6" s="247"/>
      <c r="U6" s="247"/>
    </row>
    <row r="7" spans="1:21" s="14" customFormat="1" ht="21" customHeight="1" x14ac:dyDescent="0.2">
      <c r="A7" s="1053"/>
      <c r="B7" s="1056"/>
      <c r="C7" s="1056"/>
      <c r="D7" s="1059"/>
      <c r="E7" s="1062"/>
      <c r="F7" s="1083"/>
      <c r="G7" s="1086"/>
      <c r="H7" s="1089"/>
      <c r="I7" s="1092"/>
      <c r="J7" s="1065"/>
      <c r="K7" s="1070" t="s">
        <v>5</v>
      </c>
      <c r="L7" s="1073" t="s">
        <v>115</v>
      </c>
      <c r="M7" s="1074"/>
      <c r="N7" s="1075"/>
      <c r="O7" s="244"/>
      <c r="P7" s="244"/>
      <c r="Q7" s="247"/>
      <c r="R7" s="247"/>
      <c r="S7" s="247"/>
      <c r="T7" s="247"/>
      <c r="U7" s="247"/>
    </row>
    <row r="8" spans="1:21" s="14" customFormat="1" ht="28.5" customHeight="1" x14ac:dyDescent="0.2">
      <c r="A8" s="1053"/>
      <c r="B8" s="1056"/>
      <c r="C8" s="1056"/>
      <c r="D8" s="1059"/>
      <c r="E8" s="1062"/>
      <c r="F8" s="1083"/>
      <c r="G8" s="1086"/>
      <c r="H8" s="1089"/>
      <c r="I8" s="1092"/>
      <c r="J8" s="1065"/>
      <c r="K8" s="1071"/>
      <c r="L8" s="1076" t="s">
        <v>11</v>
      </c>
      <c r="M8" s="1078" t="s">
        <v>12</v>
      </c>
      <c r="N8" s="1080" t="s">
        <v>125</v>
      </c>
      <c r="O8" s="244"/>
      <c r="P8" s="244"/>
      <c r="Q8" s="247"/>
      <c r="R8" s="247"/>
      <c r="S8" s="247"/>
      <c r="T8" s="247"/>
      <c r="U8" s="247"/>
    </row>
    <row r="9" spans="1:21" s="14" customFormat="1" ht="54.75" customHeight="1" thickBot="1" x14ac:dyDescent="0.25">
      <c r="A9" s="1054"/>
      <c r="B9" s="1057"/>
      <c r="C9" s="1057"/>
      <c r="D9" s="1060"/>
      <c r="E9" s="1063"/>
      <c r="F9" s="1084"/>
      <c r="G9" s="1087"/>
      <c r="H9" s="1090"/>
      <c r="I9" s="1093"/>
      <c r="J9" s="1066"/>
      <c r="K9" s="1072"/>
      <c r="L9" s="1077"/>
      <c r="M9" s="1079"/>
      <c r="N9" s="1081"/>
      <c r="O9" s="244"/>
      <c r="P9" s="244"/>
      <c r="Q9" s="247"/>
      <c r="R9" s="247"/>
      <c r="S9" s="247"/>
      <c r="T9" s="247"/>
      <c r="U9" s="247"/>
    </row>
    <row r="10" spans="1:21" ht="15" customHeight="1" x14ac:dyDescent="0.2">
      <c r="A10" s="1029" t="s">
        <v>13</v>
      </c>
      <c r="B10" s="1030"/>
      <c r="C10" s="1030"/>
      <c r="D10" s="1030"/>
      <c r="E10" s="1030"/>
      <c r="F10" s="1030"/>
      <c r="G10" s="1030"/>
      <c r="H10" s="1030"/>
      <c r="I10" s="1030"/>
      <c r="J10" s="1030"/>
      <c r="K10" s="1030"/>
      <c r="L10" s="1030"/>
      <c r="M10" s="1030"/>
      <c r="N10" s="1031"/>
    </row>
    <row r="11" spans="1:21" ht="15" customHeight="1" thickBot="1" x14ac:dyDescent="0.25">
      <c r="A11" s="1032" t="s">
        <v>14</v>
      </c>
      <c r="B11" s="1033"/>
      <c r="C11" s="1033"/>
      <c r="D11" s="1033"/>
      <c r="E11" s="1033"/>
      <c r="F11" s="1033"/>
      <c r="G11" s="1033"/>
      <c r="H11" s="1033"/>
      <c r="I11" s="1033"/>
      <c r="J11" s="1033"/>
      <c r="K11" s="1033"/>
      <c r="L11" s="1033"/>
      <c r="M11" s="1033"/>
      <c r="N11" s="1034"/>
    </row>
    <row r="12" spans="1:21" ht="15" customHeight="1" thickBot="1" x14ac:dyDescent="0.25">
      <c r="A12" s="15" t="s">
        <v>15</v>
      </c>
      <c r="B12" s="1035" t="s">
        <v>16</v>
      </c>
      <c r="C12" s="1036"/>
      <c r="D12" s="1036"/>
      <c r="E12" s="1036"/>
      <c r="F12" s="1036"/>
      <c r="G12" s="1036"/>
      <c r="H12" s="1036"/>
      <c r="I12" s="1036"/>
      <c r="J12" s="1036"/>
      <c r="K12" s="1036"/>
      <c r="L12" s="1036"/>
      <c r="M12" s="1036"/>
      <c r="N12" s="1037"/>
      <c r="P12" s="244"/>
    </row>
    <row r="13" spans="1:21" ht="15" customHeight="1" thickBot="1" x14ac:dyDescent="0.25">
      <c r="A13" s="15" t="s">
        <v>15</v>
      </c>
      <c r="B13" s="16" t="s">
        <v>15</v>
      </c>
      <c r="C13" s="1022" t="s">
        <v>17</v>
      </c>
      <c r="D13" s="987"/>
      <c r="E13" s="987"/>
      <c r="F13" s="987"/>
      <c r="G13" s="987"/>
      <c r="H13" s="987"/>
      <c r="I13" s="987"/>
      <c r="J13" s="987"/>
      <c r="K13" s="987"/>
      <c r="L13" s="987"/>
      <c r="M13" s="987"/>
      <c r="N13" s="988"/>
    </row>
    <row r="14" spans="1:21" ht="16.5" customHeight="1" x14ac:dyDescent="0.2">
      <c r="A14" s="1038" t="s">
        <v>15</v>
      </c>
      <c r="B14" s="17" t="s">
        <v>15</v>
      </c>
      <c r="C14" s="18" t="s">
        <v>15</v>
      </c>
      <c r="D14" s="1040" t="s">
        <v>126</v>
      </c>
      <c r="E14" s="19" t="s">
        <v>18</v>
      </c>
      <c r="F14" s="20">
        <v>2</v>
      </c>
      <c r="G14" s="293" t="s">
        <v>19</v>
      </c>
      <c r="H14" s="22">
        <v>989</v>
      </c>
      <c r="I14" s="174">
        <v>1158</v>
      </c>
      <c r="J14" s="212">
        <v>1208</v>
      </c>
      <c r="K14" s="290"/>
      <c r="L14" s="293"/>
      <c r="M14" s="23"/>
      <c r="N14" s="24"/>
      <c r="O14" s="430"/>
      <c r="R14" s="244"/>
    </row>
    <row r="15" spans="1:21" ht="18" customHeight="1" x14ac:dyDescent="0.2">
      <c r="A15" s="1039"/>
      <c r="B15" s="25"/>
      <c r="C15" s="26"/>
      <c r="D15" s="1041"/>
      <c r="E15" s="235"/>
      <c r="F15" s="80"/>
      <c r="G15" s="286" t="s">
        <v>23</v>
      </c>
      <c r="H15" s="241">
        <v>234.9</v>
      </c>
      <c r="I15" s="261">
        <v>246.1</v>
      </c>
      <c r="J15" s="183">
        <v>246.1</v>
      </c>
      <c r="K15" s="88"/>
      <c r="L15" s="898"/>
      <c r="M15" s="86"/>
      <c r="N15" s="545"/>
      <c r="O15" s="430"/>
      <c r="R15" s="244"/>
    </row>
    <row r="16" spans="1:21" ht="29.25" customHeight="1" x14ac:dyDescent="0.2">
      <c r="A16" s="1039"/>
      <c r="B16" s="25"/>
      <c r="C16" s="26"/>
      <c r="D16" s="1041"/>
      <c r="E16" s="235"/>
      <c r="F16" s="80"/>
      <c r="G16" s="286" t="s">
        <v>117</v>
      </c>
      <c r="H16" s="241">
        <v>11.2</v>
      </c>
      <c r="I16" s="261"/>
      <c r="J16" s="184"/>
      <c r="K16" s="363" t="s">
        <v>127</v>
      </c>
      <c r="L16" s="590">
        <v>80</v>
      </c>
      <c r="M16" s="85">
        <v>90</v>
      </c>
      <c r="N16" s="596">
        <v>90</v>
      </c>
      <c r="O16" s="248"/>
      <c r="R16" s="244"/>
    </row>
    <row r="17" spans="1:22" ht="30.75" customHeight="1" x14ac:dyDescent="0.2">
      <c r="A17" s="1039"/>
      <c r="B17" s="25"/>
      <c r="C17" s="26"/>
      <c r="D17" s="1041"/>
      <c r="E17" s="235"/>
      <c r="F17" s="80"/>
      <c r="G17" s="588"/>
      <c r="H17" s="553"/>
      <c r="I17" s="541"/>
      <c r="J17" s="544"/>
      <c r="K17" s="816" t="s">
        <v>128</v>
      </c>
      <c r="L17" s="590">
        <v>10</v>
      </c>
      <c r="M17" s="85">
        <v>10</v>
      </c>
      <c r="N17" s="596">
        <v>10</v>
      </c>
      <c r="O17" s="248"/>
      <c r="R17" s="244"/>
    </row>
    <row r="18" spans="1:22" ht="18.75" customHeight="1" x14ac:dyDescent="0.2">
      <c r="A18" s="49"/>
      <c r="B18" s="25"/>
      <c r="C18" s="26"/>
      <c r="D18" s="883"/>
      <c r="E18" s="815"/>
      <c r="F18" s="80"/>
      <c r="G18" s="588"/>
      <c r="H18" s="553"/>
      <c r="I18" s="541"/>
      <c r="J18" s="103"/>
      <c r="K18" s="828" t="s">
        <v>212</v>
      </c>
      <c r="L18" s="106">
        <v>218</v>
      </c>
      <c r="M18" s="81">
        <v>220</v>
      </c>
      <c r="N18" s="28">
        <v>220</v>
      </c>
      <c r="O18" s="248"/>
      <c r="R18" s="244"/>
    </row>
    <row r="19" spans="1:22" ht="18.75" customHeight="1" x14ac:dyDescent="0.2">
      <c r="A19" s="49"/>
      <c r="B19" s="25"/>
      <c r="C19" s="26"/>
      <c r="D19" s="883"/>
      <c r="E19" s="815"/>
      <c r="F19" s="80"/>
      <c r="G19" s="588"/>
      <c r="H19" s="553"/>
      <c r="I19" s="541"/>
      <c r="J19" s="103"/>
      <c r="K19" s="828" t="s">
        <v>213</v>
      </c>
      <c r="L19" s="106">
        <v>35</v>
      </c>
      <c r="M19" s="81">
        <v>35</v>
      </c>
      <c r="N19" s="28">
        <v>35</v>
      </c>
      <c r="O19" s="248"/>
      <c r="R19" s="244"/>
    </row>
    <row r="20" spans="1:22" ht="25.5" customHeight="1" x14ac:dyDescent="0.2">
      <c r="A20" s="49"/>
      <c r="B20" s="25"/>
      <c r="C20" s="26"/>
      <c r="D20" s="883"/>
      <c r="E20" s="815"/>
      <c r="F20" s="80"/>
      <c r="G20" s="588"/>
      <c r="H20" s="553"/>
      <c r="I20" s="262"/>
      <c r="J20" s="103"/>
      <c r="K20" s="1043" t="s">
        <v>214</v>
      </c>
      <c r="L20" s="898"/>
      <c r="M20" s="86"/>
      <c r="N20" s="545">
        <v>50</v>
      </c>
      <c r="O20" s="248"/>
      <c r="R20" s="244"/>
    </row>
    <row r="21" spans="1:22" ht="17.25" customHeight="1" thickBot="1" x14ac:dyDescent="0.25">
      <c r="A21" s="31"/>
      <c r="B21" s="25"/>
      <c r="C21" s="32"/>
      <c r="D21" s="296"/>
      <c r="E21" s="295"/>
      <c r="F21" s="897"/>
      <c r="G21" s="297" t="s">
        <v>20</v>
      </c>
      <c r="H21" s="423">
        <f>SUM(H14:H17)</f>
        <v>1235.1000000000001</v>
      </c>
      <c r="I21" s="416">
        <f>SUM(I14:I17)</f>
        <v>1404.1</v>
      </c>
      <c r="J21" s="298">
        <f>SUM(J14:J17)</f>
        <v>1454.1</v>
      </c>
      <c r="K21" s="1044"/>
      <c r="L21" s="402"/>
      <c r="M21" s="299"/>
      <c r="N21" s="300"/>
      <c r="P21" s="244"/>
      <c r="Q21" s="244"/>
    </row>
    <row r="22" spans="1:22" ht="29.25" customHeight="1" x14ac:dyDescent="0.2">
      <c r="A22" s="43" t="s">
        <v>15</v>
      </c>
      <c r="B22" s="17" t="s">
        <v>15</v>
      </c>
      <c r="C22" s="44" t="s">
        <v>21</v>
      </c>
      <c r="D22" s="1040" t="s">
        <v>166</v>
      </c>
      <c r="E22" s="45"/>
      <c r="F22" s="879">
        <v>2</v>
      </c>
      <c r="G22" s="587" t="s">
        <v>19</v>
      </c>
      <c r="H22" s="424">
        <v>71.2</v>
      </c>
      <c r="I22" s="219">
        <v>71.2</v>
      </c>
      <c r="J22" s="294">
        <v>936.4</v>
      </c>
      <c r="K22" s="595" t="s">
        <v>157</v>
      </c>
      <c r="L22" s="403">
        <v>30</v>
      </c>
      <c r="M22" s="397">
        <v>70</v>
      </c>
      <c r="N22" s="398">
        <v>100</v>
      </c>
      <c r="P22" s="244"/>
    </row>
    <row r="23" spans="1:22" ht="29.25" customHeight="1" x14ac:dyDescent="0.2">
      <c r="A23" s="49"/>
      <c r="B23" s="25"/>
      <c r="C23" s="50"/>
      <c r="D23" s="1041"/>
      <c r="E23" s="896"/>
      <c r="F23" s="34"/>
      <c r="G23" s="286" t="s">
        <v>78</v>
      </c>
      <c r="H23" s="425"/>
      <c r="I23" s="417"/>
      <c r="J23" s="591">
        <v>200</v>
      </c>
      <c r="K23" s="51" t="s">
        <v>158</v>
      </c>
      <c r="L23" s="404"/>
      <c r="M23" s="399"/>
      <c r="N23" s="400">
        <v>100</v>
      </c>
      <c r="P23" s="244"/>
      <c r="R23" s="244"/>
      <c r="S23" s="244"/>
      <c r="V23" s="5"/>
    </row>
    <row r="24" spans="1:22" ht="43.5" customHeight="1" x14ac:dyDescent="0.2">
      <c r="A24" s="49"/>
      <c r="B24" s="25"/>
      <c r="C24" s="50"/>
      <c r="D24" s="883"/>
      <c r="E24" s="896"/>
      <c r="F24" s="34"/>
      <c r="G24" s="588"/>
      <c r="H24" s="542"/>
      <c r="I24" s="917"/>
      <c r="J24" s="918"/>
      <c r="K24" s="51" t="s">
        <v>129</v>
      </c>
      <c r="L24" s="405"/>
      <c r="M24" s="301"/>
      <c r="N24" s="302">
        <v>50</v>
      </c>
      <c r="P24" s="244"/>
      <c r="R24" s="244"/>
      <c r="S24" s="244"/>
      <c r="U24" s="244"/>
    </row>
    <row r="25" spans="1:22" ht="43.5" customHeight="1" x14ac:dyDescent="0.2">
      <c r="A25" s="49"/>
      <c r="B25" s="25"/>
      <c r="C25" s="50"/>
      <c r="D25" s="922"/>
      <c r="E25" s="896"/>
      <c r="F25" s="34"/>
      <c r="G25" s="588"/>
      <c r="H25" s="542"/>
      <c r="I25" s="917"/>
      <c r="J25" s="918"/>
      <c r="K25" s="222" t="s">
        <v>189</v>
      </c>
      <c r="L25" s="404"/>
      <c r="M25" s="399"/>
      <c r="N25" s="401">
        <v>500</v>
      </c>
      <c r="P25" s="244"/>
    </row>
    <row r="26" spans="1:22" ht="41.25" customHeight="1" thickBot="1" x14ac:dyDescent="0.25">
      <c r="A26" s="53"/>
      <c r="B26" s="16"/>
      <c r="C26" s="54"/>
      <c r="D26" s="923"/>
      <c r="E26" s="55"/>
      <c r="F26" s="880"/>
      <c r="G26" s="291" t="s">
        <v>20</v>
      </c>
      <c r="H26" s="426">
        <f>SUM(H22:H24)</f>
        <v>71.2</v>
      </c>
      <c r="I26" s="416">
        <f>SUM(I22:I24)</f>
        <v>71.2</v>
      </c>
      <c r="J26" s="190">
        <f>SUM(J22:J24)</f>
        <v>1136.4000000000001</v>
      </c>
      <c r="K26" s="57" t="s">
        <v>159</v>
      </c>
      <c r="L26" s="406"/>
      <c r="M26" s="407"/>
      <c r="N26" s="408">
        <v>300</v>
      </c>
      <c r="P26" s="244"/>
    </row>
    <row r="27" spans="1:22" ht="28.5" customHeight="1" x14ac:dyDescent="0.2">
      <c r="A27" s="43" t="s">
        <v>15</v>
      </c>
      <c r="B27" s="17" t="s">
        <v>15</v>
      </c>
      <c r="C27" s="44" t="s">
        <v>24</v>
      </c>
      <c r="D27" s="1042" t="s">
        <v>32</v>
      </c>
      <c r="E27" s="45"/>
      <c r="F27" s="879">
        <v>2</v>
      </c>
      <c r="G27" s="21" t="s">
        <v>19</v>
      </c>
      <c r="H27" s="429">
        <v>200</v>
      </c>
      <c r="I27" s="419"/>
      <c r="J27" s="306"/>
      <c r="K27" s="60" t="s">
        <v>33</v>
      </c>
      <c r="L27" s="447">
        <v>7</v>
      </c>
      <c r="M27" s="144"/>
      <c r="N27" s="61"/>
      <c r="P27" s="244"/>
      <c r="R27" s="244"/>
    </row>
    <row r="28" spans="1:22" ht="17.25" customHeight="1" x14ac:dyDescent="0.2">
      <c r="A28" s="49"/>
      <c r="B28" s="25"/>
      <c r="C28" s="50"/>
      <c r="D28" s="922"/>
      <c r="E28" s="896"/>
      <c r="F28" s="34"/>
      <c r="G28" s="303"/>
      <c r="H28" s="97"/>
      <c r="I28" s="420"/>
      <c r="J28" s="180"/>
      <c r="K28" s="972" t="s">
        <v>34</v>
      </c>
      <c r="L28" s="898">
        <v>7</v>
      </c>
      <c r="M28" s="86"/>
      <c r="N28" s="545"/>
      <c r="P28" s="244"/>
      <c r="R28" s="244"/>
    </row>
    <row r="29" spans="1:22" ht="15.75" customHeight="1" thickBot="1" x14ac:dyDescent="0.25">
      <c r="A29" s="53"/>
      <c r="B29" s="16"/>
      <c r="C29" s="54"/>
      <c r="D29" s="923"/>
      <c r="E29" s="55"/>
      <c r="F29" s="880"/>
      <c r="G29" s="304" t="s">
        <v>20</v>
      </c>
      <c r="H29" s="426">
        <f t="shared" ref="H29" si="0">SUM(H27)</f>
        <v>200</v>
      </c>
      <c r="I29" s="418"/>
      <c r="J29" s="305"/>
      <c r="K29" s="1028"/>
      <c r="L29" s="63"/>
      <c r="M29" s="89"/>
      <c r="N29" s="597"/>
      <c r="P29" s="244"/>
    </row>
    <row r="30" spans="1:22" ht="19.5" customHeight="1" x14ac:dyDescent="0.2">
      <c r="A30" s="64" t="s">
        <v>15</v>
      </c>
      <c r="B30" s="17" t="s">
        <v>15</v>
      </c>
      <c r="C30" s="65" t="s">
        <v>25</v>
      </c>
      <c r="D30" s="999" t="s">
        <v>130</v>
      </c>
      <c r="E30" s="989"/>
      <c r="F30" s="1025" t="s">
        <v>22</v>
      </c>
      <c r="G30" s="21" t="s">
        <v>19</v>
      </c>
      <c r="H30" s="425">
        <v>75.400000000000006</v>
      </c>
      <c r="I30" s="421">
        <v>75.400000000000006</v>
      </c>
      <c r="J30" s="148">
        <v>75.400000000000006</v>
      </c>
      <c r="K30" s="1027" t="s">
        <v>36</v>
      </c>
      <c r="L30" s="21">
        <v>15</v>
      </c>
      <c r="M30" s="67">
        <v>15</v>
      </c>
      <c r="N30" s="68">
        <v>15</v>
      </c>
      <c r="P30" s="249"/>
      <c r="Q30" s="250"/>
      <c r="R30" s="250"/>
      <c r="S30" s="250"/>
    </row>
    <row r="31" spans="1:22" ht="15.75" customHeight="1" thickBot="1" x14ac:dyDescent="0.25">
      <c r="A31" s="69"/>
      <c r="B31" s="16"/>
      <c r="C31" s="70"/>
      <c r="D31" s="1001"/>
      <c r="E31" s="1094"/>
      <c r="F31" s="1026"/>
      <c r="G31" s="291" t="s">
        <v>20</v>
      </c>
      <c r="H31" s="426">
        <f t="shared" ref="H31:J31" si="1">SUM(H30:H30)</f>
        <v>75.400000000000006</v>
      </c>
      <c r="I31" s="422">
        <f t="shared" si="1"/>
        <v>75.400000000000006</v>
      </c>
      <c r="J31" s="175">
        <f t="shared" si="1"/>
        <v>75.400000000000006</v>
      </c>
      <c r="K31" s="1028"/>
      <c r="L31" s="448"/>
      <c r="M31" s="71"/>
      <c r="N31" s="72"/>
      <c r="O31" s="439"/>
      <c r="P31" s="249"/>
      <c r="Q31" s="250"/>
      <c r="R31" s="250"/>
      <c r="S31" s="250"/>
    </row>
    <row r="32" spans="1:22" ht="30" customHeight="1" x14ac:dyDescent="0.2">
      <c r="A32" s="74" t="s">
        <v>15</v>
      </c>
      <c r="B32" s="17" t="s">
        <v>15</v>
      </c>
      <c r="C32" s="65" t="s">
        <v>31</v>
      </c>
      <c r="D32" s="892" t="s">
        <v>165</v>
      </c>
      <c r="E32" s="878"/>
      <c r="F32" s="75" t="s">
        <v>22</v>
      </c>
      <c r="G32" s="308" t="s">
        <v>19</v>
      </c>
      <c r="H32" s="186">
        <f>137.7+9.6</f>
        <v>147.29999999999998</v>
      </c>
      <c r="I32" s="219">
        <f>155-17.3</f>
        <v>137.69999999999999</v>
      </c>
      <c r="J32" s="185">
        <f>155-17.3</f>
        <v>137.69999999999999</v>
      </c>
      <c r="K32" s="446" t="s">
        <v>160</v>
      </c>
      <c r="L32" s="66">
        <v>4</v>
      </c>
      <c r="M32" s="410">
        <v>4</v>
      </c>
      <c r="N32" s="68">
        <v>4</v>
      </c>
      <c r="O32" s="148"/>
    </row>
    <row r="33" spans="1:21" ht="30" customHeight="1" x14ac:dyDescent="0.2">
      <c r="A33" s="31"/>
      <c r="B33" s="25"/>
      <c r="C33" s="32"/>
      <c r="D33" s="79"/>
      <c r="E33" s="904"/>
      <c r="F33" s="76"/>
      <c r="G33" s="500" t="s">
        <v>73</v>
      </c>
      <c r="H33" s="425">
        <f>36+15</f>
        <v>51</v>
      </c>
      <c r="I33" s="417"/>
      <c r="J33" s="93"/>
      <c r="K33" s="37" t="s">
        <v>161</v>
      </c>
      <c r="L33" s="95">
        <v>13</v>
      </c>
      <c r="M33" s="312">
        <v>13</v>
      </c>
      <c r="N33" s="313">
        <v>13</v>
      </c>
      <c r="U33" s="244"/>
    </row>
    <row r="34" spans="1:21" ht="18" customHeight="1" x14ac:dyDescent="0.2">
      <c r="A34" s="31"/>
      <c r="B34" s="25"/>
      <c r="C34" s="32"/>
      <c r="D34" s="124"/>
      <c r="E34" s="594"/>
      <c r="F34" s="80"/>
      <c r="G34" s="898"/>
      <c r="H34" s="97"/>
      <c r="I34" s="266"/>
      <c r="J34" s="103"/>
      <c r="K34" s="1009" t="s">
        <v>162</v>
      </c>
      <c r="L34" s="96">
        <v>9</v>
      </c>
      <c r="M34" s="137">
        <v>8</v>
      </c>
      <c r="N34" s="314">
        <v>8</v>
      </c>
      <c r="R34" s="244"/>
      <c r="S34" s="244"/>
    </row>
    <row r="35" spans="1:21" ht="15" customHeight="1" thickBot="1" x14ac:dyDescent="0.25">
      <c r="A35" s="31"/>
      <c r="B35" s="25"/>
      <c r="C35" s="32"/>
      <c r="D35" s="885"/>
      <c r="E35" s="594"/>
      <c r="F35" s="80"/>
      <c r="G35" s="304" t="s">
        <v>20</v>
      </c>
      <c r="H35" s="426">
        <f>SUM(H32:H34)</f>
        <v>198.29999999999998</v>
      </c>
      <c r="I35" s="418">
        <f>SUM(I32:I34)</f>
        <v>137.69999999999999</v>
      </c>
      <c r="J35" s="192">
        <f>SUM(J32:J34)</f>
        <v>137.69999999999999</v>
      </c>
      <c r="K35" s="1010"/>
      <c r="L35" s="409"/>
      <c r="M35" s="83"/>
      <c r="N35" s="84"/>
      <c r="Q35" s="244"/>
      <c r="R35" s="244"/>
      <c r="S35" s="244"/>
    </row>
    <row r="36" spans="1:21" ht="30" customHeight="1" x14ac:dyDescent="0.2">
      <c r="A36" s="64" t="s">
        <v>15</v>
      </c>
      <c r="B36" s="17" t="s">
        <v>15</v>
      </c>
      <c r="C36" s="65" t="s">
        <v>35</v>
      </c>
      <c r="D36" s="1018" t="s">
        <v>155</v>
      </c>
      <c r="E36" s="878"/>
      <c r="F36" s="879">
        <v>2</v>
      </c>
      <c r="G36" s="21" t="s">
        <v>19</v>
      </c>
      <c r="H36" s="429">
        <v>61.9</v>
      </c>
      <c r="I36" s="419">
        <v>12</v>
      </c>
      <c r="J36" s="193"/>
      <c r="K36" s="309" t="s">
        <v>131</v>
      </c>
      <c r="L36" s="293">
        <v>3</v>
      </c>
      <c r="M36" s="310"/>
      <c r="N36" s="24"/>
      <c r="P36" s="244"/>
      <c r="S36" s="244"/>
    </row>
    <row r="37" spans="1:21" ht="17.25" customHeight="1" x14ac:dyDescent="0.2">
      <c r="A37" s="31"/>
      <c r="B37" s="25"/>
      <c r="C37" s="32"/>
      <c r="D37" s="1019"/>
      <c r="E37" s="904"/>
      <c r="F37" s="34"/>
      <c r="G37" s="303"/>
      <c r="H37" s="97"/>
      <c r="I37" s="420"/>
      <c r="J37" s="182"/>
      <c r="K37" s="886" t="s">
        <v>39</v>
      </c>
      <c r="L37" s="106">
        <v>50</v>
      </c>
      <c r="M37" s="42">
        <v>100</v>
      </c>
      <c r="N37" s="28"/>
      <c r="P37" s="244"/>
      <c r="R37" s="244"/>
      <c r="S37" s="244"/>
      <c r="T37" s="244"/>
    </row>
    <row r="38" spans="1:21" ht="30" customHeight="1" x14ac:dyDescent="0.2">
      <c r="A38" s="31"/>
      <c r="B38" s="25"/>
      <c r="C38" s="32"/>
      <c r="D38" s="922"/>
      <c r="E38" s="594"/>
      <c r="F38" s="80"/>
      <c r="G38" s="898"/>
      <c r="H38" s="97"/>
      <c r="I38" s="420"/>
      <c r="J38" s="182"/>
      <c r="K38" s="888" t="s">
        <v>40</v>
      </c>
      <c r="L38" s="27">
        <v>3</v>
      </c>
      <c r="M38" s="311"/>
      <c r="N38" s="28"/>
      <c r="P38" s="244"/>
      <c r="Q38" s="244"/>
      <c r="S38" s="244"/>
    </row>
    <row r="39" spans="1:21" ht="30" customHeight="1" x14ac:dyDescent="0.2">
      <c r="A39" s="31"/>
      <c r="B39" s="25"/>
      <c r="C39" s="32"/>
      <c r="D39" s="922"/>
      <c r="E39" s="594"/>
      <c r="F39" s="80"/>
      <c r="G39" s="898"/>
      <c r="H39" s="553"/>
      <c r="I39" s="181"/>
      <c r="J39" s="182"/>
      <c r="K39" s="39" t="s">
        <v>41</v>
      </c>
      <c r="L39" s="898">
        <v>2</v>
      </c>
      <c r="M39" s="323"/>
      <c r="N39" s="545"/>
      <c r="P39" s="244"/>
      <c r="Q39" s="244"/>
      <c r="S39" s="244"/>
      <c r="T39" s="244"/>
    </row>
    <row r="40" spans="1:21" ht="18" customHeight="1" x14ac:dyDescent="0.2">
      <c r="A40" s="31"/>
      <c r="B40" s="25"/>
      <c r="C40" s="32"/>
      <c r="D40" s="884"/>
      <c r="E40" s="594"/>
      <c r="F40" s="80"/>
      <c r="G40" s="898"/>
      <c r="H40" s="553"/>
      <c r="I40" s="181"/>
      <c r="J40" s="182"/>
      <c r="K40" s="522" t="s">
        <v>120</v>
      </c>
      <c r="L40" s="27">
        <v>10</v>
      </c>
      <c r="M40" s="42"/>
      <c r="N40" s="28"/>
      <c r="P40" s="244"/>
      <c r="Q40" s="244"/>
      <c r="R40" s="244"/>
      <c r="S40" s="244"/>
      <c r="T40" s="244"/>
    </row>
    <row r="41" spans="1:21" ht="18" customHeight="1" x14ac:dyDescent="0.2">
      <c r="A41" s="677"/>
      <c r="B41" s="521"/>
      <c r="C41" s="672"/>
      <c r="D41" s="894"/>
      <c r="E41" s="678"/>
      <c r="F41" s="679"/>
      <c r="G41" s="655" t="s">
        <v>20</v>
      </c>
      <c r="H41" s="680">
        <f>SUM(H36:H40)</f>
        <v>61.9</v>
      </c>
      <c r="I41" s="681">
        <f>SUM(I36:I40)</f>
        <v>12</v>
      </c>
      <c r="J41" s="682">
        <f>SUM(J36:J40)</f>
        <v>0</v>
      </c>
      <c r="K41" s="35" t="s">
        <v>38</v>
      </c>
      <c r="L41" s="106"/>
      <c r="M41" s="683">
        <v>1</v>
      </c>
      <c r="N41" s="530"/>
      <c r="P41" s="244"/>
      <c r="Q41" s="244"/>
      <c r="S41" s="244"/>
      <c r="T41" s="244"/>
    </row>
    <row r="42" spans="1:21" ht="13.5" thickBot="1" x14ac:dyDescent="0.25">
      <c r="A42" s="53" t="s">
        <v>15</v>
      </c>
      <c r="B42" s="90" t="s">
        <v>15</v>
      </c>
      <c r="C42" s="1020" t="s">
        <v>42</v>
      </c>
      <c r="D42" s="1021"/>
      <c r="E42" s="1021"/>
      <c r="F42" s="1021"/>
      <c r="G42" s="1021"/>
      <c r="H42" s="675">
        <f>+H35+H31+H29+H26+H21+H41</f>
        <v>1841.9</v>
      </c>
      <c r="I42" s="861">
        <f t="shared" ref="I42:J42" si="2">+I35+I31+I29+I26+I21+I41</f>
        <v>1700.3999999999999</v>
      </c>
      <c r="J42" s="676">
        <f t="shared" si="2"/>
        <v>2803.6</v>
      </c>
      <c r="K42" s="984"/>
      <c r="L42" s="985"/>
      <c r="M42" s="985"/>
      <c r="N42" s="986"/>
    </row>
    <row r="43" spans="1:21" ht="13.5" thickBot="1" x14ac:dyDescent="0.25">
      <c r="A43" s="142" t="s">
        <v>15</v>
      </c>
      <c r="B43" s="919" t="s">
        <v>21</v>
      </c>
      <c r="C43" s="1022" t="s">
        <v>43</v>
      </c>
      <c r="D43" s="987"/>
      <c r="E43" s="987"/>
      <c r="F43" s="987"/>
      <c r="G43" s="987"/>
      <c r="H43" s="987"/>
      <c r="I43" s="987"/>
      <c r="J43" s="987"/>
      <c r="K43" s="987"/>
      <c r="L43" s="987"/>
      <c r="M43" s="987"/>
      <c r="N43" s="988"/>
      <c r="Q43" s="244"/>
    </row>
    <row r="44" spans="1:21" ht="15.75" customHeight="1" x14ac:dyDescent="0.2">
      <c r="A44" s="43" t="s">
        <v>15</v>
      </c>
      <c r="B44" s="17" t="s">
        <v>21</v>
      </c>
      <c r="C44" s="65" t="s">
        <v>15</v>
      </c>
      <c r="D44" s="1023" t="s">
        <v>44</v>
      </c>
      <c r="E44" s="387" t="s">
        <v>18</v>
      </c>
      <c r="F44" s="879" t="s">
        <v>22</v>
      </c>
      <c r="G44" s="393" t="s">
        <v>19</v>
      </c>
      <c r="H44" s="424">
        <f>4964.4+67</f>
        <v>5031.3999999999996</v>
      </c>
      <c r="I44" s="186">
        <v>5354.9</v>
      </c>
      <c r="J44" s="187">
        <f>4924.9-100</f>
        <v>4824.8999999999996</v>
      </c>
      <c r="K44" s="92" t="s">
        <v>45</v>
      </c>
      <c r="L44" s="531">
        <v>657</v>
      </c>
      <c r="M44" s="532">
        <v>633.20000000000005</v>
      </c>
      <c r="N44" s="533">
        <v>667.8</v>
      </c>
    </row>
    <row r="45" spans="1:21" ht="15.75" customHeight="1" x14ac:dyDescent="0.2">
      <c r="A45" s="49"/>
      <c r="B45" s="25"/>
      <c r="C45" s="32"/>
      <c r="D45" s="1024"/>
      <c r="E45" s="470"/>
      <c r="F45" s="34"/>
      <c r="G45" s="471" t="s">
        <v>73</v>
      </c>
      <c r="H45" s="168">
        <v>71.8</v>
      </c>
      <c r="I45" s="199"/>
      <c r="J45" s="200"/>
      <c r="K45" s="1016" t="s">
        <v>132</v>
      </c>
      <c r="L45" s="534">
        <v>1328</v>
      </c>
      <c r="M45" s="535">
        <v>1310</v>
      </c>
      <c r="N45" s="536">
        <v>1369</v>
      </c>
    </row>
    <row r="46" spans="1:21" ht="15.75" customHeight="1" x14ac:dyDescent="0.2">
      <c r="A46" s="49"/>
      <c r="B46" s="25"/>
      <c r="C46" s="32"/>
      <c r="D46" s="1024"/>
      <c r="E46" s="470"/>
      <c r="F46" s="34"/>
      <c r="G46" s="472" t="s">
        <v>46</v>
      </c>
      <c r="H46" s="900">
        <v>429</v>
      </c>
      <c r="I46" s="902">
        <v>443.3</v>
      </c>
      <c r="J46" s="543">
        <v>447.3</v>
      </c>
      <c r="K46" s="1017"/>
      <c r="L46" s="537"/>
      <c r="M46" s="475"/>
      <c r="N46" s="504"/>
      <c r="Q46" s="244"/>
    </row>
    <row r="47" spans="1:21" ht="15.75" customHeight="1" x14ac:dyDescent="0.2">
      <c r="A47" s="49"/>
      <c r="B47" s="25"/>
      <c r="C47" s="32"/>
      <c r="D47" s="893"/>
      <c r="E47" s="470"/>
      <c r="F47" s="34"/>
      <c r="G47" s="471" t="s">
        <v>116</v>
      </c>
      <c r="H47" s="168">
        <v>82.7</v>
      </c>
      <c r="I47" s="199"/>
      <c r="J47" s="200"/>
      <c r="K47" s="891"/>
      <c r="L47" s="537"/>
      <c r="M47" s="475"/>
      <c r="N47" s="504"/>
      <c r="Q47" s="244"/>
    </row>
    <row r="48" spans="1:21" ht="15.75" customHeight="1" x14ac:dyDescent="0.2">
      <c r="A48" s="49"/>
      <c r="B48" s="25"/>
      <c r="C48" s="32"/>
      <c r="D48" s="893"/>
      <c r="E48" s="388"/>
      <c r="F48" s="34"/>
      <c r="G48" s="472" t="s">
        <v>47</v>
      </c>
      <c r="H48" s="592">
        <v>6.7</v>
      </c>
      <c r="I48" s="593"/>
      <c r="J48" s="93"/>
      <c r="K48" s="891"/>
      <c r="L48" s="537"/>
      <c r="M48" s="475"/>
      <c r="N48" s="504"/>
      <c r="T48" s="244"/>
    </row>
    <row r="49" spans="1:23" ht="18" customHeight="1" x14ac:dyDescent="0.2">
      <c r="A49" s="49"/>
      <c r="B49" s="25"/>
      <c r="C49" s="32"/>
      <c r="D49" s="1002" t="s">
        <v>49</v>
      </c>
      <c r="E49" s="123"/>
      <c r="F49" s="34"/>
      <c r="G49" s="898"/>
      <c r="H49" s="553"/>
      <c r="I49" s="473"/>
      <c r="J49" s="544"/>
      <c r="K49" s="502"/>
      <c r="L49" s="503"/>
      <c r="M49" s="475"/>
      <c r="N49" s="504"/>
      <c r="O49" s="251"/>
      <c r="Q49" s="244"/>
      <c r="R49" s="244"/>
    </row>
    <row r="50" spans="1:23" ht="13.5" customHeight="1" x14ac:dyDescent="0.2">
      <c r="A50" s="49"/>
      <c r="B50" s="25"/>
      <c r="C50" s="32"/>
      <c r="D50" s="1000"/>
      <c r="E50" s="123"/>
      <c r="F50" s="34"/>
      <c r="G50" s="394"/>
      <c r="H50" s="553"/>
      <c r="I50" s="541"/>
      <c r="J50" s="544"/>
      <c r="K50" s="502"/>
      <c r="L50" s="503"/>
      <c r="M50" s="475"/>
      <c r="N50" s="504"/>
      <c r="Q50" s="244"/>
      <c r="R50" s="244"/>
      <c r="S50" s="244"/>
    </row>
    <row r="51" spans="1:23" ht="10.5" customHeight="1" x14ac:dyDescent="0.2">
      <c r="A51" s="49"/>
      <c r="B51" s="25"/>
      <c r="C51" s="32"/>
      <c r="D51" s="1003"/>
      <c r="E51" s="123"/>
      <c r="F51" s="34"/>
      <c r="G51" s="316"/>
      <c r="H51" s="553"/>
      <c r="I51" s="541"/>
      <c r="J51" s="544"/>
      <c r="K51" s="502"/>
      <c r="L51" s="508"/>
      <c r="M51" s="509"/>
      <c r="N51" s="510"/>
      <c r="R51" s="244"/>
      <c r="T51" s="244"/>
    </row>
    <row r="52" spans="1:23" ht="18.75" customHeight="1" x14ac:dyDescent="0.2">
      <c r="A52" s="49"/>
      <c r="B52" s="25"/>
      <c r="C52" s="32"/>
      <c r="D52" s="1002" t="s">
        <v>50</v>
      </c>
      <c r="E52" s="123"/>
      <c r="F52" s="34"/>
      <c r="G52" s="898"/>
      <c r="H52" s="460"/>
      <c r="I52" s="444"/>
      <c r="J52" s="875"/>
      <c r="K52" s="891"/>
      <c r="L52" s="505"/>
      <c r="M52" s="506"/>
      <c r="N52" s="507"/>
      <c r="O52" s="244"/>
      <c r="P52" s="244"/>
      <c r="Q52" s="244"/>
      <c r="R52" s="244"/>
      <c r="S52" s="244"/>
    </row>
    <row r="53" spans="1:23" ht="18.75" customHeight="1" x14ac:dyDescent="0.2">
      <c r="A53" s="49"/>
      <c r="B53" s="25"/>
      <c r="C53" s="32"/>
      <c r="D53" s="1000"/>
      <c r="E53" s="123"/>
      <c r="F53" s="34"/>
      <c r="G53" s="898"/>
      <c r="H53" s="542"/>
      <c r="I53" s="541"/>
      <c r="J53" s="544"/>
      <c r="K53" s="891"/>
      <c r="L53" s="503"/>
      <c r="M53" s="475"/>
      <c r="N53" s="476"/>
      <c r="O53" s="244"/>
      <c r="P53" s="244"/>
      <c r="Q53" s="244"/>
      <c r="S53" s="244"/>
    </row>
    <row r="54" spans="1:23" ht="18.75" customHeight="1" x14ac:dyDescent="0.2">
      <c r="A54" s="49"/>
      <c r="B54" s="25"/>
      <c r="C54" s="32"/>
      <c r="D54" s="1000"/>
      <c r="E54" s="123"/>
      <c r="F54" s="34"/>
      <c r="G54" s="474"/>
      <c r="H54" s="900"/>
      <c r="I54" s="902"/>
      <c r="J54" s="543"/>
      <c r="K54" s="891"/>
      <c r="L54" s="503"/>
      <c r="M54" s="475"/>
      <c r="N54" s="476"/>
      <c r="O54" s="244"/>
      <c r="P54" s="244"/>
      <c r="Q54" s="244"/>
      <c r="S54" s="244"/>
    </row>
    <row r="55" spans="1:23" ht="15" customHeight="1" x14ac:dyDescent="0.2">
      <c r="A55" s="49"/>
      <c r="B55" s="25"/>
      <c r="C55" s="100"/>
      <c r="D55" s="1002" t="s">
        <v>51</v>
      </c>
      <c r="E55" s="123"/>
      <c r="F55" s="34"/>
      <c r="G55" s="273"/>
      <c r="H55" s="900"/>
      <c r="I55" s="902"/>
      <c r="J55" s="543"/>
      <c r="K55" s="891"/>
      <c r="L55" s="503"/>
      <c r="M55" s="475"/>
      <c r="N55" s="476"/>
      <c r="O55" s="244"/>
      <c r="S55" s="244"/>
    </row>
    <row r="56" spans="1:23" ht="30.75" customHeight="1" x14ac:dyDescent="0.2">
      <c r="A56" s="49"/>
      <c r="B56" s="25"/>
      <c r="C56" s="100"/>
      <c r="D56" s="1003"/>
      <c r="E56" s="123"/>
      <c r="F56" s="34"/>
      <c r="G56" s="316"/>
      <c r="H56" s="211"/>
      <c r="I56" s="214"/>
      <c r="J56" s="638"/>
      <c r="K56" s="891"/>
      <c r="L56" s="503"/>
      <c r="M56" s="475"/>
      <c r="N56" s="476"/>
      <c r="R56" s="244"/>
    </row>
    <row r="57" spans="1:23" ht="40.5" customHeight="1" x14ac:dyDescent="0.2">
      <c r="A57" s="101"/>
      <c r="B57" s="25"/>
      <c r="C57" s="102"/>
      <c r="D57" s="579" t="s">
        <v>181</v>
      </c>
      <c r="E57" s="104"/>
      <c r="F57" s="34"/>
      <c r="G57" s="898"/>
      <c r="H57" s="553"/>
      <c r="I57" s="541"/>
      <c r="J57" s="544"/>
      <c r="K57" s="891" t="s">
        <v>52</v>
      </c>
      <c r="L57" s="503">
        <v>700</v>
      </c>
      <c r="M57" s="475">
        <v>700</v>
      </c>
      <c r="N57" s="476">
        <v>700</v>
      </c>
      <c r="S57" s="244"/>
    </row>
    <row r="58" spans="1:23" ht="16.5" customHeight="1" x14ac:dyDescent="0.2">
      <c r="A58" s="31"/>
      <c r="B58" s="25"/>
      <c r="C58" s="32"/>
      <c r="D58" s="1002" t="s">
        <v>178</v>
      </c>
      <c r="E58" s="123"/>
      <c r="F58" s="34"/>
      <c r="G58" s="898"/>
      <c r="H58" s="460"/>
      <c r="I58" s="444"/>
      <c r="J58" s="876"/>
      <c r="K58" s="891"/>
      <c r="L58" s="460"/>
      <c r="M58" s="444"/>
      <c r="N58" s="511"/>
      <c r="Q58" s="244"/>
      <c r="R58" s="244"/>
    </row>
    <row r="59" spans="1:23" ht="30" customHeight="1" x14ac:dyDescent="0.2">
      <c r="A59" s="31"/>
      <c r="B59" s="25"/>
      <c r="C59" s="32"/>
      <c r="D59" s="1000"/>
      <c r="E59" s="123"/>
      <c r="F59" s="34"/>
      <c r="G59" s="394"/>
      <c r="H59" s="900"/>
      <c r="I59" s="902"/>
      <c r="J59" s="543"/>
      <c r="K59" s="891"/>
      <c r="L59" s="97"/>
      <c r="M59" s="541"/>
      <c r="N59" s="544"/>
      <c r="Q59" s="244"/>
      <c r="R59" s="244"/>
      <c r="S59" s="244"/>
    </row>
    <row r="60" spans="1:23" ht="41.25" customHeight="1" x14ac:dyDescent="0.2">
      <c r="A60" s="31"/>
      <c r="B60" s="25"/>
      <c r="C60" s="32"/>
      <c r="D60" s="1006" t="s">
        <v>53</v>
      </c>
      <c r="E60" s="123"/>
      <c r="F60" s="34"/>
      <c r="G60" s="303"/>
      <c r="H60" s="900"/>
      <c r="I60" s="902"/>
      <c r="J60" s="543"/>
      <c r="K60" s="912" t="s">
        <v>133</v>
      </c>
      <c r="L60" s="154">
        <v>1</v>
      </c>
      <c r="M60" s="512"/>
      <c r="N60" s="513"/>
      <c r="P60" s="244"/>
      <c r="Q60" s="244"/>
    </row>
    <row r="61" spans="1:23" ht="30.75" customHeight="1" x14ac:dyDescent="0.2">
      <c r="A61" s="31"/>
      <c r="B61" s="25"/>
      <c r="C61" s="102"/>
      <c r="D61" s="1007"/>
      <c r="E61" s="123"/>
      <c r="F61" s="34"/>
      <c r="G61" s="303"/>
      <c r="H61" s="900"/>
      <c r="I61" s="902"/>
      <c r="J61" s="543"/>
      <c r="K61" s="105" t="s">
        <v>176</v>
      </c>
      <c r="L61" s="152">
        <v>1</v>
      </c>
      <c r="M61" s="156"/>
      <c r="N61" s="479"/>
      <c r="P61" s="244"/>
      <c r="Q61" s="244"/>
      <c r="T61" s="244"/>
    </row>
    <row r="62" spans="1:23" ht="28.5" customHeight="1" x14ac:dyDescent="0.2">
      <c r="A62" s="31"/>
      <c r="B62" s="25"/>
      <c r="C62" s="102"/>
      <c r="D62" s="1015" t="s">
        <v>54</v>
      </c>
      <c r="E62" s="104"/>
      <c r="F62" s="34"/>
      <c r="G62" s="252"/>
      <c r="H62" s="900"/>
      <c r="I62" s="902"/>
      <c r="J62" s="543"/>
      <c r="K62" s="890" t="s">
        <v>56</v>
      </c>
      <c r="L62" s="480">
        <v>25</v>
      </c>
      <c r="M62" s="477">
        <v>100</v>
      </c>
      <c r="N62" s="158"/>
      <c r="O62" s="251"/>
      <c r="P62" s="244"/>
      <c r="Q62" s="244"/>
    </row>
    <row r="63" spans="1:23" ht="17.25" customHeight="1" x14ac:dyDescent="0.2">
      <c r="A63" s="31"/>
      <c r="B63" s="25"/>
      <c r="C63" s="102"/>
      <c r="D63" s="1015"/>
      <c r="E63" s="104"/>
      <c r="F63" s="34"/>
      <c r="G63" s="303"/>
      <c r="H63" s="900"/>
      <c r="I63" s="902"/>
      <c r="J63" s="543"/>
      <c r="K63" s="105" t="s">
        <v>55</v>
      </c>
      <c r="L63" s="481"/>
      <c r="M63" s="482">
        <v>100</v>
      </c>
      <c r="N63" s="158"/>
      <c r="P63" s="244"/>
      <c r="Q63" s="244"/>
    </row>
    <row r="64" spans="1:23" ht="28.5" customHeight="1" x14ac:dyDescent="0.2">
      <c r="A64" s="31"/>
      <c r="B64" s="25"/>
      <c r="C64" s="102"/>
      <c r="D64" s="1006" t="s">
        <v>134</v>
      </c>
      <c r="E64" s="104"/>
      <c r="F64" s="34"/>
      <c r="G64" s="252"/>
      <c r="H64" s="900"/>
      <c r="I64" s="902"/>
      <c r="J64" s="543"/>
      <c r="K64" s="890" t="s">
        <v>135</v>
      </c>
      <c r="L64" s="483">
        <v>8</v>
      </c>
      <c r="M64" s="477">
        <v>10</v>
      </c>
      <c r="N64" s="478">
        <v>12</v>
      </c>
      <c r="P64" s="244"/>
      <c r="Q64" s="244"/>
      <c r="W64" s="5"/>
    </row>
    <row r="65" spans="1:24" ht="28.5" customHeight="1" x14ac:dyDescent="0.2">
      <c r="A65" s="31"/>
      <c r="B65" s="25"/>
      <c r="C65" s="102"/>
      <c r="D65" s="1007"/>
      <c r="E65" s="104"/>
      <c r="F65" s="34"/>
      <c r="G65" s="303"/>
      <c r="H65" s="900"/>
      <c r="I65" s="902"/>
      <c r="J65" s="543"/>
      <c r="K65" s="105" t="s">
        <v>136</v>
      </c>
      <c r="L65" s="480">
        <v>10</v>
      </c>
      <c r="M65" s="156">
        <v>12</v>
      </c>
      <c r="N65" s="479">
        <v>14</v>
      </c>
      <c r="P65" s="244"/>
      <c r="Q65" s="244"/>
    </row>
    <row r="66" spans="1:24" ht="30" customHeight="1" x14ac:dyDescent="0.2">
      <c r="A66" s="101"/>
      <c r="B66" s="25"/>
      <c r="C66" s="102"/>
      <c r="D66" s="1002" t="s">
        <v>179</v>
      </c>
      <c r="E66" s="1008" t="s">
        <v>57</v>
      </c>
      <c r="F66" s="34"/>
      <c r="G66" s="898"/>
      <c r="H66" s="900"/>
      <c r="I66" s="444"/>
      <c r="J66" s="876"/>
      <c r="K66" s="890"/>
      <c r="L66" s="483"/>
      <c r="M66" s="477"/>
      <c r="N66" s="160"/>
      <c r="R66" s="244"/>
    </row>
    <row r="67" spans="1:24" ht="25.5" customHeight="1" x14ac:dyDescent="0.2">
      <c r="A67" s="101"/>
      <c r="B67" s="25"/>
      <c r="C67" s="102"/>
      <c r="D67" s="1000"/>
      <c r="E67" s="1008"/>
      <c r="F67" s="34"/>
      <c r="G67" s="474"/>
      <c r="H67" s="900"/>
      <c r="I67" s="902"/>
      <c r="J67" s="543"/>
      <c r="K67" s="912"/>
      <c r="L67" s="140"/>
      <c r="M67" s="157"/>
      <c r="N67" s="158"/>
      <c r="R67" s="244"/>
    </row>
    <row r="68" spans="1:24" ht="25.5" customHeight="1" x14ac:dyDescent="0.2">
      <c r="A68" s="101"/>
      <c r="B68" s="25"/>
      <c r="C68" s="107"/>
      <c r="D68" s="1011" t="s">
        <v>58</v>
      </c>
      <c r="E68" s="108"/>
      <c r="F68" s="109"/>
      <c r="G68" s="474"/>
      <c r="H68" s="900"/>
      <c r="I68" s="902"/>
      <c r="J68" s="543"/>
      <c r="K68" s="891" t="s">
        <v>59</v>
      </c>
      <c r="L68" s="484">
        <v>1</v>
      </c>
      <c r="M68" s="161"/>
      <c r="N68" s="155"/>
      <c r="Q68" s="244"/>
      <c r="R68" s="244"/>
      <c r="T68" s="244"/>
    </row>
    <row r="69" spans="1:24" ht="27" customHeight="1" x14ac:dyDescent="0.2">
      <c r="A69" s="101"/>
      <c r="B69" s="25"/>
      <c r="C69" s="110"/>
      <c r="D69" s="1012"/>
      <c r="E69" s="896"/>
      <c r="F69" s="109"/>
      <c r="G69" s="474"/>
      <c r="H69" s="900"/>
      <c r="I69" s="902"/>
      <c r="J69" s="876"/>
      <c r="K69" s="891"/>
      <c r="L69" s="484"/>
      <c r="M69" s="161"/>
      <c r="N69" s="155"/>
      <c r="Q69" s="244"/>
      <c r="R69" s="244"/>
    </row>
    <row r="70" spans="1:24" ht="25.5" customHeight="1" x14ac:dyDescent="0.2">
      <c r="A70" s="49"/>
      <c r="B70" s="25"/>
      <c r="C70" s="110"/>
      <c r="D70" s="933" t="s">
        <v>180</v>
      </c>
      <c r="E70" s="1013" t="s">
        <v>156</v>
      </c>
      <c r="F70" s="897"/>
      <c r="G70" s="898"/>
      <c r="H70" s="553"/>
      <c r="I70" s="541"/>
      <c r="J70" s="544"/>
      <c r="K70" s="457" t="s">
        <v>164</v>
      </c>
      <c r="L70" s="485">
        <v>30</v>
      </c>
      <c r="M70" s="486">
        <v>100</v>
      </c>
      <c r="N70" s="160"/>
      <c r="O70" s="251"/>
      <c r="P70" s="251"/>
      <c r="Q70" s="251"/>
    </row>
    <row r="71" spans="1:24" ht="18.75" customHeight="1" x14ac:dyDescent="0.2">
      <c r="A71" s="49"/>
      <c r="B71" s="25"/>
      <c r="C71" s="110"/>
      <c r="D71" s="922"/>
      <c r="E71" s="1014"/>
      <c r="F71" s="897"/>
      <c r="G71" s="898"/>
      <c r="H71" s="553"/>
      <c r="I71" s="541"/>
      <c r="J71" s="544"/>
      <c r="K71" s="467"/>
      <c r="L71" s="514"/>
      <c r="M71" s="515"/>
      <c r="N71" s="516"/>
      <c r="P71" s="244"/>
    </row>
    <row r="72" spans="1:24" ht="17.25" customHeight="1" x14ac:dyDescent="0.2">
      <c r="A72" s="101"/>
      <c r="B72" s="25"/>
      <c r="C72" s="32"/>
      <c r="D72" s="1002" t="s">
        <v>60</v>
      </c>
      <c r="E72" s="123"/>
      <c r="F72" s="34"/>
      <c r="G72" s="316"/>
      <c r="H72" s="900"/>
      <c r="I72" s="444"/>
      <c r="J72" s="876"/>
      <c r="K72" s="891"/>
      <c r="L72" s="154"/>
      <c r="M72" s="512"/>
      <c r="N72" s="155"/>
      <c r="S72" s="244"/>
    </row>
    <row r="73" spans="1:24" ht="28.5" customHeight="1" x14ac:dyDescent="0.2">
      <c r="A73" s="31"/>
      <c r="B73" s="25"/>
      <c r="C73" s="111"/>
      <c r="D73" s="1003"/>
      <c r="E73" s="123"/>
      <c r="F73" s="34"/>
      <c r="G73" s="316"/>
      <c r="H73" s="900"/>
      <c r="I73" s="902"/>
      <c r="J73" s="543"/>
      <c r="K73" s="891"/>
      <c r="L73" s="154"/>
      <c r="M73" s="512"/>
      <c r="N73" s="155"/>
      <c r="Q73" s="244"/>
    </row>
    <row r="74" spans="1:24" ht="41.25" customHeight="1" x14ac:dyDescent="0.2">
      <c r="A74" s="31"/>
      <c r="B74" s="25"/>
      <c r="C74" s="130"/>
      <c r="D74" s="933" t="s">
        <v>190</v>
      </c>
      <c r="E74" s="122"/>
      <c r="F74" s="897"/>
      <c r="G74" s="898"/>
      <c r="H74" s="97"/>
      <c r="I74" s="541"/>
      <c r="J74" s="877"/>
      <c r="K74" s="458" t="s">
        <v>171</v>
      </c>
      <c r="L74" s="152">
        <v>10</v>
      </c>
      <c r="M74" s="156">
        <v>10</v>
      </c>
      <c r="N74" s="153">
        <v>10</v>
      </c>
      <c r="Q74" s="244"/>
      <c r="U74" s="244"/>
      <c r="X74" s="5"/>
    </row>
    <row r="75" spans="1:24" ht="32.25" customHeight="1" x14ac:dyDescent="0.2">
      <c r="A75" s="31"/>
      <c r="B75" s="25"/>
      <c r="C75" s="111"/>
      <c r="D75" s="934"/>
      <c r="E75" s="122"/>
      <c r="F75" s="897"/>
      <c r="G75" s="554"/>
      <c r="H75" s="555"/>
      <c r="I75" s="556"/>
      <c r="J75" s="557"/>
      <c r="K75" s="458" t="s">
        <v>170</v>
      </c>
      <c r="L75" s="152">
        <f>1.794+7.761</f>
        <v>9.5549999999999997</v>
      </c>
      <c r="M75" s="156">
        <f>1.794+7.761</f>
        <v>9.5549999999999997</v>
      </c>
      <c r="N75" s="153">
        <f>1.794+7.761</f>
        <v>9.5549999999999997</v>
      </c>
      <c r="Q75" s="244"/>
    </row>
    <row r="76" spans="1:24" ht="14.25" customHeight="1" x14ac:dyDescent="0.2">
      <c r="A76" s="31"/>
      <c r="B76" s="25"/>
      <c r="C76" s="112"/>
      <c r="D76" s="922" t="s">
        <v>61</v>
      </c>
      <c r="E76" s="122"/>
      <c r="F76" s="109"/>
      <c r="G76" s="62"/>
      <c r="H76" s="900"/>
      <c r="I76" s="902"/>
      <c r="J76" s="543"/>
      <c r="K76" s="891" t="s">
        <v>62</v>
      </c>
      <c r="L76" s="484">
        <v>7</v>
      </c>
      <c r="M76" s="161">
        <v>7</v>
      </c>
      <c r="N76" s="155">
        <v>7</v>
      </c>
      <c r="Q76" s="244"/>
      <c r="S76" s="244"/>
    </row>
    <row r="77" spans="1:24" ht="14.25" customHeight="1" x14ac:dyDescent="0.2">
      <c r="A77" s="31"/>
      <c r="B77" s="25"/>
      <c r="C77" s="112"/>
      <c r="D77" s="922"/>
      <c r="E77" s="122"/>
      <c r="F77" s="109"/>
      <c r="G77" s="395"/>
      <c r="H77" s="900"/>
      <c r="I77" s="902"/>
      <c r="J77" s="543"/>
      <c r="K77" s="891"/>
      <c r="L77" s="484"/>
      <c r="M77" s="161"/>
      <c r="N77" s="155"/>
      <c r="O77" s="244"/>
    </row>
    <row r="78" spans="1:24" ht="13.5" thickBot="1" x14ac:dyDescent="0.25">
      <c r="A78" s="53"/>
      <c r="B78" s="16"/>
      <c r="C78" s="113"/>
      <c r="D78" s="923"/>
      <c r="E78" s="389"/>
      <c r="F78" s="880"/>
      <c r="G78" s="396" t="s">
        <v>20</v>
      </c>
      <c r="H78" s="56">
        <f>SUM(H44:H77)</f>
        <v>5621.5999999999995</v>
      </c>
      <c r="I78" s="190">
        <f>SUM(I44:I77)</f>
        <v>5798.2</v>
      </c>
      <c r="J78" s="191">
        <f>SUM(J44:J77)</f>
        <v>5272.2</v>
      </c>
      <c r="K78" s="913"/>
      <c r="L78" s="487"/>
      <c r="M78" s="488"/>
      <c r="N78" s="489"/>
      <c r="Q78" s="244"/>
    </row>
    <row r="79" spans="1:24" ht="17.25" customHeight="1" x14ac:dyDescent="0.2">
      <c r="A79" s="115" t="s">
        <v>15</v>
      </c>
      <c r="B79" s="116" t="s">
        <v>21</v>
      </c>
      <c r="C79" s="117" t="s">
        <v>21</v>
      </c>
      <c r="D79" s="882" t="s">
        <v>63</v>
      </c>
      <c r="E79" s="118"/>
      <c r="F79" s="449"/>
      <c r="G79" s="587"/>
      <c r="H79" s="445"/>
      <c r="I79" s="529"/>
      <c r="J79" s="528"/>
      <c r="K79" s="390"/>
      <c r="L79" s="293"/>
      <c r="M79" s="23"/>
      <c r="N79" s="24"/>
      <c r="Q79" s="244"/>
      <c r="R79" s="244"/>
    </row>
    <row r="80" spans="1:24" ht="44.25" customHeight="1" x14ac:dyDescent="0.2">
      <c r="A80" s="49"/>
      <c r="B80" s="25"/>
      <c r="C80" s="280"/>
      <c r="D80" s="889" t="s">
        <v>137</v>
      </c>
      <c r="E80" s="317"/>
      <c r="F80" s="450">
        <v>2</v>
      </c>
      <c r="G80" s="286" t="s">
        <v>19</v>
      </c>
      <c r="H80" s="592">
        <v>26.9</v>
      </c>
      <c r="I80" s="593"/>
      <c r="J80" s="93"/>
      <c r="K80" s="391" t="s">
        <v>138</v>
      </c>
      <c r="L80" s="95">
        <v>100</v>
      </c>
      <c r="M80" s="312"/>
      <c r="N80" s="28"/>
      <c r="Q80" s="244"/>
    </row>
    <row r="81" spans="1:21" ht="44.25" customHeight="1" x14ac:dyDescent="0.2">
      <c r="A81" s="523"/>
      <c r="B81" s="521"/>
      <c r="C81" s="853"/>
      <c r="D81" s="894"/>
      <c r="E81" s="854"/>
      <c r="F81" s="855"/>
      <c r="G81" s="319"/>
      <c r="H81" s="901"/>
      <c r="I81" s="903"/>
      <c r="J81" s="236"/>
      <c r="K81" s="440" t="s">
        <v>191</v>
      </c>
      <c r="L81" s="94">
        <v>84</v>
      </c>
      <c r="M81" s="138"/>
      <c r="N81" s="530"/>
      <c r="Q81" s="244"/>
    </row>
    <row r="82" spans="1:21" ht="44.25" customHeight="1" x14ac:dyDescent="0.2">
      <c r="A82" s="49"/>
      <c r="B82" s="25"/>
      <c r="C82" s="120"/>
      <c r="D82" s="884"/>
      <c r="E82" s="119"/>
      <c r="F82" s="281">
        <v>6</v>
      </c>
      <c r="G82" s="588" t="s">
        <v>19</v>
      </c>
      <c r="H82" s="900">
        <v>10</v>
      </c>
      <c r="I82" s="902">
        <v>50</v>
      </c>
      <c r="J82" s="543"/>
      <c r="K82" s="440" t="s">
        <v>174</v>
      </c>
      <c r="L82" s="94">
        <v>100</v>
      </c>
      <c r="M82" s="138"/>
      <c r="N82" s="530"/>
      <c r="Q82" s="244"/>
      <c r="S82" s="244"/>
    </row>
    <row r="83" spans="1:21" ht="45.75" customHeight="1" x14ac:dyDescent="0.2">
      <c r="A83" s="49"/>
      <c r="B83" s="25"/>
      <c r="C83" s="120"/>
      <c r="D83" s="884"/>
      <c r="E83" s="119"/>
      <c r="F83" s="451"/>
      <c r="G83" s="319"/>
      <c r="H83" s="901"/>
      <c r="I83" s="903"/>
      <c r="J83" s="236"/>
      <c r="K83" s="391" t="s">
        <v>151</v>
      </c>
      <c r="L83" s="95"/>
      <c r="M83" s="312">
        <v>570</v>
      </c>
      <c r="N83" s="28"/>
      <c r="Q83" s="244"/>
      <c r="U83" s="244"/>
    </row>
    <row r="84" spans="1:21" ht="31.5" customHeight="1" x14ac:dyDescent="0.2">
      <c r="A84" s="49"/>
      <c r="B84" s="25"/>
      <c r="C84" s="120"/>
      <c r="D84" s="36" t="s">
        <v>153</v>
      </c>
      <c r="E84" s="119"/>
      <c r="F84" s="490">
        <v>2</v>
      </c>
      <c r="G84" s="286" t="s">
        <v>19</v>
      </c>
      <c r="H84" s="592">
        <v>50</v>
      </c>
      <c r="I84" s="593"/>
      <c r="J84" s="93"/>
      <c r="K84" s="440" t="s">
        <v>139</v>
      </c>
      <c r="L84" s="95">
        <v>1</v>
      </c>
      <c r="M84" s="318"/>
      <c r="N84" s="545"/>
      <c r="Q84" s="244"/>
      <c r="R84" s="244"/>
    </row>
    <row r="85" spans="1:21" ht="30" customHeight="1" x14ac:dyDescent="0.2">
      <c r="A85" s="49"/>
      <c r="B85" s="25"/>
      <c r="C85" s="120"/>
      <c r="D85" s="933" t="s">
        <v>64</v>
      </c>
      <c r="E85" s="122"/>
      <c r="F85" s="450">
        <v>2</v>
      </c>
      <c r="G85" s="40" t="s">
        <v>19</v>
      </c>
      <c r="H85" s="425">
        <v>1.7</v>
      </c>
      <c r="I85" s="593"/>
      <c r="J85" s="591"/>
      <c r="K85" s="440" t="s">
        <v>152</v>
      </c>
      <c r="L85" s="95">
        <v>27</v>
      </c>
      <c r="M85" s="87"/>
      <c r="N85" s="28"/>
      <c r="Q85" s="244"/>
      <c r="R85" s="244"/>
    </row>
    <row r="86" spans="1:21" ht="41.25" customHeight="1" x14ac:dyDescent="0.2">
      <c r="A86" s="49"/>
      <c r="B86" s="25"/>
      <c r="C86" s="121"/>
      <c r="D86" s="922"/>
      <c r="E86" s="119"/>
      <c r="F86" s="450">
        <v>6</v>
      </c>
      <c r="G86" s="40" t="s">
        <v>19</v>
      </c>
      <c r="H86" s="425">
        <v>12</v>
      </c>
      <c r="I86" s="593"/>
      <c r="J86" s="591"/>
      <c r="K86" s="518" t="s">
        <v>140</v>
      </c>
      <c r="L86" s="95">
        <v>100</v>
      </c>
      <c r="M86" s="87"/>
      <c r="N86" s="530"/>
      <c r="Q86" s="244"/>
      <c r="R86" s="244"/>
    </row>
    <row r="87" spans="1:21" ht="30" customHeight="1" x14ac:dyDescent="0.2">
      <c r="A87" s="49"/>
      <c r="B87" s="25"/>
      <c r="C87" s="121"/>
      <c r="D87" s="933" t="s">
        <v>184</v>
      </c>
      <c r="E87" s="122"/>
      <c r="F87" s="450">
        <v>2</v>
      </c>
      <c r="G87" s="285" t="s">
        <v>19</v>
      </c>
      <c r="H87" s="442">
        <v>13.5</v>
      </c>
      <c r="I87" s="431"/>
      <c r="J87" s="274"/>
      <c r="K87" s="517" t="s">
        <v>172</v>
      </c>
      <c r="L87" s="95">
        <v>100</v>
      </c>
      <c r="M87" s="85"/>
      <c r="N87" s="596"/>
      <c r="Q87" s="244"/>
      <c r="R87" s="244"/>
    </row>
    <row r="88" spans="1:21" ht="30" customHeight="1" x14ac:dyDescent="0.2">
      <c r="A88" s="49"/>
      <c r="B88" s="25"/>
      <c r="C88" s="121"/>
      <c r="D88" s="934"/>
      <c r="E88" s="122"/>
      <c r="F88" s="450">
        <v>6</v>
      </c>
      <c r="G88" s="285" t="s">
        <v>19</v>
      </c>
      <c r="H88" s="442">
        <v>20</v>
      </c>
      <c r="I88" s="431"/>
      <c r="J88" s="274"/>
      <c r="K88" s="391" t="s">
        <v>173</v>
      </c>
      <c r="L88" s="95">
        <v>100</v>
      </c>
      <c r="M88" s="81"/>
      <c r="N88" s="28"/>
      <c r="Q88" s="244"/>
      <c r="R88" s="244"/>
    </row>
    <row r="89" spans="1:21" ht="29.25" customHeight="1" x14ac:dyDescent="0.2">
      <c r="A89" s="49"/>
      <c r="B89" s="25"/>
      <c r="C89" s="121"/>
      <c r="D89" s="933" t="s">
        <v>69</v>
      </c>
      <c r="E89" s="122"/>
      <c r="F89" s="715">
        <v>6</v>
      </c>
      <c r="G89" s="286" t="s">
        <v>19</v>
      </c>
      <c r="H89" s="592">
        <v>36</v>
      </c>
      <c r="I89" s="593">
        <v>100</v>
      </c>
      <c r="J89" s="226"/>
      <c r="K89" s="143" t="s">
        <v>185</v>
      </c>
      <c r="L89" s="106">
        <v>1</v>
      </c>
      <c r="M89" s="86"/>
      <c r="N89" s="545"/>
      <c r="O89" s="251"/>
      <c r="Q89" s="244"/>
    </row>
    <row r="90" spans="1:21" ht="29.25" customHeight="1" x14ac:dyDescent="0.2">
      <c r="A90" s="49"/>
      <c r="B90" s="25"/>
      <c r="C90" s="121"/>
      <c r="D90" s="934"/>
      <c r="E90" s="122"/>
      <c r="F90" s="452"/>
      <c r="G90" s="588"/>
      <c r="H90" s="900"/>
      <c r="I90" s="529"/>
      <c r="J90" s="528"/>
      <c r="K90" s="589" t="s">
        <v>70</v>
      </c>
      <c r="L90" s="899"/>
      <c r="M90" s="81">
        <v>100</v>
      </c>
      <c r="N90" s="28"/>
      <c r="Q90" s="244"/>
      <c r="S90" s="244"/>
    </row>
    <row r="91" spans="1:21" ht="30" customHeight="1" x14ac:dyDescent="0.2">
      <c r="A91" s="49"/>
      <c r="B91" s="25"/>
      <c r="C91" s="121"/>
      <c r="D91" s="884" t="s">
        <v>142</v>
      </c>
      <c r="E91" s="122"/>
      <c r="F91" s="452"/>
      <c r="G91" s="588"/>
      <c r="H91" s="900"/>
      <c r="I91" s="529"/>
      <c r="J91" s="528"/>
      <c r="K91" s="432" t="s">
        <v>141</v>
      </c>
      <c r="L91" s="315">
        <v>15</v>
      </c>
      <c r="M91" s="85"/>
      <c r="N91" s="596"/>
      <c r="Q91" s="244"/>
      <c r="R91" s="244"/>
    </row>
    <row r="92" spans="1:21" ht="20.25" customHeight="1" x14ac:dyDescent="0.2">
      <c r="A92" s="49"/>
      <c r="B92" s="25"/>
      <c r="C92" s="121"/>
      <c r="D92" s="933" t="s">
        <v>71</v>
      </c>
      <c r="E92" s="122"/>
      <c r="F92" s="897"/>
      <c r="G92" s="588"/>
      <c r="H92" s="901"/>
      <c r="I92" s="464"/>
      <c r="J92" s="463"/>
      <c r="K92" s="931" t="s">
        <v>154</v>
      </c>
      <c r="L92" s="315">
        <v>100</v>
      </c>
      <c r="M92" s="85"/>
      <c r="N92" s="596"/>
      <c r="Q92" s="244"/>
    </row>
    <row r="93" spans="1:21" ht="18" customHeight="1" thickBot="1" x14ac:dyDescent="0.25">
      <c r="A93" s="49"/>
      <c r="B93" s="25"/>
      <c r="C93" s="125"/>
      <c r="D93" s="923"/>
      <c r="E93" s="389"/>
      <c r="F93" s="453"/>
      <c r="G93" s="291" t="s">
        <v>20</v>
      </c>
      <c r="H93" s="30">
        <f>SUM(H79:H92)</f>
        <v>170.10000000000002</v>
      </c>
      <c r="I93" s="175">
        <f>SUM(I79:I92)</f>
        <v>150</v>
      </c>
      <c r="J93" s="176">
        <f>SUM(J79:J92)</f>
        <v>0</v>
      </c>
      <c r="K93" s="932"/>
      <c r="L93" s="448"/>
      <c r="M93" s="114"/>
      <c r="N93" s="72"/>
      <c r="Q93" s="244"/>
      <c r="T93" s="244"/>
    </row>
    <row r="94" spans="1:21" ht="19.5" customHeight="1" x14ac:dyDescent="0.2">
      <c r="A94" s="64" t="s">
        <v>15</v>
      </c>
      <c r="B94" s="17" t="s">
        <v>21</v>
      </c>
      <c r="C94" s="65" t="s">
        <v>24</v>
      </c>
      <c r="D94" s="999" t="s">
        <v>192</v>
      </c>
      <c r="E94" s="127"/>
      <c r="F94" s="879">
        <v>6</v>
      </c>
      <c r="G94" s="21" t="s">
        <v>19</v>
      </c>
      <c r="H94" s="174">
        <f>146.7-21.9</f>
        <v>124.79999999999998</v>
      </c>
      <c r="I94" s="177">
        <v>146.69999999999999</v>
      </c>
      <c r="J94" s="128">
        <v>146.69999999999999</v>
      </c>
      <c r="K94" s="996" t="s">
        <v>72</v>
      </c>
      <c r="L94" s="322">
        <v>7</v>
      </c>
      <c r="M94" s="129">
        <v>7</v>
      </c>
      <c r="N94" s="33">
        <v>7</v>
      </c>
      <c r="O94" s="252"/>
      <c r="P94" s="253"/>
    </row>
    <row r="95" spans="1:21" ht="19.5" customHeight="1" x14ac:dyDescent="0.2">
      <c r="A95" s="31"/>
      <c r="B95" s="25"/>
      <c r="C95" s="130"/>
      <c r="D95" s="1000"/>
      <c r="E95" s="887"/>
      <c r="F95" s="34"/>
      <c r="G95" s="240" t="s">
        <v>73</v>
      </c>
      <c r="H95" s="179">
        <v>21.9</v>
      </c>
      <c r="I95" s="209"/>
      <c r="J95" s="131"/>
      <c r="K95" s="997"/>
      <c r="L95" s="316"/>
      <c r="M95" s="98"/>
      <c r="N95" s="271"/>
      <c r="O95" s="252"/>
      <c r="P95" s="253"/>
    </row>
    <row r="96" spans="1:21" ht="13.5" customHeight="1" thickBot="1" x14ac:dyDescent="0.25">
      <c r="A96" s="53"/>
      <c r="B96" s="16"/>
      <c r="C96" s="113"/>
      <c r="D96" s="1001"/>
      <c r="E96" s="126"/>
      <c r="F96" s="880"/>
      <c r="G96" s="291" t="s">
        <v>20</v>
      </c>
      <c r="H96" s="30">
        <f>SUM(H94:H95)</f>
        <v>146.69999999999999</v>
      </c>
      <c r="I96" s="175">
        <f>SUM(I94)</f>
        <v>146.69999999999999</v>
      </c>
      <c r="J96" s="307">
        <f>SUM(J94)</f>
        <v>146.69999999999999</v>
      </c>
      <c r="K96" s="998"/>
      <c r="L96" s="392"/>
      <c r="M96" s="132"/>
      <c r="N96" s="133"/>
      <c r="O96" s="78"/>
      <c r="P96" s="253"/>
      <c r="Q96" s="244"/>
    </row>
    <row r="97" spans="1:22" ht="15.75" customHeight="1" x14ac:dyDescent="0.2">
      <c r="A97" s="43" t="s">
        <v>15</v>
      </c>
      <c r="B97" s="17" t="s">
        <v>21</v>
      </c>
      <c r="C97" s="117" t="s">
        <v>25</v>
      </c>
      <c r="D97" s="1004" t="s">
        <v>74</v>
      </c>
      <c r="E97" s="118"/>
      <c r="F97" s="239">
        <v>5</v>
      </c>
      <c r="G97" s="242" t="s">
        <v>19</v>
      </c>
      <c r="H97" s="22">
        <v>592.29999999999995</v>
      </c>
      <c r="I97" s="174">
        <f>340-200</f>
        <v>140</v>
      </c>
      <c r="J97" s="238">
        <v>200</v>
      </c>
      <c r="K97" s="257"/>
      <c r="L97" s="293"/>
      <c r="M97" s="23"/>
      <c r="N97" s="24"/>
      <c r="R97" s="244"/>
      <c r="S97" s="244"/>
    </row>
    <row r="98" spans="1:22" ht="15.75" customHeight="1" x14ac:dyDescent="0.2">
      <c r="A98" s="49"/>
      <c r="B98" s="25"/>
      <c r="C98" s="107"/>
      <c r="D98" s="1005"/>
      <c r="E98" s="119"/>
      <c r="F98" s="897"/>
      <c r="G98" s="59" t="s">
        <v>73</v>
      </c>
      <c r="H98" s="241">
        <v>1054.5999999999999</v>
      </c>
      <c r="I98" s="179"/>
      <c r="J98" s="267"/>
      <c r="K98" s="258"/>
      <c r="L98" s="898"/>
      <c r="M98" s="86"/>
      <c r="N98" s="545"/>
      <c r="R98" s="244"/>
      <c r="S98" s="244"/>
    </row>
    <row r="99" spans="1:22" ht="15.75" customHeight="1" x14ac:dyDescent="0.2">
      <c r="A99" s="49"/>
      <c r="B99" s="25"/>
      <c r="C99" s="107"/>
      <c r="D99" s="1005"/>
      <c r="E99" s="119"/>
      <c r="F99" s="897"/>
      <c r="G99" s="141" t="s">
        <v>121</v>
      </c>
      <c r="H99" s="134">
        <v>1766</v>
      </c>
      <c r="I99" s="179"/>
      <c r="J99" s="267"/>
      <c r="K99" s="258"/>
      <c r="L99" s="898"/>
      <c r="M99" s="86"/>
      <c r="N99" s="545"/>
      <c r="R99" s="244"/>
      <c r="S99" s="244"/>
    </row>
    <row r="100" spans="1:22" ht="15.75" customHeight="1" x14ac:dyDescent="0.2">
      <c r="A100" s="49"/>
      <c r="B100" s="25"/>
      <c r="C100" s="107"/>
      <c r="D100" s="1005"/>
      <c r="E100" s="119"/>
      <c r="F100" s="897"/>
      <c r="G100" s="141" t="s">
        <v>206</v>
      </c>
      <c r="H100" s="134">
        <v>151.6</v>
      </c>
      <c r="I100" s="261"/>
      <c r="J100" s="184"/>
      <c r="K100" s="258"/>
      <c r="L100" s="898"/>
      <c r="M100" s="86"/>
      <c r="N100" s="545"/>
      <c r="R100" s="244"/>
      <c r="S100" s="244"/>
    </row>
    <row r="101" spans="1:22" ht="15.75" customHeight="1" x14ac:dyDescent="0.2">
      <c r="A101" s="49"/>
      <c r="B101" s="25"/>
      <c r="C101" s="107"/>
      <c r="D101" s="895"/>
      <c r="E101" s="119"/>
      <c r="F101" s="897"/>
      <c r="G101" s="59" t="s">
        <v>48</v>
      </c>
      <c r="H101" s="241">
        <v>370</v>
      </c>
      <c r="I101" s="261"/>
      <c r="J101" s="184"/>
      <c r="K101" s="258"/>
      <c r="L101" s="898"/>
      <c r="M101" s="86"/>
      <c r="N101" s="545"/>
      <c r="R101" s="244"/>
      <c r="S101" s="244"/>
    </row>
    <row r="102" spans="1:22" ht="15.75" customHeight="1" x14ac:dyDescent="0.2">
      <c r="A102" s="49"/>
      <c r="B102" s="25"/>
      <c r="C102" s="107"/>
      <c r="D102" s="895"/>
      <c r="E102" s="119"/>
      <c r="F102" s="897"/>
      <c r="G102" s="59" t="s">
        <v>78</v>
      </c>
      <c r="H102" s="241">
        <v>46.6</v>
      </c>
      <c r="I102" s="261"/>
      <c r="J102" s="184"/>
      <c r="K102" s="258"/>
      <c r="L102" s="898"/>
      <c r="M102" s="86"/>
      <c r="N102" s="545"/>
      <c r="R102" s="244"/>
      <c r="S102" s="244"/>
    </row>
    <row r="103" spans="1:22" ht="27" customHeight="1" x14ac:dyDescent="0.2">
      <c r="A103" s="136"/>
      <c r="B103" s="25"/>
      <c r="C103" s="259"/>
      <c r="D103" s="933" t="s">
        <v>81</v>
      </c>
      <c r="E103" s="122"/>
      <c r="F103" s="897"/>
      <c r="G103" s="273"/>
      <c r="H103" s="900"/>
      <c r="I103" s="264"/>
      <c r="J103" s="491"/>
      <c r="K103" s="39" t="s">
        <v>82</v>
      </c>
      <c r="L103" s="590">
        <v>100</v>
      </c>
      <c r="M103" s="85"/>
      <c r="N103" s="596"/>
      <c r="O103" s="254"/>
      <c r="P103" s="254"/>
      <c r="Q103" s="386"/>
      <c r="S103" s="244"/>
    </row>
    <row r="104" spans="1:22" ht="27" customHeight="1" x14ac:dyDescent="0.2">
      <c r="A104" s="136"/>
      <c r="B104" s="25"/>
      <c r="C104" s="259"/>
      <c r="D104" s="922"/>
      <c r="E104" s="119"/>
      <c r="F104" s="897"/>
      <c r="G104" s="273"/>
      <c r="H104" s="900"/>
      <c r="I104" s="264"/>
      <c r="J104" s="491"/>
      <c r="K104" s="886" t="s">
        <v>83</v>
      </c>
      <c r="L104" s="38">
        <v>100</v>
      </c>
      <c r="M104" s="85"/>
      <c r="N104" s="596"/>
      <c r="O104" s="254"/>
      <c r="P104" s="254"/>
      <c r="Q104" s="254"/>
      <c r="S104" s="244"/>
    </row>
    <row r="105" spans="1:22" ht="27" customHeight="1" x14ac:dyDescent="0.2">
      <c r="A105" s="136"/>
      <c r="B105" s="25"/>
      <c r="C105" s="259"/>
      <c r="D105" s="934"/>
      <c r="E105" s="122"/>
      <c r="F105" s="897"/>
      <c r="G105" s="62"/>
      <c r="H105" s="900"/>
      <c r="I105" s="215"/>
      <c r="J105" s="227"/>
      <c r="K105" s="598"/>
      <c r="L105" s="29"/>
      <c r="M105" s="87"/>
      <c r="N105" s="530"/>
      <c r="O105" s="254"/>
      <c r="P105" s="254"/>
      <c r="Q105" s="254"/>
    </row>
    <row r="106" spans="1:22" ht="12.75" customHeight="1" x14ac:dyDescent="0.2">
      <c r="A106" s="49"/>
      <c r="B106" s="25"/>
      <c r="C106" s="110"/>
      <c r="D106" s="922" t="s">
        <v>84</v>
      </c>
      <c r="E106" s="974"/>
      <c r="F106" s="897"/>
      <c r="G106" s="519"/>
      <c r="H106" s="542"/>
      <c r="I106" s="917"/>
      <c r="J106" s="543"/>
      <c r="K106" s="586" t="s">
        <v>80</v>
      </c>
      <c r="L106" s="590">
        <v>100</v>
      </c>
      <c r="M106" s="85"/>
      <c r="N106" s="596"/>
      <c r="O106" s="254"/>
      <c r="P106" s="244"/>
      <c r="Q106" s="244"/>
    </row>
    <row r="107" spans="1:22" ht="12.75" customHeight="1" x14ac:dyDescent="0.2">
      <c r="A107" s="49"/>
      <c r="B107" s="25"/>
      <c r="C107" s="110"/>
      <c r="D107" s="922"/>
      <c r="E107" s="974"/>
      <c r="F107" s="897"/>
      <c r="G107" s="519"/>
      <c r="H107" s="542"/>
      <c r="I107" s="917"/>
      <c r="J107" s="543"/>
      <c r="K107" s="52"/>
      <c r="L107" s="898"/>
      <c r="M107" s="86"/>
      <c r="N107" s="545"/>
      <c r="O107" s="254"/>
      <c r="P107" s="244"/>
      <c r="Q107" s="244"/>
    </row>
    <row r="108" spans="1:22" ht="15" customHeight="1" x14ac:dyDescent="0.2">
      <c r="A108" s="49"/>
      <c r="B108" s="25"/>
      <c r="C108" s="110"/>
      <c r="D108" s="922"/>
      <c r="E108" s="974"/>
      <c r="F108" s="897"/>
      <c r="G108" s="519"/>
      <c r="H108" s="542"/>
      <c r="I108" s="917"/>
      <c r="J108" s="543"/>
      <c r="K108" s="52"/>
      <c r="L108" s="898"/>
      <c r="M108" s="86"/>
      <c r="N108" s="545"/>
      <c r="O108" s="254"/>
      <c r="P108" s="244"/>
      <c r="R108" s="244"/>
      <c r="S108" s="244"/>
      <c r="T108" s="244"/>
    </row>
    <row r="109" spans="1:22" x14ac:dyDescent="0.2">
      <c r="A109" s="49"/>
      <c r="B109" s="25"/>
      <c r="C109" s="110"/>
      <c r="D109" s="922"/>
      <c r="E109" s="974"/>
      <c r="F109" s="897"/>
      <c r="G109" s="520"/>
      <c r="H109" s="97"/>
      <c r="I109" s="266"/>
      <c r="J109" s="544"/>
      <c r="K109" s="52"/>
      <c r="L109" s="898"/>
      <c r="M109" s="86"/>
      <c r="N109" s="545"/>
      <c r="O109" s="254"/>
      <c r="P109" s="244"/>
      <c r="R109" s="244"/>
    </row>
    <row r="110" spans="1:22" ht="13.5" customHeight="1" x14ac:dyDescent="0.2">
      <c r="A110" s="49"/>
      <c r="B110" s="25"/>
      <c r="C110" s="110"/>
      <c r="D110" s="922"/>
      <c r="E110" s="974"/>
      <c r="F110" s="897"/>
      <c r="G110" s="520"/>
      <c r="H110" s="97"/>
      <c r="I110" s="266"/>
      <c r="J110" s="544"/>
      <c r="K110" s="52"/>
      <c r="L110" s="898"/>
      <c r="M110" s="86"/>
      <c r="N110" s="545"/>
      <c r="O110" s="254"/>
      <c r="P110" s="244"/>
      <c r="Q110" s="244"/>
      <c r="R110" s="244"/>
      <c r="S110" s="244"/>
    </row>
    <row r="111" spans="1:22" ht="15" customHeight="1" x14ac:dyDescent="0.2">
      <c r="A111" s="49"/>
      <c r="B111" s="25"/>
      <c r="C111" s="121"/>
      <c r="D111" s="933" t="s">
        <v>67</v>
      </c>
      <c r="E111" s="123"/>
      <c r="F111" s="975"/>
      <c r="G111" s="78"/>
      <c r="H111" s="900"/>
      <c r="I111" s="228"/>
      <c r="J111" s="225"/>
      <c r="K111" s="604" t="s">
        <v>68</v>
      </c>
      <c r="L111" s="315">
        <v>1</v>
      </c>
      <c r="M111" s="85"/>
      <c r="N111" s="139"/>
      <c r="Q111" s="252"/>
      <c r="V111" s="5"/>
    </row>
    <row r="112" spans="1:22" ht="15" customHeight="1" x14ac:dyDescent="0.2">
      <c r="A112" s="49"/>
      <c r="B112" s="25"/>
      <c r="C112" s="120"/>
      <c r="D112" s="934"/>
      <c r="E112" s="220"/>
      <c r="F112" s="975"/>
      <c r="G112" s="78"/>
      <c r="H112" s="900"/>
      <c r="I112" s="228"/>
      <c r="J112" s="225"/>
      <c r="K112" s="284"/>
      <c r="L112" s="454"/>
      <c r="M112" s="87"/>
      <c r="N112" s="455"/>
      <c r="Q112" s="244"/>
    </row>
    <row r="113" spans="1:21" ht="32.25" customHeight="1" x14ac:dyDescent="0.2">
      <c r="A113" s="49"/>
      <c r="B113" s="25"/>
      <c r="C113" s="110"/>
      <c r="D113" s="922" t="s">
        <v>85</v>
      </c>
      <c r="E113" s="974"/>
      <c r="F113" s="897"/>
      <c r="G113" s="273"/>
      <c r="H113" s="553"/>
      <c r="I113" s="541"/>
      <c r="J113" s="544"/>
      <c r="K113" s="971" t="s">
        <v>86</v>
      </c>
      <c r="L113" s="898">
        <v>100</v>
      </c>
      <c r="M113" s="86"/>
      <c r="N113" s="545"/>
      <c r="O113" s="254"/>
      <c r="P113" s="244"/>
      <c r="R113" s="244"/>
      <c r="S113" s="244"/>
      <c r="U113" s="244"/>
    </row>
    <row r="114" spans="1:21" ht="32.25" customHeight="1" x14ac:dyDescent="0.2">
      <c r="A114" s="49"/>
      <c r="B114" s="25"/>
      <c r="C114" s="110"/>
      <c r="D114" s="922"/>
      <c r="E114" s="974"/>
      <c r="F114" s="897"/>
      <c r="G114" s="273"/>
      <c r="H114" s="553"/>
      <c r="I114" s="541"/>
      <c r="J114" s="544"/>
      <c r="K114" s="971"/>
      <c r="L114" s="898"/>
      <c r="M114" s="86"/>
      <c r="N114" s="545"/>
      <c r="O114" s="254"/>
      <c r="P114" s="254"/>
      <c r="Q114" s="254"/>
    </row>
    <row r="115" spans="1:21" ht="21.75" customHeight="1" x14ac:dyDescent="0.2">
      <c r="A115" s="49"/>
      <c r="B115" s="25"/>
      <c r="C115" s="107"/>
      <c r="D115" s="933" t="s">
        <v>75</v>
      </c>
      <c r="E115" s="122"/>
      <c r="F115" s="897"/>
      <c r="G115" s="62"/>
      <c r="H115" s="553"/>
      <c r="I115" s="541"/>
      <c r="J115" s="544"/>
      <c r="K115" s="972" t="s">
        <v>76</v>
      </c>
      <c r="L115" s="590">
        <v>1</v>
      </c>
      <c r="M115" s="85"/>
      <c r="N115" s="596"/>
      <c r="O115" s="254"/>
      <c r="P115" s="244"/>
      <c r="S115" s="244"/>
      <c r="T115" s="244"/>
    </row>
    <row r="116" spans="1:21" ht="19.5" customHeight="1" x14ac:dyDescent="0.2">
      <c r="A116" s="49"/>
      <c r="B116" s="25"/>
      <c r="C116" s="107"/>
      <c r="D116" s="934"/>
      <c r="E116" s="122"/>
      <c r="F116" s="897"/>
      <c r="G116" s="62"/>
      <c r="H116" s="553"/>
      <c r="I116" s="215"/>
      <c r="J116" s="227"/>
      <c r="K116" s="973"/>
      <c r="L116" s="898"/>
      <c r="M116" s="86"/>
      <c r="N116" s="545"/>
      <c r="O116" s="254"/>
      <c r="P116" s="244"/>
      <c r="S116" s="244"/>
    </row>
    <row r="117" spans="1:21" ht="27" customHeight="1" x14ac:dyDescent="0.2">
      <c r="A117" s="49"/>
      <c r="B117" s="25"/>
      <c r="C117" s="110"/>
      <c r="D117" s="933" t="s">
        <v>77</v>
      </c>
      <c r="E117" s="896"/>
      <c r="F117" s="897"/>
      <c r="G117" s="62"/>
      <c r="H117" s="492"/>
      <c r="I117" s="493"/>
      <c r="J117" s="494"/>
      <c r="K117" s="135" t="s">
        <v>79</v>
      </c>
      <c r="L117" s="285"/>
      <c r="M117" s="81">
        <v>1</v>
      </c>
      <c r="N117" s="596"/>
      <c r="O117" s="251"/>
      <c r="P117" s="251"/>
      <c r="Q117" s="251"/>
      <c r="R117" s="244"/>
    </row>
    <row r="118" spans="1:21" ht="18" customHeight="1" x14ac:dyDescent="0.2">
      <c r="A118" s="49"/>
      <c r="B118" s="25"/>
      <c r="C118" s="110"/>
      <c r="D118" s="922"/>
      <c r="E118" s="896"/>
      <c r="F118" s="897"/>
      <c r="G118" s="62"/>
      <c r="H118" s="553"/>
      <c r="I118" s="541"/>
      <c r="J118" s="544"/>
      <c r="K118" s="263" t="s">
        <v>80</v>
      </c>
      <c r="L118" s="27"/>
      <c r="M118" s="272">
        <v>5</v>
      </c>
      <c r="N118" s="28">
        <v>30</v>
      </c>
      <c r="P118" s="244"/>
      <c r="Q118" s="244"/>
      <c r="S118" s="244"/>
      <c r="U118" s="244"/>
    </row>
    <row r="119" spans="1:21" ht="30" customHeight="1" x14ac:dyDescent="0.2">
      <c r="A119" s="49"/>
      <c r="B119" s="25"/>
      <c r="C119" s="259"/>
      <c r="D119" s="922" t="s">
        <v>65</v>
      </c>
      <c r="E119" s="920"/>
      <c r="F119" s="921"/>
      <c r="G119" s="223"/>
      <c r="H119" s="495"/>
      <c r="I119" s="496"/>
      <c r="J119" s="494"/>
      <c r="K119" s="52" t="s">
        <v>79</v>
      </c>
      <c r="L119" s="484">
        <v>1</v>
      </c>
      <c r="M119" s="684"/>
      <c r="N119" s="685"/>
      <c r="O119" s="254"/>
      <c r="P119" s="244"/>
      <c r="Q119" s="244"/>
      <c r="R119" s="244"/>
      <c r="S119" s="244"/>
    </row>
    <row r="120" spans="1:21" ht="16.5" customHeight="1" x14ac:dyDescent="0.2">
      <c r="A120" s="523"/>
      <c r="B120" s="521"/>
      <c r="C120" s="856"/>
      <c r="D120" s="934"/>
      <c r="E120" s="216"/>
      <c r="F120" s="716"/>
      <c r="G120" s="857"/>
      <c r="H120" s="778"/>
      <c r="I120" s="767"/>
      <c r="J120" s="603"/>
      <c r="K120" s="858" t="s">
        <v>66</v>
      </c>
      <c r="L120" s="106"/>
      <c r="M120" s="859"/>
      <c r="N120" s="860">
        <v>30</v>
      </c>
      <c r="O120" s="254"/>
      <c r="P120" s="244"/>
      <c r="Q120" s="244"/>
      <c r="R120" s="244"/>
      <c r="S120" s="244"/>
    </row>
    <row r="121" spans="1:21" ht="31.5" customHeight="1" x14ac:dyDescent="0.2">
      <c r="A121" s="49"/>
      <c r="B121" s="25"/>
      <c r="C121" s="110"/>
      <c r="D121" s="922" t="s">
        <v>87</v>
      </c>
      <c r="E121" s="896"/>
      <c r="F121" s="897">
        <v>2</v>
      </c>
      <c r="G121" s="272" t="s">
        <v>19</v>
      </c>
      <c r="H121" s="292"/>
      <c r="I121" s="262">
        <v>5</v>
      </c>
      <c r="J121" s="227"/>
      <c r="K121" s="598" t="s">
        <v>88</v>
      </c>
      <c r="L121" s="898"/>
      <c r="M121" s="86">
        <v>1</v>
      </c>
      <c r="N121" s="545"/>
      <c r="R121" s="244"/>
    </row>
    <row r="122" spans="1:21" ht="14.25" customHeight="1" thickBot="1" x14ac:dyDescent="0.25">
      <c r="A122" s="49"/>
      <c r="B122" s="25"/>
      <c r="C122" s="107"/>
      <c r="D122" s="923"/>
      <c r="E122" s="982" t="s">
        <v>20</v>
      </c>
      <c r="F122" s="983"/>
      <c r="G122" s="983"/>
      <c r="H122" s="73">
        <f>SUM(H97:H121)</f>
        <v>3981.0999999999995</v>
      </c>
      <c r="I122" s="194">
        <f>SUM(I97:I121)</f>
        <v>145</v>
      </c>
      <c r="J122" s="195">
        <f>SUM(J97:J121)</f>
        <v>200</v>
      </c>
      <c r="K122" s="82"/>
      <c r="L122" s="63"/>
      <c r="M122" s="377"/>
      <c r="N122" s="597"/>
      <c r="O122" s="255"/>
      <c r="R122" s="244"/>
    </row>
    <row r="123" spans="1:21" ht="14.25" customHeight="1" thickBot="1" x14ac:dyDescent="0.25">
      <c r="A123" s="142" t="s">
        <v>15</v>
      </c>
      <c r="B123" s="438" t="s">
        <v>21</v>
      </c>
      <c r="C123" s="950" t="s">
        <v>42</v>
      </c>
      <c r="D123" s="950"/>
      <c r="E123" s="950"/>
      <c r="F123" s="950"/>
      <c r="G123" s="950"/>
      <c r="H123" s="163">
        <f>H96+H93+H78+H122</f>
        <v>9919.5</v>
      </c>
      <c r="I123" s="203">
        <f>I96+I93+I78+I122</f>
        <v>6239.9</v>
      </c>
      <c r="J123" s="376">
        <f>J96+J93+J78+J122</f>
        <v>5618.9</v>
      </c>
      <c r="K123" s="984"/>
      <c r="L123" s="985"/>
      <c r="M123" s="985"/>
      <c r="N123" s="986"/>
      <c r="O123" s="251"/>
    </row>
    <row r="124" spans="1:21" ht="13.5" thickBot="1" x14ac:dyDescent="0.25">
      <c r="A124" s="142" t="s">
        <v>15</v>
      </c>
      <c r="B124" s="438" t="s">
        <v>24</v>
      </c>
      <c r="C124" s="987" t="s">
        <v>89</v>
      </c>
      <c r="D124" s="987"/>
      <c r="E124" s="987"/>
      <c r="F124" s="987"/>
      <c r="G124" s="987"/>
      <c r="H124" s="987"/>
      <c r="I124" s="987"/>
      <c r="J124" s="987"/>
      <c r="K124" s="987"/>
      <c r="L124" s="987"/>
      <c r="M124" s="987"/>
      <c r="N124" s="988"/>
      <c r="Q124" s="244"/>
      <c r="S124" s="244"/>
    </row>
    <row r="125" spans="1:21" ht="29.25" customHeight="1" x14ac:dyDescent="0.2">
      <c r="A125" s="43" t="s">
        <v>15</v>
      </c>
      <c r="B125" s="17" t="s">
        <v>24</v>
      </c>
      <c r="C125" s="65" t="s">
        <v>15</v>
      </c>
      <c r="D125" s="147" t="s">
        <v>90</v>
      </c>
      <c r="E125" s="989" t="s">
        <v>91</v>
      </c>
      <c r="F125" s="879">
        <v>2</v>
      </c>
      <c r="G125" s="322" t="s">
        <v>19</v>
      </c>
      <c r="H125" s="46"/>
      <c r="I125" s="204">
        <f>10+20.7</f>
        <v>30.7</v>
      </c>
      <c r="J125" s="229">
        <v>10</v>
      </c>
      <c r="K125" s="881"/>
      <c r="L125" s="293"/>
      <c r="M125" s="23"/>
      <c r="N125" s="24"/>
      <c r="O125" s="244"/>
      <c r="R125" s="244"/>
    </row>
    <row r="126" spans="1:21" ht="39.75" customHeight="1" x14ac:dyDescent="0.2">
      <c r="A126" s="49"/>
      <c r="B126" s="25"/>
      <c r="C126" s="32"/>
      <c r="D126" s="579" t="s">
        <v>182</v>
      </c>
      <c r="E126" s="990"/>
      <c r="F126" s="34"/>
      <c r="G126" s="316"/>
      <c r="H126" s="900"/>
      <c r="I126" s="197"/>
      <c r="J126" s="198"/>
      <c r="K126" s="37" t="s">
        <v>163</v>
      </c>
      <c r="L126" s="384"/>
      <c r="M126" s="324">
        <v>50</v>
      </c>
      <c r="N126" s="401">
        <v>100</v>
      </c>
      <c r="O126" s="244"/>
      <c r="R126" s="244"/>
    </row>
    <row r="127" spans="1:21" ht="29.25" customHeight="1" x14ac:dyDescent="0.2">
      <c r="A127" s="49"/>
      <c r="B127" s="25"/>
      <c r="C127" s="280"/>
      <c r="D127" s="933" t="s">
        <v>183</v>
      </c>
      <c r="E127" s="159"/>
      <c r="F127" s="897"/>
      <c r="G127" s="976"/>
      <c r="H127" s="978"/>
      <c r="I127" s="980"/>
      <c r="J127" s="543"/>
      <c r="K127" s="35" t="s">
        <v>143</v>
      </c>
      <c r="L127" s="40"/>
      <c r="M127" s="323">
        <v>7</v>
      </c>
      <c r="N127" s="41"/>
      <c r="O127" s="244"/>
      <c r="R127" s="244"/>
      <c r="S127" s="244"/>
    </row>
    <row r="128" spans="1:21" ht="29.25" customHeight="1" x14ac:dyDescent="0.2">
      <c r="A128" s="49"/>
      <c r="B128" s="25"/>
      <c r="C128" s="280"/>
      <c r="D128" s="922"/>
      <c r="E128" s="159"/>
      <c r="F128" s="897"/>
      <c r="G128" s="977"/>
      <c r="H128" s="979"/>
      <c r="I128" s="981"/>
      <c r="J128" s="236"/>
      <c r="K128" s="886" t="s">
        <v>144</v>
      </c>
      <c r="L128" s="40"/>
      <c r="M128" s="323">
        <v>7</v>
      </c>
      <c r="N128" s="41"/>
      <c r="O128" s="244"/>
      <c r="R128" s="244"/>
    </row>
    <row r="129" spans="1:21" ht="39.75" customHeight="1" thickBot="1" x14ac:dyDescent="0.25">
      <c r="A129" s="53"/>
      <c r="B129" s="16"/>
      <c r="C129" s="149"/>
      <c r="D129" s="923"/>
      <c r="E129" s="325"/>
      <c r="F129" s="880"/>
      <c r="G129" s="291" t="s">
        <v>20</v>
      </c>
      <c r="H129" s="56">
        <f>SUM(H125:H128)</f>
        <v>0</v>
      </c>
      <c r="I129" s="190">
        <f>SUM(I125:I128)</f>
        <v>30.7</v>
      </c>
      <c r="J129" s="191">
        <f>SUM(J125:J128)</f>
        <v>10</v>
      </c>
      <c r="K129" s="886" t="s">
        <v>193</v>
      </c>
      <c r="L129" s="385"/>
      <c r="M129" s="411">
        <v>2000</v>
      </c>
      <c r="N129" s="196"/>
      <c r="Q129" s="244"/>
    </row>
    <row r="130" spans="1:21" ht="20.25" customHeight="1" x14ac:dyDescent="0.2">
      <c r="A130" s="43" t="s">
        <v>15</v>
      </c>
      <c r="B130" s="17" t="s">
        <v>24</v>
      </c>
      <c r="C130" s="65" t="s">
        <v>21</v>
      </c>
      <c r="D130" s="991" t="s">
        <v>92</v>
      </c>
      <c r="E130" s="993" t="s">
        <v>93</v>
      </c>
      <c r="F130" s="150" t="s">
        <v>22</v>
      </c>
      <c r="G130" s="287" t="s">
        <v>19</v>
      </c>
      <c r="H130" s="443">
        <v>148</v>
      </c>
      <c r="I130" s="205">
        <v>730</v>
      </c>
      <c r="J130" s="364">
        <v>150</v>
      </c>
      <c r="K130" s="326"/>
      <c r="L130" s="327"/>
      <c r="M130" s="383"/>
      <c r="N130" s="382"/>
      <c r="Q130" s="244"/>
      <c r="R130" s="244"/>
      <c r="S130" s="244"/>
    </row>
    <row r="131" spans="1:21" ht="20.25" customHeight="1" x14ac:dyDescent="0.2">
      <c r="A131" s="49"/>
      <c r="B131" s="25"/>
      <c r="C131" s="32"/>
      <c r="D131" s="992"/>
      <c r="E131" s="994"/>
      <c r="F131" s="146"/>
      <c r="G131" s="288"/>
      <c r="H131" s="907"/>
      <c r="I131" s="369"/>
      <c r="J131" s="498"/>
      <c r="K131" s="328"/>
      <c r="L131" s="329"/>
      <c r="M131" s="330"/>
      <c r="N131" s="331"/>
      <c r="Q131" s="244"/>
      <c r="R131" s="244"/>
      <c r="S131" s="244"/>
    </row>
    <row r="132" spans="1:21" ht="39.75" customHeight="1" x14ac:dyDescent="0.2">
      <c r="A132" s="49"/>
      <c r="B132" s="25"/>
      <c r="C132" s="32"/>
      <c r="D132" s="332" t="s">
        <v>167</v>
      </c>
      <c r="E132" s="270" t="s">
        <v>18</v>
      </c>
      <c r="F132" s="151"/>
      <c r="G132" s="906"/>
      <c r="H132" s="462"/>
      <c r="I132" s="461"/>
      <c r="J132" s="499"/>
      <c r="K132" s="333" t="s">
        <v>38</v>
      </c>
      <c r="L132" s="341">
        <v>1</v>
      </c>
      <c r="M132" s="335"/>
      <c r="N132" s="336"/>
    </row>
    <row r="133" spans="1:21" ht="28.5" customHeight="1" x14ac:dyDescent="0.2">
      <c r="A133" s="49"/>
      <c r="B133" s="25"/>
      <c r="C133" s="32"/>
      <c r="D133" s="968" t="s">
        <v>94</v>
      </c>
      <c r="E133" s="547"/>
      <c r="F133" s="151"/>
      <c r="G133" s="965"/>
      <c r="H133" s="966"/>
      <c r="I133" s="967"/>
      <c r="J133" s="237"/>
      <c r="K133" s="338" t="s">
        <v>95</v>
      </c>
      <c r="L133" s="341">
        <v>1</v>
      </c>
      <c r="M133" s="335">
        <v>1</v>
      </c>
      <c r="N133" s="336">
        <v>1</v>
      </c>
      <c r="O133" s="256"/>
    </row>
    <row r="134" spans="1:21" ht="42.75" customHeight="1" x14ac:dyDescent="0.2">
      <c r="A134" s="49"/>
      <c r="B134" s="25"/>
      <c r="C134" s="32"/>
      <c r="D134" s="969"/>
      <c r="E134" s="547"/>
      <c r="F134" s="151"/>
      <c r="G134" s="965"/>
      <c r="H134" s="966"/>
      <c r="I134" s="967"/>
      <c r="J134" s="237"/>
      <c r="K134" s="338" t="s">
        <v>96</v>
      </c>
      <c r="L134" s="342">
        <v>31450</v>
      </c>
      <c r="M134" s="343">
        <v>33400</v>
      </c>
      <c r="N134" s="344">
        <v>33400</v>
      </c>
      <c r="O134" s="256"/>
    </row>
    <row r="135" spans="1:21" ht="30.75" customHeight="1" x14ac:dyDescent="0.2">
      <c r="A135" s="49"/>
      <c r="B135" s="25"/>
      <c r="C135" s="32"/>
      <c r="D135" s="969"/>
      <c r="E135" s="547"/>
      <c r="F135" s="151"/>
      <c r="G135" s="965"/>
      <c r="H135" s="966"/>
      <c r="I135" s="967"/>
      <c r="J135" s="237"/>
      <c r="K135" s="338" t="s">
        <v>97</v>
      </c>
      <c r="L135" s="345">
        <v>5240</v>
      </c>
      <c r="M135" s="335">
        <v>5578</v>
      </c>
      <c r="N135" s="336">
        <v>5578</v>
      </c>
      <c r="O135" s="256"/>
    </row>
    <row r="136" spans="1:21" ht="28.5" customHeight="1" x14ac:dyDescent="0.2">
      <c r="A136" s="49"/>
      <c r="B136" s="25"/>
      <c r="C136" s="32"/>
      <c r="D136" s="969"/>
      <c r="E136" s="547"/>
      <c r="F136" s="151"/>
      <c r="G136" s="965"/>
      <c r="H136" s="966"/>
      <c r="I136" s="967"/>
      <c r="J136" s="237"/>
      <c r="K136" s="337" t="s">
        <v>145</v>
      </c>
      <c r="L136" s="346">
        <v>1</v>
      </c>
      <c r="M136" s="347">
        <v>1</v>
      </c>
      <c r="N136" s="348">
        <v>1</v>
      </c>
      <c r="O136" s="256"/>
    </row>
    <row r="137" spans="1:21" ht="30.75" customHeight="1" x14ac:dyDescent="0.2">
      <c r="A137" s="49"/>
      <c r="B137" s="25"/>
      <c r="C137" s="280"/>
      <c r="D137" s="968" t="s">
        <v>194</v>
      </c>
      <c r="E137" s="547"/>
      <c r="F137" s="151"/>
      <c r="G137" s="965"/>
      <c r="H137" s="966"/>
      <c r="I137" s="967"/>
      <c r="J137" s="237"/>
      <c r="K137" s="349" t="s">
        <v>168</v>
      </c>
      <c r="L137" s="538">
        <v>70</v>
      </c>
      <c r="M137" s="350">
        <v>100</v>
      </c>
      <c r="N137" s="344"/>
      <c r="O137" s="256"/>
      <c r="Q137" s="244"/>
      <c r="U137" s="244"/>
    </row>
    <row r="138" spans="1:21" ht="18.75" customHeight="1" x14ac:dyDescent="0.2">
      <c r="A138" s="49"/>
      <c r="B138" s="25"/>
      <c r="C138" s="280"/>
      <c r="D138" s="969"/>
      <c r="E138" s="547"/>
      <c r="F138" s="151"/>
      <c r="G138" s="965"/>
      <c r="H138" s="966"/>
      <c r="I138" s="967"/>
      <c r="J138" s="237"/>
      <c r="K138" s="349" t="s">
        <v>177</v>
      </c>
      <c r="L138" s="538"/>
      <c r="M138" s="350">
        <v>4500</v>
      </c>
      <c r="N138" s="344"/>
      <c r="O138" s="256"/>
      <c r="Q138" s="244"/>
    </row>
    <row r="139" spans="1:21" ht="42.75" customHeight="1" x14ac:dyDescent="0.2">
      <c r="A139" s="49"/>
      <c r="B139" s="25"/>
      <c r="C139" s="280"/>
      <c r="D139" s="969"/>
      <c r="E139" s="547"/>
      <c r="F139" s="151"/>
      <c r="G139" s="965"/>
      <c r="H139" s="966"/>
      <c r="I139" s="967"/>
      <c r="J139" s="237"/>
      <c r="K139" s="349" t="s">
        <v>195</v>
      </c>
      <c r="L139" s="355"/>
      <c r="M139" s="350">
        <v>100</v>
      </c>
      <c r="N139" s="344"/>
      <c r="O139" s="256"/>
      <c r="Q139" s="244"/>
    </row>
    <row r="140" spans="1:21" ht="17.25" customHeight="1" x14ac:dyDescent="0.2">
      <c r="A140" s="49"/>
      <c r="B140" s="25"/>
      <c r="C140" s="280"/>
      <c r="D140" s="968" t="s">
        <v>146</v>
      </c>
      <c r="E140" s="547"/>
      <c r="F140" s="151"/>
      <c r="G140" s="906"/>
      <c r="H140" s="907"/>
      <c r="I140" s="908"/>
      <c r="J140" s="237"/>
      <c r="K140" s="333" t="s">
        <v>196</v>
      </c>
      <c r="L140" s="334"/>
      <c r="M140" s="441">
        <v>25</v>
      </c>
      <c r="N140" s="356">
        <v>50</v>
      </c>
      <c r="O140" s="256"/>
      <c r="Q140" s="244"/>
      <c r="R140" s="244"/>
    </row>
    <row r="141" spans="1:21" ht="52.5" customHeight="1" x14ac:dyDescent="0.2">
      <c r="A141" s="49"/>
      <c r="B141" s="25"/>
      <c r="C141" s="280"/>
      <c r="D141" s="995"/>
      <c r="E141" s="547"/>
      <c r="F141" s="151"/>
      <c r="G141" s="906"/>
      <c r="H141" s="907"/>
      <c r="I141" s="908"/>
      <c r="J141" s="237"/>
      <c r="K141" s="525" t="s">
        <v>147</v>
      </c>
      <c r="L141" s="526">
        <v>1</v>
      </c>
      <c r="M141" s="527"/>
      <c r="N141" s="356"/>
      <c r="O141" s="256"/>
      <c r="Q141" s="244"/>
      <c r="R141" s="244"/>
    </row>
    <row r="142" spans="1:21" ht="28.5" customHeight="1" x14ac:dyDescent="0.2">
      <c r="A142" s="49"/>
      <c r="B142" s="25"/>
      <c r="C142" s="280"/>
      <c r="D142" s="969" t="s">
        <v>98</v>
      </c>
      <c r="E142" s="547"/>
      <c r="F142" s="151"/>
      <c r="G142" s="965"/>
      <c r="H142" s="966"/>
      <c r="I142" s="967"/>
      <c r="J142" s="237"/>
      <c r="K142" s="524" t="s">
        <v>99</v>
      </c>
      <c r="L142" s="345"/>
      <c r="M142" s="339">
        <v>1</v>
      </c>
      <c r="N142" s="340"/>
      <c r="O142" s="256"/>
      <c r="Q142" s="244"/>
      <c r="R142" s="244"/>
    </row>
    <row r="143" spans="1:21" ht="43.5" customHeight="1" x14ac:dyDescent="0.2">
      <c r="A143" s="49"/>
      <c r="B143" s="25"/>
      <c r="C143" s="280"/>
      <c r="D143" s="969"/>
      <c r="E143" s="547"/>
      <c r="F143" s="151"/>
      <c r="G143" s="965"/>
      <c r="H143" s="966"/>
      <c r="I143" s="967"/>
      <c r="J143" s="237"/>
      <c r="K143" s="352" t="s">
        <v>100</v>
      </c>
      <c r="L143" s="341">
        <v>1</v>
      </c>
      <c r="M143" s="335"/>
      <c r="N143" s="336"/>
      <c r="O143" s="256"/>
      <c r="Q143" s="244"/>
      <c r="R143" s="244"/>
      <c r="S143" s="244"/>
      <c r="T143" s="244"/>
    </row>
    <row r="144" spans="1:21" ht="18" customHeight="1" x14ac:dyDescent="0.2">
      <c r="A144" s="49"/>
      <c r="B144" s="25"/>
      <c r="C144" s="280"/>
      <c r="D144" s="905"/>
      <c r="E144" s="547"/>
      <c r="F144" s="151"/>
      <c r="G144" s="906"/>
      <c r="H144" s="907"/>
      <c r="I144" s="908"/>
      <c r="J144" s="237"/>
      <c r="K144" s="381" t="s">
        <v>148</v>
      </c>
      <c r="L144" s="378"/>
      <c r="M144" s="379">
        <v>1</v>
      </c>
      <c r="N144" s="351"/>
      <c r="O144" s="256"/>
      <c r="Q144" s="244"/>
      <c r="R144" s="244"/>
      <c r="T144" s="244"/>
    </row>
    <row r="145" spans="1:26" ht="43.5" customHeight="1" x14ac:dyDescent="0.2">
      <c r="A145" s="49"/>
      <c r="B145" s="25"/>
      <c r="C145" s="280"/>
      <c r="D145" s="968" t="s">
        <v>187</v>
      </c>
      <c r="E145" s="547"/>
      <c r="F145" s="151"/>
      <c r="G145" s="538"/>
      <c r="H145" s="539"/>
      <c r="I145" s="540"/>
      <c r="J145" s="546"/>
      <c r="K145" s="552" t="s">
        <v>186</v>
      </c>
      <c r="L145" s="378"/>
      <c r="M145" s="379">
        <v>40</v>
      </c>
      <c r="N145" s="351">
        <v>80</v>
      </c>
      <c r="O145" s="256"/>
      <c r="Q145" s="244"/>
      <c r="R145" s="244"/>
      <c r="T145" s="244"/>
    </row>
    <row r="146" spans="1:26" ht="15.75" customHeight="1" thickBot="1" x14ac:dyDescent="0.25">
      <c r="A146" s="53"/>
      <c r="B146" s="16"/>
      <c r="C146" s="149"/>
      <c r="D146" s="970"/>
      <c r="E146" s="548"/>
      <c r="F146" s="697"/>
      <c r="G146" s="289" t="s">
        <v>20</v>
      </c>
      <c r="H146" s="56">
        <f>SUM(H130:H143)</f>
        <v>148</v>
      </c>
      <c r="I146" s="190">
        <f t="shared" ref="I146:J146" si="3">SUM(I130:I143)</f>
        <v>730</v>
      </c>
      <c r="J146" s="189">
        <f t="shared" si="3"/>
        <v>150</v>
      </c>
      <c r="K146" s="698"/>
      <c r="L146" s="699"/>
      <c r="M146" s="700"/>
      <c r="N146" s="701"/>
      <c r="R146" s="244"/>
    </row>
    <row r="147" spans="1:26" ht="27" customHeight="1" x14ac:dyDescent="0.2">
      <c r="A147" s="49" t="s">
        <v>15</v>
      </c>
      <c r="B147" s="25" t="s">
        <v>24</v>
      </c>
      <c r="C147" s="32" t="s">
        <v>24</v>
      </c>
      <c r="D147" s="884" t="s">
        <v>200</v>
      </c>
      <c r="E147" s="353"/>
      <c r="F147" s="914">
        <v>2</v>
      </c>
      <c r="G147" s="287" t="s">
        <v>19</v>
      </c>
      <c r="H147" s="443">
        <v>11</v>
      </c>
      <c r="I147" s="206">
        <v>10</v>
      </c>
      <c r="J147" s="207">
        <v>10</v>
      </c>
      <c r="K147" s="354" t="s">
        <v>149</v>
      </c>
      <c r="L147" s="357">
        <v>4</v>
      </c>
      <c r="M147" s="358">
        <v>4</v>
      </c>
      <c r="N147" s="359">
        <v>4</v>
      </c>
      <c r="Q147" s="244"/>
      <c r="S147" s="244"/>
    </row>
    <row r="148" spans="1:26" ht="30" customHeight="1" x14ac:dyDescent="0.2">
      <c r="A148" s="49"/>
      <c r="B148" s="25"/>
      <c r="C148" s="32"/>
      <c r="D148" s="275"/>
      <c r="E148" s="276"/>
      <c r="F148" s="915"/>
      <c r="G148" s="288"/>
      <c r="H148" s="907"/>
      <c r="I148" s="370"/>
      <c r="J148" s="277"/>
      <c r="K148" s="279" t="s">
        <v>197</v>
      </c>
      <c r="L148" s="360">
        <v>100</v>
      </c>
      <c r="M148" s="278">
        <v>110</v>
      </c>
      <c r="N148" s="361">
        <v>120</v>
      </c>
      <c r="Q148" s="244"/>
      <c r="S148" s="244"/>
      <c r="Z148" s="5"/>
    </row>
    <row r="149" spans="1:26" ht="16.5" customHeight="1" x14ac:dyDescent="0.2">
      <c r="A149" s="49"/>
      <c r="B149" s="25"/>
      <c r="C149" s="32"/>
      <c r="D149" s="275"/>
      <c r="E149" s="353"/>
      <c r="F149" s="915"/>
      <c r="G149" s="288"/>
      <c r="H149" s="907"/>
      <c r="I149" s="370"/>
      <c r="J149" s="696"/>
      <c r="K149" s="279" t="s">
        <v>150</v>
      </c>
      <c r="L149" s="360">
        <v>1</v>
      </c>
      <c r="M149" s="278"/>
      <c r="N149" s="361"/>
      <c r="Q149" s="244"/>
      <c r="S149" s="244"/>
    </row>
    <row r="150" spans="1:26" ht="29.25" customHeight="1" x14ac:dyDescent="0.2">
      <c r="A150" s="49"/>
      <c r="B150" s="25"/>
      <c r="C150" s="32"/>
      <c r="D150" s="162"/>
      <c r="E150" s="145"/>
      <c r="F150" s="915"/>
      <c r="G150" s="303"/>
      <c r="H150" s="414"/>
      <c r="I150" s="231"/>
      <c r="J150" s="366"/>
      <c r="K150" s="686" t="s">
        <v>198</v>
      </c>
      <c r="L150" s="687">
        <v>1</v>
      </c>
      <c r="M150" s="688"/>
      <c r="N150" s="689"/>
      <c r="Q150" s="244"/>
      <c r="R150" s="244"/>
      <c r="T150" s="244"/>
    </row>
    <row r="151" spans="1:26" ht="15.75" customHeight="1" thickBot="1" x14ac:dyDescent="0.25">
      <c r="A151" s="53"/>
      <c r="B151" s="16"/>
      <c r="C151" s="149"/>
      <c r="D151" s="224"/>
      <c r="E151" s="221"/>
      <c r="F151" s="916"/>
      <c r="G151" s="289" t="s">
        <v>20</v>
      </c>
      <c r="H151" s="426">
        <f>SUM(H147:H150)</f>
        <v>11</v>
      </c>
      <c r="I151" s="433">
        <f>SUM(I147:I150)</f>
        <v>10</v>
      </c>
      <c r="J151" s="230">
        <f>SUM(J147:J150)</f>
        <v>10</v>
      </c>
      <c r="K151" s="381" t="s">
        <v>199</v>
      </c>
      <c r="L151" s="378"/>
      <c r="M151" s="379">
        <v>1</v>
      </c>
      <c r="N151" s="601"/>
      <c r="R151" s="244"/>
    </row>
    <row r="152" spans="1:26" ht="14.25" customHeight="1" thickBot="1" x14ac:dyDescent="0.25">
      <c r="A152" s="15" t="s">
        <v>15</v>
      </c>
      <c r="B152" s="380" t="s">
        <v>24</v>
      </c>
      <c r="C152" s="949" t="s">
        <v>42</v>
      </c>
      <c r="D152" s="950"/>
      <c r="E152" s="950"/>
      <c r="F152" s="950"/>
      <c r="G152" s="950"/>
      <c r="H152" s="163">
        <f>H151+H129+H146</f>
        <v>159</v>
      </c>
      <c r="I152" s="203">
        <f t="shared" ref="I152:J152" si="4">I151+I129+I146</f>
        <v>770.7</v>
      </c>
      <c r="J152" s="459">
        <f t="shared" si="4"/>
        <v>170</v>
      </c>
      <c r="K152" s="961"/>
      <c r="L152" s="962"/>
      <c r="M152" s="962"/>
      <c r="N152" s="963"/>
    </row>
    <row r="153" spans="1:26" ht="14.25" customHeight="1" thickBot="1" x14ac:dyDescent="0.25">
      <c r="A153" s="15" t="s">
        <v>15</v>
      </c>
      <c r="B153" s="951" t="s">
        <v>101</v>
      </c>
      <c r="C153" s="952"/>
      <c r="D153" s="952"/>
      <c r="E153" s="952"/>
      <c r="F153" s="952"/>
      <c r="G153" s="952"/>
      <c r="H153" s="436">
        <f>+H152+H123+H42</f>
        <v>11920.4</v>
      </c>
      <c r="I153" s="434">
        <f>+I152+I123+I42</f>
        <v>8711</v>
      </c>
      <c r="J153" s="367">
        <f>+J152+J123+J42</f>
        <v>8592.5</v>
      </c>
      <c r="K153" s="953"/>
      <c r="L153" s="954"/>
      <c r="M153" s="954"/>
      <c r="N153" s="955"/>
    </row>
    <row r="154" spans="1:26" ht="14.25" customHeight="1" thickBot="1" x14ac:dyDescent="0.25">
      <c r="A154" s="164" t="s">
        <v>37</v>
      </c>
      <c r="B154" s="956" t="s">
        <v>102</v>
      </c>
      <c r="C154" s="957"/>
      <c r="D154" s="957"/>
      <c r="E154" s="957"/>
      <c r="F154" s="957"/>
      <c r="G154" s="957"/>
      <c r="H154" s="437">
        <f t="shared" ref="H154:J154" si="5">+H153</f>
        <v>11920.4</v>
      </c>
      <c r="I154" s="435">
        <f t="shared" si="5"/>
        <v>8711</v>
      </c>
      <c r="J154" s="368">
        <f t="shared" si="5"/>
        <v>8592.5</v>
      </c>
      <c r="K154" s="958"/>
      <c r="L154" s="959"/>
      <c r="M154" s="959"/>
      <c r="N154" s="960"/>
    </row>
    <row r="155" spans="1:26" ht="24.75" customHeight="1" thickBot="1" x14ac:dyDescent="0.25">
      <c r="A155" s="964" t="s">
        <v>103</v>
      </c>
      <c r="B155" s="964"/>
      <c r="C155" s="964"/>
      <c r="D155" s="964"/>
      <c r="E155" s="964"/>
      <c r="F155" s="964"/>
      <c r="G155" s="964"/>
      <c r="H155" s="964"/>
      <c r="I155" s="964"/>
      <c r="J155" s="964"/>
      <c r="K155" s="165"/>
      <c r="L155" s="166"/>
      <c r="M155" s="166"/>
      <c r="N155" s="166"/>
    </row>
    <row r="156" spans="1:26" ht="63.75" customHeight="1" x14ac:dyDescent="0.2">
      <c r="A156" s="947" t="s">
        <v>104</v>
      </c>
      <c r="B156" s="948"/>
      <c r="C156" s="948"/>
      <c r="D156" s="948"/>
      <c r="E156" s="948"/>
      <c r="F156" s="948"/>
      <c r="G156" s="948"/>
      <c r="H156" s="415" t="s">
        <v>119</v>
      </c>
      <c r="I156" s="374" t="s">
        <v>105</v>
      </c>
      <c r="J156" s="371" t="s">
        <v>124</v>
      </c>
      <c r="K156" s="909"/>
      <c r="L156" s="940"/>
      <c r="M156" s="940"/>
      <c r="N156" s="940"/>
    </row>
    <row r="157" spans="1:26" ht="15.75" customHeight="1" x14ac:dyDescent="0.2">
      <c r="A157" s="943" t="s">
        <v>106</v>
      </c>
      <c r="B157" s="944"/>
      <c r="C157" s="944"/>
      <c r="D157" s="944"/>
      <c r="E157" s="944"/>
      <c r="F157" s="944"/>
      <c r="G157" s="944"/>
      <c r="H157" s="465">
        <f>+H158+H164+H166+H167+H165</f>
        <v>11503.800000000001</v>
      </c>
      <c r="I157" s="649">
        <f t="shared" ref="I157:J157" si="6">+I158+I164+I166+I167</f>
        <v>8710.9999999999982</v>
      </c>
      <c r="J157" s="372">
        <f t="shared" si="6"/>
        <v>8392.5</v>
      </c>
      <c r="K157" s="909"/>
      <c r="L157" s="940"/>
      <c r="M157" s="940"/>
      <c r="N157" s="940"/>
    </row>
    <row r="158" spans="1:26" ht="15.75" customHeight="1" x14ac:dyDescent="0.2">
      <c r="A158" s="927" t="s">
        <v>208</v>
      </c>
      <c r="B158" s="928"/>
      <c r="C158" s="928"/>
      <c r="D158" s="928"/>
      <c r="E158" s="928"/>
      <c r="F158" s="928"/>
      <c r="G158" s="929"/>
      <c r="H158" s="651">
        <f>SUM(H159:H163)</f>
        <v>10059</v>
      </c>
      <c r="I158" s="652">
        <f t="shared" ref="I158:J158" si="7">SUM(I159:I163)</f>
        <v>8710.9999999999982</v>
      </c>
      <c r="J158" s="654">
        <f t="shared" si="7"/>
        <v>8392.5</v>
      </c>
      <c r="K158" s="909"/>
      <c r="L158" s="909"/>
      <c r="M158" s="909"/>
      <c r="N158" s="909"/>
    </row>
    <row r="159" spans="1:26" ht="13.5" customHeight="1" x14ac:dyDescent="0.2">
      <c r="A159" s="935" t="s">
        <v>107</v>
      </c>
      <c r="B159" s="936"/>
      <c r="C159" s="936"/>
      <c r="D159" s="936"/>
      <c r="E159" s="936"/>
      <c r="F159" s="936"/>
      <c r="G159" s="936"/>
      <c r="H159" s="134">
        <f>SUMIF(G14:G151,"sb",H14:H151)</f>
        <v>7622.4</v>
      </c>
      <c r="I159" s="209">
        <f>SUMIF(G14:G151,"sb",I14:I151)</f>
        <v>8021.5999999999995</v>
      </c>
      <c r="J159" s="131">
        <f>SUMIF(G14:G151,"sb",J14:J151)</f>
        <v>7699.0999999999995</v>
      </c>
      <c r="K159" s="910"/>
      <c r="L159" s="937"/>
      <c r="M159" s="937"/>
      <c r="N159" s="937"/>
    </row>
    <row r="160" spans="1:26" ht="28.5" customHeight="1" x14ac:dyDescent="0.2">
      <c r="A160" s="941" t="s">
        <v>188</v>
      </c>
      <c r="B160" s="942"/>
      <c r="C160" s="942"/>
      <c r="D160" s="942"/>
      <c r="E160" s="942"/>
      <c r="F160" s="942"/>
      <c r="G160" s="942"/>
      <c r="H160" s="134">
        <f>SUMIF(G14:G151,"sb(es)",H14:H151)</f>
        <v>1766</v>
      </c>
      <c r="I160" s="209"/>
      <c r="J160" s="131"/>
      <c r="K160" s="910"/>
      <c r="L160" s="910"/>
      <c r="M160" s="910"/>
      <c r="N160" s="910"/>
    </row>
    <row r="161" spans="1:19" ht="27.75" customHeight="1" x14ac:dyDescent="0.2">
      <c r="A161" s="941" t="s">
        <v>108</v>
      </c>
      <c r="B161" s="942"/>
      <c r="C161" s="942"/>
      <c r="D161" s="942"/>
      <c r="E161" s="942"/>
      <c r="F161" s="942"/>
      <c r="G161" s="942"/>
      <c r="H161" s="134">
        <f>SUMIF(G15:G152,"sb(esa)",H15:H152)</f>
        <v>6.7</v>
      </c>
      <c r="I161" s="209"/>
      <c r="J161" s="131"/>
      <c r="K161" s="910"/>
      <c r="L161" s="910"/>
      <c r="M161" s="910"/>
      <c r="N161" s="910"/>
    </row>
    <row r="162" spans="1:19" ht="14.25" customHeight="1" x14ac:dyDescent="0.2">
      <c r="A162" s="935" t="s">
        <v>109</v>
      </c>
      <c r="B162" s="936"/>
      <c r="C162" s="936"/>
      <c r="D162" s="936"/>
      <c r="E162" s="936"/>
      <c r="F162" s="936"/>
      <c r="G162" s="936"/>
      <c r="H162" s="134">
        <f>SUMIF(G14:G143,"sb(vr)",H14:H143)</f>
        <v>234.9</v>
      </c>
      <c r="I162" s="209">
        <f>SUMIF(G14:G143,"sb(vr)",I14:I143)</f>
        <v>246.1</v>
      </c>
      <c r="J162" s="131">
        <f>SUMIF(G14:G143,"sb(vr)",J14:J143)</f>
        <v>246.1</v>
      </c>
      <c r="K162" s="260"/>
      <c r="L162" s="910"/>
      <c r="M162" s="910"/>
      <c r="N162" s="910"/>
    </row>
    <row r="163" spans="1:19" ht="27" customHeight="1" x14ac:dyDescent="0.2">
      <c r="A163" s="941" t="s">
        <v>110</v>
      </c>
      <c r="B163" s="942"/>
      <c r="C163" s="942"/>
      <c r="D163" s="942"/>
      <c r="E163" s="942"/>
      <c r="F163" s="942"/>
      <c r="G163" s="942"/>
      <c r="H163" s="168">
        <f>SUMIF(G21:G143,"sb(sp)",H21:H143)</f>
        <v>429</v>
      </c>
      <c r="I163" s="210">
        <f>SUMIF(G21:G143,"sb(sp)",I21:I143)</f>
        <v>443.3</v>
      </c>
      <c r="J163" s="232">
        <f>SUMIF(G21:G143,"sb(sp)",J21:J143)</f>
        <v>447.3</v>
      </c>
      <c r="K163" s="167"/>
      <c r="L163" s="937"/>
      <c r="M163" s="937"/>
      <c r="N163" s="937"/>
    </row>
    <row r="164" spans="1:19" ht="13.5" customHeight="1" x14ac:dyDescent="0.2">
      <c r="A164" s="945" t="s">
        <v>169</v>
      </c>
      <c r="B164" s="946"/>
      <c r="C164" s="946"/>
      <c r="D164" s="946"/>
      <c r="E164" s="946"/>
      <c r="F164" s="946"/>
      <c r="G164" s="946"/>
      <c r="H164" s="656">
        <f>SUMIF(G14:G151,"sb(l)",H14:H151)</f>
        <v>1199.3</v>
      </c>
      <c r="I164" s="657"/>
      <c r="J164" s="659"/>
      <c r="K164" s="910"/>
      <c r="L164" s="910"/>
      <c r="M164" s="910"/>
      <c r="N164" s="910"/>
    </row>
    <row r="165" spans="1:19" ht="29.25" customHeight="1" x14ac:dyDescent="0.2">
      <c r="A165" s="924" t="s">
        <v>207</v>
      </c>
      <c r="B165" s="925"/>
      <c r="C165" s="925"/>
      <c r="D165" s="925"/>
      <c r="E165" s="925"/>
      <c r="F165" s="925"/>
      <c r="G165" s="926"/>
      <c r="H165" s="656">
        <f>SUMIF(G15:G152,"sb(esl)",H15:H152)</f>
        <v>151.6</v>
      </c>
      <c r="I165" s="657">
        <f>SUMIF(G15:G152,"sb(esl)",I15:I152)</f>
        <v>0</v>
      </c>
      <c r="J165" s="659">
        <f>SUMIF(G15:G152,"sb(esl)",J15:J152)</f>
        <v>0</v>
      </c>
      <c r="K165" s="910"/>
      <c r="L165" s="910"/>
      <c r="M165" s="910"/>
      <c r="N165" s="910"/>
    </row>
    <row r="166" spans="1:19" ht="15" customHeight="1" x14ac:dyDescent="0.2">
      <c r="A166" s="924" t="s">
        <v>204</v>
      </c>
      <c r="B166" s="925"/>
      <c r="C166" s="925"/>
      <c r="D166" s="925"/>
      <c r="E166" s="925"/>
      <c r="F166" s="925"/>
      <c r="G166" s="926"/>
      <c r="H166" s="660">
        <f>SUMIF(G22:G144,"sb(spl)",H22:H144)</f>
        <v>82.7</v>
      </c>
      <c r="I166" s="674">
        <f>SUMIF(G22:G144,"sb(spl)",I22:I144)</f>
        <v>0</v>
      </c>
      <c r="J166" s="663">
        <f>SUMIF(I22:I144,"sb(spl)",J22:J144)</f>
        <v>0</v>
      </c>
      <c r="K166" s="167"/>
      <c r="L166" s="910"/>
      <c r="M166" s="910"/>
      <c r="N166" s="910"/>
    </row>
    <row r="167" spans="1:19" ht="14.25" customHeight="1" x14ac:dyDescent="0.2">
      <c r="A167" s="945" t="s">
        <v>118</v>
      </c>
      <c r="B167" s="946"/>
      <c r="C167" s="946"/>
      <c r="D167" s="946"/>
      <c r="E167" s="946"/>
      <c r="F167" s="946"/>
      <c r="G167" s="1045"/>
      <c r="H167" s="656">
        <f>SUMIF(G14:G146,"sb(vrl)",H14:H146)</f>
        <v>11.2</v>
      </c>
      <c r="I167" s="657"/>
      <c r="J167" s="659"/>
      <c r="K167" s="260"/>
      <c r="L167" s="910"/>
      <c r="M167" s="910"/>
      <c r="N167" s="910"/>
      <c r="Q167" s="244"/>
    </row>
    <row r="168" spans="1:19" x14ac:dyDescent="0.2">
      <c r="A168" s="943" t="s">
        <v>112</v>
      </c>
      <c r="B168" s="944"/>
      <c r="C168" s="944"/>
      <c r="D168" s="944"/>
      <c r="E168" s="944"/>
      <c r="F168" s="944"/>
      <c r="G168" s="944"/>
      <c r="H168" s="465">
        <f>SUM(H169:H170)</f>
        <v>416.6</v>
      </c>
      <c r="I168" s="375">
        <f>SUM(I169:I170)</f>
        <v>0</v>
      </c>
      <c r="J168" s="373">
        <f>SUM(J169:J170)</f>
        <v>200</v>
      </c>
      <c r="K168" s="909"/>
      <c r="L168" s="940"/>
      <c r="M168" s="940"/>
      <c r="N168" s="940"/>
    </row>
    <row r="169" spans="1:19" x14ac:dyDescent="0.2">
      <c r="A169" s="935" t="s">
        <v>113</v>
      </c>
      <c r="B169" s="936"/>
      <c r="C169" s="936"/>
      <c r="D169" s="936"/>
      <c r="E169" s="936"/>
      <c r="F169" s="936"/>
      <c r="G169" s="936"/>
      <c r="H169" s="134">
        <f>SUMIF(G21:G143,"es",H21:H143)</f>
        <v>370</v>
      </c>
      <c r="I169" s="209">
        <f>SUMIF(G21:G143,"es",I21:I143)</f>
        <v>0</v>
      </c>
      <c r="J169" s="131">
        <f>SUMIF(G21:G143,"es",J21:J143)</f>
        <v>0</v>
      </c>
      <c r="K169" s="910"/>
      <c r="L169" s="937"/>
      <c r="M169" s="937"/>
      <c r="N169" s="937"/>
    </row>
    <row r="170" spans="1:19" x14ac:dyDescent="0.2">
      <c r="A170" s="935" t="s">
        <v>114</v>
      </c>
      <c r="B170" s="936"/>
      <c r="C170" s="936"/>
      <c r="D170" s="936"/>
      <c r="E170" s="936"/>
      <c r="F170" s="936"/>
      <c r="G170" s="936"/>
      <c r="H170" s="241">
        <f>SUMIF(G21:G136,"kt",H21:H136)</f>
        <v>46.6</v>
      </c>
      <c r="I170" s="234">
        <f>SUMIF(G21:G136,"kt",I21:I136)</f>
        <v>0</v>
      </c>
      <c r="J170" s="233">
        <f>SUMIF(G21:G136,"kt",J21:J136)</f>
        <v>200</v>
      </c>
      <c r="K170" s="910"/>
      <c r="L170" s="910"/>
      <c r="M170" s="910"/>
      <c r="N170" s="910"/>
      <c r="S170" s="244"/>
    </row>
    <row r="171" spans="1:19" ht="13.5" thickBot="1" x14ac:dyDescent="0.25">
      <c r="A171" s="938" t="s">
        <v>20</v>
      </c>
      <c r="B171" s="939"/>
      <c r="C171" s="939"/>
      <c r="D171" s="939"/>
      <c r="E171" s="939"/>
      <c r="F171" s="939"/>
      <c r="G171" s="939"/>
      <c r="H171" s="73">
        <f>H168+H157</f>
        <v>11920.400000000001</v>
      </c>
      <c r="I171" s="194">
        <f>I168+I157</f>
        <v>8710.9999999999982</v>
      </c>
      <c r="J171" s="195">
        <f>J168+J157</f>
        <v>8592.5</v>
      </c>
      <c r="K171" s="909"/>
      <c r="L171" s="940"/>
      <c r="M171" s="940"/>
      <c r="N171" s="940"/>
    </row>
    <row r="172" spans="1:19" x14ac:dyDescent="0.2">
      <c r="A172" s="169"/>
      <c r="B172" s="170"/>
      <c r="C172" s="169"/>
      <c r="D172" s="171"/>
      <c r="K172" s="172"/>
      <c r="L172" s="937"/>
      <c r="M172" s="937"/>
      <c r="N172" s="937"/>
    </row>
    <row r="173" spans="1:19" x14ac:dyDescent="0.2">
      <c r="I173" s="412"/>
      <c r="K173" s="165"/>
    </row>
    <row r="174" spans="1:19" ht="16.5" customHeight="1" x14ac:dyDescent="0.2">
      <c r="E174" s="930" t="s">
        <v>122</v>
      </c>
      <c r="F174" s="930"/>
      <c r="G174" s="930"/>
      <c r="H174" s="930"/>
      <c r="I174" s="930"/>
      <c r="J174" s="911"/>
    </row>
  </sheetData>
  <mergeCells count="137">
    <mergeCell ref="A167:G167"/>
    <mergeCell ref="K1:N1"/>
    <mergeCell ref="A2:N2"/>
    <mergeCell ref="A3:N3"/>
    <mergeCell ref="A4:N4"/>
    <mergeCell ref="L5:N5"/>
    <mergeCell ref="A6:A9"/>
    <mergeCell ref="B6:B9"/>
    <mergeCell ref="C6:C9"/>
    <mergeCell ref="D6:D9"/>
    <mergeCell ref="E6:E9"/>
    <mergeCell ref="J6:J9"/>
    <mergeCell ref="K6:N6"/>
    <mergeCell ref="K7:K9"/>
    <mergeCell ref="L7:N7"/>
    <mergeCell ref="L8:L9"/>
    <mergeCell ref="M8:M9"/>
    <mergeCell ref="N8:N9"/>
    <mergeCell ref="F6:F9"/>
    <mergeCell ref="G6:G9"/>
    <mergeCell ref="H6:H9"/>
    <mergeCell ref="I6:I9"/>
    <mergeCell ref="D30:D31"/>
    <mergeCell ref="E30:E31"/>
    <mergeCell ref="F30:F31"/>
    <mergeCell ref="K30:K31"/>
    <mergeCell ref="A10:N10"/>
    <mergeCell ref="A11:N11"/>
    <mergeCell ref="B12:N12"/>
    <mergeCell ref="C13:N13"/>
    <mergeCell ref="A14:A17"/>
    <mergeCell ref="D14:D17"/>
    <mergeCell ref="D22:D23"/>
    <mergeCell ref="D25:D26"/>
    <mergeCell ref="D27:D29"/>
    <mergeCell ref="K28:K29"/>
    <mergeCell ref="K20:K21"/>
    <mergeCell ref="D64:D65"/>
    <mergeCell ref="D66:D67"/>
    <mergeCell ref="E66:E67"/>
    <mergeCell ref="K34:K35"/>
    <mergeCell ref="D68:D69"/>
    <mergeCell ref="D70:D71"/>
    <mergeCell ref="E70:E71"/>
    <mergeCell ref="D55:D56"/>
    <mergeCell ref="D58:D59"/>
    <mergeCell ref="D60:D61"/>
    <mergeCell ref="D62:D63"/>
    <mergeCell ref="D49:D51"/>
    <mergeCell ref="K45:K46"/>
    <mergeCell ref="D52:D54"/>
    <mergeCell ref="D36:D37"/>
    <mergeCell ref="D38:D39"/>
    <mergeCell ref="C42:G42"/>
    <mergeCell ref="K42:N42"/>
    <mergeCell ref="C43:N43"/>
    <mergeCell ref="D44:D46"/>
    <mergeCell ref="K94:K96"/>
    <mergeCell ref="D103:D105"/>
    <mergeCell ref="D87:D88"/>
    <mergeCell ref="D92:D93"/>
    <mergeCell ref="D94:D96"/>
    <mergeCell ref="D72:D73"/>
    <mergeCell ref="D74:D75"/>
    <mergeCell ref="D76:D78"/>
    <mergeCell ref="D85:D86"/>
    <mergeCell ref="D89:D90"/>
    <mergeCell ref="D97:D100"/>
    <mergeCell ref="D145:D146"/>
    <mergeCell ref="K113:K114"/>
    <mergeCell ref="D115:D116"/>
    <mergeCell ref="K115:K116"/>
    <mergeCell ref="D106:D110"/>
    <mergeCell ref="E106:E110"/>
    <mergeCell ref="F111:F112"/>
    <mergeCell ref="D113:D114"/>
    <mergeCell ref="E113:E114"/>
    <mergeCell ref="D127:D129"/>
    <mergeCell ref="G127:G128"/>
    <mergeCell ref="H127:H128"/>
    <mergeCell ref="I127:I128"/>
    <mergeCell ref="E122:G122"/>
    <mergeCell ref="C123:G123"/>
    <mergeCell ref="K123:N123"/>
    <mergeCell ref="C124:N124"/>
    <mergeCell ref="E125:E126"/>
    <mergeCell ref="D117:D118"/>
    <mergeCell ref="D119:D120"/>
    <mergeCell ref="D130:D131"/>
    <mergeCell ref="E130:E131"/>
    <mergeCell ref="D140:D141"/>
    <mergeCell ref="D142:D143"/>
    <mergeCell ref="G142:G143"/>
    <mergeCell ref="H142:H143"/>
    <mergeCell ref="I142:I143"/>
    <mergeCell ref="D133:D136"/>
    <mergeCell ref="G133:G136"/>
    <mergeCell ref="H133:H136"/>
    <mergeCell ref="I133:I136"/>
    <mergeCell ref="D137:D139"/>
    <mergeCell ref="G137:G139"/>
    <mergeCell ref="H137:H139"/>
    <mergeCell ref="I137:I139"/>
    <mergeCell ref="L157:N157"/>
    <mergeCell ref="A159:G159"/>
    <mergeCell ref="L159:N159"/>
    <mergeCell ref="C152:G152"/>
    <mergeCell ref="B153:G153"/>
    <mergeCell ref="K153:N153"/>
    <mergeCell ref="B154:G154"/>
    <mergeCell ref="K154:N154"/>
    <mergeCell ref="K152:N152"/>
    <mergeCell ref="A155:J155"/>
    <mergeCell ref="D121:D122"/>
    <mergeCell ref="A166:G166"/>
    <mergeCell ref="A158:G158"/>
    <mergeCell ref="A165:G165"/>
    <mergeCell ref="E174:I174"/>
    <mergeCell ref="K92:K93"/>
    <mergeCell ref="D111:D112"/>
    <mergeCell ref="A169:G169"/>
    <mergeCell ref="L169:N169"/>
    <mergeCell ref="A170:G170"/>
    <mergeCell ref="A171:G171"/>
    <mergeCell ref="L171:N171"/>
    <mergeCell ref="L172:N172"/>
    <mergeCell ref="A163:G163"/>
    <mergeCell ref="L163:N163"/>
    <mergeCell ref="A168:G168"/>
    <mergeCell ref="L168:N168"/>
    <mergeCell ref="A164:G164"/>
    <mergeCell ref="A160:G160"/>
    <mergeCell ref="A161:G161"/>
    <mergeCell ref="A162:G162"/>
    <mergeCell ref="A156:G156"/>
    <mergeCell ref="L156:N156"/>
    <mergeCell ref="A157:G157"/>
  </mergeCells>
  <printOptions horizontalCentered="1"/>
  <pageMargins left="0.70866141732283472" right="0.39370078740157483" top="0.39370078740157483" bottom="0.19685039370078741" header="0.31496062992125984" footer="0.31496062992125984"/>
  <pageSetup paperSize="9" scale="79" orientation="portrait" r:id="rId1"/>
  <rowBreaks count="2" manualBreakCount="2">
    <brk id="43" max="13" man="1"/>
    <brk id="81"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78"/>
  <sheetViews>
    <sheetView zoomScaleNormal="100" workbookViewId="0">
      <selection activeCell="W5" sqref="W5"/>
    </sheetView>
  </sheetViews>
  <sheetFormatPr defaultColWidth="9.140625" defaultRowHeight="12.75" x14ac:dyDescent="0.2"/>
  <cols>
    <col min="1" max="1" width="2.5703125" style="1" customWidth="1"/>
    <col min="2" max="2" width="3.140625" style="2" customWidth="1"/>
    <col min="3" max="3" width="2.7109375" style="1" customWidth="1"/>
    <col min="4" max="4" width="26.85546875" style="260" customWidth="1"/>
    <col min="5" max="5" width="4" style="558" customWidth="1"/>
    <col min="6" max="6" width="2.7109375" style="3" customWidth="1"/>
    <col min="7" max="7" width="8.140625" style="3" customWidth="1"/>
    <col min="8" max="8" width="8.85546875" style="412" customWidth="1"/>
    <col min="9" max="9" width="9.42578125" style="412" customWidth="1"/>
    <col min="10" max="10" width="8.85546875" style="412" customWidth="1"/>
    <col min="11" max="12" width="7.7109375" style="4" customWidth="1"/>
    <col min="13" max="13" width="8.140625" style="4" customWidth="1"/>
    <col min="14" max="15" width="7.7109375" style="4" customWidth="1"/>
    <col min="16" max="16" width="8.140625" style="4" customWidth="1"/>
    <col min="17" max="17" width="25.140625" style="173" customWidth="1"/>
    <col min="18" max="18" width="6.140625" style="3" customWidth="1"/>
    <col min="19" max="19" width="5.7109375" style="3" customWidth="1"/>
    <col min="20" max="20" width="5.85546875" style="3" customWidth="1"/>
    <col min="21" max="21" width="33.5703125" style="3" customWidth="1"/>
    <col min="22" max="28" width="9.140625" style="243"/>
    <col min="29" max="16384" width="9.140625" style="260"/>
  </cols>
  <sheetData>
    <row r="1" spans="1:28" ht="33.75" customHeight="1" x14ac:dyDescent="0.2">
      <c r="R1" s="260"/>
      <c r="S1" s="260"/>
      <c r="T1" s="1118" t="s">
        <v>209</v>
      </c>
      <c r="U1" s="1118"/>
    </row>
    <row r="2" spans="1:28" s="6" customFormat="1" ht="15.75" x14ac:dyDescent="0.2">
      <c r="A2" s="1047" t="s">
        <v>175</v>
      </c>
      <c r="B2" s="1047"/>
      <c r="C2" s="1047"/>
      <c r="D2" s="1047"/>
      <c r="E2" s="1047"/>
      <c r="F2" s="1047"/>
      <c r="G2" s="1047"/>
      <c r="H2" s="1047"/>
      <c r="I2" s="1047"/>
      <c r="J2" s="1047"/>
      <c r="K2" s="1047"/>
      <c r="L2" s="1047"/>
      <c r="M2" s="1047"/>
      <c r="N2" s="1047"/>
      <c r="O2" s="1047"/>
      <c r="P2" s="1047"/>
      <c r="Q2" s="1047"/>
      <c r="R2" s="1047"/>
      <c r="S2" s="1047"/>
      <c r="T2" s="1047"/>
      <c r="U2" s="1047"/>
      <c r="V2" s="244"/>
      <c r="W2" s="245"/>
      <c r="X2" s="246"/>
      <c r="Y2" s="246"/>
      <c r="Z2" s="246"/>
      <c r="AA2" s="246"/>
      <c r="AB2" s="246"/>
    </row>
    <row r="3" spans="1:28" s="6" customFormat="1" ht="18" customHeight="1" x14ac:dyDescent="0.2">
      <c r="A3" s="1048" t="s">
        <v>0</v>
      </c>
      <c r="B3" s="1049"/>
      <c r="C3" s="1049"/>
      <c r="D3" s="1049"/>
      <c r="E3" s="1049"/>
      <c r="F3" s="1049"/>
      <c r="G3" s="1049"/>
      <c r="H3" s="1049"/>
      <c r="I3" s="1049"/>
      <c r="J3" s="1049"/>
      <c r="K3" s="1049"/>
      <c r="L3" s="1049"/>
      <c r="M3" s="1049"/>
      <c r="N3" s="1049"/>
      <c r="O3" s="1049"/>
      <c r="P3" s="1049"/>
      <c r="Q3" s="1049"/>
      <c r="R3" s="1049"/>
      <c r="S3" s="1049"/>
      <c r="T3" s="1049"/>
      <c r="U3" s="1049"/>
      <c r="V3" s="244"/>
      <c r="W3" s="245"/>
      <c r="X3" s="246"/>
      <c r="Y3" s="246"/>
      <c r="Z3" s="246"/>
      <c r="AA3" s="246"/>
      <c r="AB3" s="246"/>
    </row>
    <row r="4" spans="1:28" s="6" customFormat="1" ht="15.75" x14ac:dyDescent="0.2">
      <c r="A4" s="1047" t="s">
        <v>1</v>
      </c>
      <c r="B4" s="1050"/>
      <c r="C4" s="1050"/>
      <c r="D4" s="1050"/>
      <c r="E4" s="1050"/>
      <c r="F4" s="1050"/>
      <c r="G4" s="1050"/>
      <c r="H4" s="1050"/>
      <c r="I4" s="1050"/>
      <c r="J4" s="1050"/>
      <c r="K4" s="1050"/>
      <c r="L4" s="1050"/>
      <c r="M4" s="1050"/>
      <c r="N4" s="1050"/>
      <c r="O4" s="1050"/>
      <c r="P4" s="1050"/>
      <c r="Q4" s="1050"/>
      <c r="R4" s="1050"/>
      <c r="S4" s="1050"/>
      <c r="T4" s="1050"/>
      <c r="U4" s="1050"/>
      <c r="V4" s="244"/>
      <c r="W4" s="245"/>
      <c r="X4" s="246"/>
      <c r="Y4" s="246"/>
      <c r="Z4" s="246"/>
      <c r="AA4" s="246"/>
      <c r="AB4" s="246"/>
    </row>
    <row r="5" spans="1:28" s="14" customFormat="1" ht="15.75" customHeight="1" thickBot="1" x14ac:dyDescent="0.25">
      <c r="A5" s="7"/>
      <c r="B5" s="8"/>
      <c r="C5" s="7"/>
      <c r="D5" s="9"/>
      <c r="E5" s="10"/>
      <c r="F5" s="11"/>
      <c r="G5" s="3"/>
      <c r="H5" s="413"/>
      <c r="I5" s="413"/>
      <c r="J5" s="413"/>
      <c r="K5" s="12"/>
      <c r="L5" s="12"/>
      <c r="M5" s="12"/>
      <c r="N5" s="12"/>
      <c r="O5" s="12"/>
      <c r="P5" s="12"/>
      <c r="Q5" s="13"/>
      <c r="R5" s="1051" t="s">
        <v>226</v>
      </c>
      <c r="S5" s="1051"/>
      <c r="T5" s="1051"/>
      <c r="U5" s="1051"/>
      <c r="V5" s="244"/>
      <c r="W5" s="244"/>
      <c r="X5" s="247"/>
      <c r="Y5" s="247"/>
      <c r="Z5" s="247"/>
      <c r="AA5" s="247"/>
      <c r="AB5" s="247"/>
    </row>
    <row r="6" spans="1:28" s="14" customFormat="1" ht="18.75" customHeight="1" thickBot="1" x14ac:dyDescent="0.25">
      <c r="A6" s="1052" t="s">
        <v>2</v>
      </c>
      <c r="B6" s="1055" t="s">
        <v>3</v>
      </c>
      <c r="C6" s="1055" t="s">
        <v>4</v>
      </c>
      <c r="D6" s="1058" t="s">
        <v>5</v>
      </c>
      <c r="E6" s="1061" t="s">
        <v>6</v>
      </c>
      <c r="F6" s="1082" t="s">
        <v>7</v>
      </c>
      <c r="G6" s="1085" t="s">
        <v>8</v>
      </c>
      <c r="H6" s="1088" t="s">
        <v>119</v>
      </c>
      <c r="I6" s="1100" t="s">
        <v>202</v>
      </c>
      <c r="J6" s="1103" t="s">
        <v>203</v>
      </c>
      <c r="K6" s="1138" t="s">
        <v>9</v>
      </c>
      <c r="L6" s="1100" t="s">
        <v>210</v>
      </c>
      <c r="M6" s="1103" t="s">
        <v>203</v>
      </c>
      <c r="N6" s="1156" t="s">
        <v>123</v>
      </c>
      <c r="O6" s="1100" t="s">
        <v>211</v>
      </c>
      <c r="P6" s="1103" t="s">
        <v>203</v>
      </c>
      <c r="Q6" s="1122" t="s">
        <v>10</v>
      </c>
      <c r="R6" s="1123"/>
      <c r="S6" s="1123"/>
      <c r="T6" s="1123"/>
      <c r="U6" s="1119" t="s">
        <v>205</v>
      </c>
      <c r="V6" s="244"/>
      <c r="W6" s="244"/>
      <c r="X6" s="247"/>
      <c r="Y6" s="247"/>
      <c r="Z6" s="247"/>
      <c r="AA6" s="247"/>
      <c r="AB6" s="247"/>
    </row>
    <row r="7" spans="1:28" s="14" customFormat="1" ht="19.5" customHeight="1" x14ac:dyDescent="0.2">
      <c r="A7" s="1053"/>
      <c r="B7" s="1056"/>
      <c r="C7" s="1056"/>
      <c r="D7" s="1059"/>
      <c r="E7" s="1062"/>
      <c r="F7" s="1083"/>
      <c r="G7" s="1086"/>
      <c r="H7" s="1089"/>
      <c r="I7" s="1101"/>
      <c r="J7" s="1104"/>
      <c r="K7" s="1139"/>
      <c r="L7" s="1101"/>
      <c r="M7" s="1104"/>
      <c r="N7" s="1157"/>
      <c r="O7" s="1101"/>
      <c r="P7" s="1104"/>
      <c r="Q7" s="1119" t="s">
        <v>5</v>
      </c>
      <c r="R7" s="947" t="s">
        <v>115</v>
      </c>
      <c r="S7" s="948"/>
      <c r="T7" s="1124"/>
      <c r="U7" s="1120"/>
      <c r="V7" s="244"/>
      <c r="W7" s="244"/>
      <c r="X7" s="247"/>
      <c r="Y7" s="247"/>
      <c r="Z7" s="247"/>
      <c r="AA7" s="247"/>
      <c r="AB7" s="247"/>
    </row>
    <row r="8" spans="1:28" s="14" customFormat="1" ht="28.5" customHeight="1" x14ac:dyDescent="0.2">
      <c r="A8" s="1053"/>
      <c r="B8" s="1056"/>
      <c r="C8" s="1056"/>
      <c r="D8" s="1059"/>
      <c r="E8" s="1062"/>
      <c r="F8" s="1083"/>
      <c r="G8" s="1086"/>
      <c r="H8" s="1089"/>
      <c r="I8" s="1101"/>
      <c r="J8" s="1104"/>
      <c r="K8" s="1139"/>
      <c r="L8" s="1101"/>
      <c r="M8" s="1104"/>
      <c r="N8" s="1157"/>
      <c r="O8" s="1101"/>
      <c r="P8" s="1104"/>
      <c r="Q8" s="1120"/>
      <c r="R8" s="1159" t="s">
        <v>11</v>
      </c>
      <c r="S8" s="1078" t="s">
        <v>12</v>
      </c>
      <c r="T8" s="1080" t="s">
        <v>125</v>
      </c>
      <c r="U8" s="1120"/>
      <c r="V8" s="244"/>
      <c r="W8" s="244"/>
      <c r="X8" s="247"/>
      <c r="Y8" s="247"/>
      <c r="Z8" s="247"/>
      <c r="AA8" s="247"/>
      <c r="AB8" s="247"/>
    </row>
    <row r="9" spans="1:28" s="14" customFormat="1" ht="54.75" customHeight="1" thickBot="1" x14ac:dyDescent="0.25">
      <c r="A9" s="1054"/>
      <c r="B9" s="1057"/>
      <c r="C9" s="1057"/>
      <c r="D9" s="1060"/>
      <c r="E9" s="1063"/>
      <c r="F9" s="1084"/>
      <c r="G9" s="1087"/>
      <c r="H9" s="1090"/>
      <c r="I9" s="1102"/>
      <c r="J9" s="1105"/>
      <c r="K9" s="1140"/>
      <c r="L9" s="1102"/>
      <c r="M9" s="1105"/>
      <c r="N9" s="1158"/>
      <c r="O9" s="1102"/>
      <c r="P9" s="1105"/>
      <c r="Q9" s="1121"/>
      <c r="R9" s="1160"/>
      <c r="S9" s="1079"/>
      <c r="T9" s="1081"/>
      <c r="U9" s="1121"/>
      <c r="V9" s="244"/>
      <c r="W9" s="244"/>
      <c r="X9" s="247"/>
      <c r="Y9" s="247"/>
      <c r="Z9" s="247"/>
      <c r="AA9" s="247"/>
      <c r="AB9" s="247"/>
    </row>
    <row r="10" spans="1:28" ht="15" customHeight="1" x14ac:dyDescent="0.2">
      <c r="A10" s="1029" t="s">
        <v>13</v>
      </c>
      <c r="B10" s="1030"/>
      <c r="C10" s="1030"/>
      <c r="D10" s="1030"/>
      <c r="E10" s="1030"/>
      <c r="F10" s="1030"/>
      <c r="G10" s="1030"/>
      <c r="H10" s="1030"/>
      <c r="I10" s="1030"/>
      <c r="J10" s="1030"/>
      <c r="K10" s="1030"/>
      <c r="L10" s="1030"/>
      <c r="M10" s="1030"/>
      <c r="N10" s="1030"/>
      <c r="O10" s="1030"/>
      <c r="P10" s="1030"/>
      <c r="Q10" s="1030"/>
      <c r="R10" s="1030"/>
      <c r="S10" s="1030"/>
      <c r="T10" s="1030"/>
      <c r="U10" s="1031"/>
    </row>
    <row r="11" spans="1:28" ht="15" customHeight="1" x14ac:dyDescent="0.2">
      <c r="A11" s="1147" t="s">
        <v>14</v>
      </c>
      <c r="B11" s="1148"/>
      <c r="C11" s="1148"/>
      <c r="D11" s="1148"/>
      <c r="E11" s="1148"/>
      <c r="F11" s="1148"/>
      <c r="G11" s="1148"/>
      <c r="H11" s="1148"/>
      <c r="I11" s="1148"/>
      <c r="J11" s="1148"/>
      <c r="K11" s="1148"/>
      <c r="L11" s="1148"/>
      <c r="M11" s="1148"/>
      <c r="N11" s="1148"/>
      <c r="O11" s="1148"/>
      <c r="P11" s="1148"/>
      <c r="Q11" s="1148"/>
      <c r="R11" s="1148"/>
      <c r="S11" s="1148"/>
      <c r="T11" s="1148"/>
      <c r="U11" s="1149"/>
    </row>
    <row r="12" spans="1:28" ht="15" customHeight="1" x14ac:dyDescent="0.2">
      <c r="A12" s="667" t="s">
        <v>15</v>
      </c>
      <c r="B12" s="1150" t="s">
        <v>16</v>
      </c>
      <c r="C12" s="1151"/>
      <c r="D12" s="1151"/>
      <c r="E12" s="1151"/>
      <c r="F12" s="1151"/>
      <c r="G12" s="1151"/>
      <c r="H12" s="1151"/>
      <c r="I12" s="1151"/>
      <c r="J12" s="1151"/>
      <c r="K12" s="1151"/>
      <c r="L12" s="1151"/>
      <c r="M12" s="1151"/>
      <c r="N12" s="1151"/>
      <c r="O12" s="1151"/>
      <c r="P12" s="1151"/>
      <c r="Q12" s="1151"/>
      <c r="R12" s="1151"/>
      <c r="S12" s="1151"/>
      <c r="T12" s="1151"/>
      <c r="U12" s="1152"/>
      <c r="W12" s="244"/>
    </row>
    <row r="13" spans="1:28" ht="15" customHeight="1" thickBot="1" x14ac:dyDescent="0.25">
      <c r="A13" s="666" t="s">
        <v>15</v>
      </c>
      <c r="B13" s="16" t="s">
        <v>15</v>
      </c>
      <c r="C13" s="1153" t="s">
        <v>17</v>
      </c>
      <c r="D13" s="1154"/>
      <c r="E13" s="1154"/>
      <c r="F13" s="1154"/>
      <c r="G13" s="1154"/>
      <c r="H13" s="1154"/>
      <c r="I13" s="1154"/>
      <c r="J13" s="1154"/>
      <c r="K13" s="1154"/>
      <c r="L13" s="1154"/>
      <c r="M13" s="1154"/>
      <c r="N13" s="1154"/>
      <c r="O13" s="1154"/>
      <c r="P13" s="1154"/>
      <c r="Q13" s="1154"/>
      <c r="R13" s="1154"/>
      <c r="S13" s="1154"/>
      <c r="T13" s="1154"/>
      <c r="U13" s="1155"/>
    </row>
    <row r="14" spans="1:28" ht="16.5" customHeight="1" x14ac:dyDescent="0.2">
      <c r="A14" s="1038" t="s">
        <v>15</v>
      </c>
      <c r="B14" s="17" t="s">
        <v>15</v>
      </c>
      <c r="C14" s="18" t="s">
        <v>15</v>
      </c>
      <c r="D14" s="1040" t="s">
        <v>126</v>
      </c>
      <c r="E14" s="19" t="s">
        <v>18</v>
      </c>
      <c r="F14" s="20">
        <v>2</v>
      </c>
      <c r="G14" s="293" t="s">
        <v>19</v>
      </c>
      <c r="H14" s="429">
        <f>881+100</f>
        <v>981</v>
      </c>
      <c r="I14" s="693">
        <v>989</v>
      </c>
      <c r="J14" s="694">
        <f>+I14-H14</f>
        <v>8</v>
      </c>
      <c r="K14" s="429">
        <v>1150</v>
      </c>
      <c r="L14" s="814">
        <v>1158</v>
      </c>
      <c r="M14" s="810">
        <f>+L14-K14</f>
        <v>8</v>
      </c>
      <c r="N14" s="22">
        <v>1150</v>
      </c>
      <c r="O14" s="693">
        <v>1208</v>
      </c>
      <c r="P14" s="810">
        <f>+O14-N14</f>
        <v>58</v>
      </c>
      <c r="Q14" s="290"/>
      <c r="R14" s="293"/>
      <c r="S14" s="23"/>
      <c r="T14" s="24"/>
      <c r="U14" s="1141" t="s">
        <v>219</v>
      </c>
      <c r="V14" s="430"/>
      <c r="Y14" s="244"/>
    </row>
    <row r="15" spans="1:28" ht="18" customHeight="1" x14ac:dyDescent="0.2">
      <c r="A15" s="1039"/>
      <c r="B15" s="25"/>
      <c r="C15" s="26"/>
      <c r="D15" s="1041"/>
      <c r="E15" s="235"/>
      <c r="F15" s="80"/>
      <c r="G15" s="286" t="s">
        <v>23</v>
      </c>
      <c r="H15" s="268">
        <v>234.9</v>
      </c>
      <c r="I15" s="261">
        <v>234.9</v>
      </c>
      <c r="J15" s="183"/>
      <c r="K15" s="268">
        <v>246.1</v>
      </c>
      <c r="L15" s="637">
        <v>246.1</v>
      </c>
      <c r="M15" s="184"/>
      <c r="N15" s="241">
        <v>246.1</v>
      </c>
      <c r="O15" s="261">
        <v>246.1</v>
      </c>
      <c r="P15" s="184"/>
      <c r="Q15" s="88"/>
      <c r="R15" s="569"/>
      <c r="S15" s="86"/>
      <c r="T15" s="545"/>
      <c r="U15" s="1017"/>
      <c r="V15" s="430"/>
      <c r="Y15" s="244"/>
    </row>
    <row r="16" spans="1:28" ht="29.25" customHeight="1" x14ac:dyDescent="0.2">
      <c r="A16" s="1039"/>
      <c r="B16" s="25"/>
      <c r="C16" s="26"/>
      <c r="D16" s="1041"/>
      <c r="E16" s="235"/>
      <c r="F16" s="80"/>
      <c r="G16" s="286" t="s">
        <v>117</v>
      </c>
      <c r="H16" s="268">
        <v>11.2</v>
      </c>
      <c r="I16" s="261">
        <v>11.2</v>
      </c>
      <c r="J16" s="183"/>
      <c r="K16" s="268"/>
      <c r="L16" s="637"/>
      <c r="M16" s="184"/>
      <c r="N16" s="241"/>
      <c r="O16" s="261"/>
      <c r="P16" s="184"/>
      <c r="Q16" s="363" t="s">
        <v>127</v>
      </c>
      <c r="R16" s="590">
        <v>80</v>
      </c>
      <c r="S16" s="85">
        <v>90</v>
      </c>
      <c r="T16" s="596">
        <v>90</v>
      </c>
      <c r="U16" s="1017"/>
      <c r="V16" s="248"/>
      <c r="Y16" s="244"/>
    </row>
    <row r="17" spans="1:29" ht="30.75" customHeight="1" x14ac:dyDescent="0.2">
      <c r="A17" s="1039"/>
      <c r="B17" s="25"/>
      <c r="C17" s="26"/>
      <c r="D17" s="1041"/>
      <c r="E17" s="235"/>
      <c r="F17" s="80"/>
      <c r="G17" s="588"/>
      <c r="H17" s="97"/>
      <c r="I17" s="541"/>
      <c r="J17" s="103"/>
      <c r="K17" s="97"/>
      <c r="L17" s="266"/>
      <c r="M17" s="544"/>
      <c r="N17" s="553"/>
      <c r="O17" s="541"/>
      <c r="P17" s="544"/>
      <c r="Q17" s="816" t="s">
        <v>128</v>
      </c>
      <c r="R17" s="590">
        <v>10</v>
      </c>
      <c r="S17" s="85">
        <v>10</v>
      </c>
      <c r="T17" s="596">
        <v>10</v>
      </c>
      <c r="U17" s="1017"/>
      <c r="V17" s="248"/>
      <c r="Y17" s="244"/>
    </row>
    <row r="18" spans="1:29" ht="16.5" customHeight="1" x14ac:dyDescent="0.2">
      <c r="A18" s="49"/>
      <c r="B18" s="25"/>
      <c r="C18" s="26"/>
      <c r="D18" s="712"/>
      <c r="E18" s="815"/>
      <c r="F18" s="80"/>
      <c r="G18" s="588"/>
      <c r="H18" s="97"/>
      <c r="I18" s="541"/>
      <c r="J18" s="103"/>
      <c r="K18" s="97"/>
      <c r="L18" s="266"/>
      <c r="M18" s="544"/>
      <c r="N18" s="553"/>
      <c r="O18" s="541"/>
      <c r="P18" s="544"/>
      <c r="Q18" s="817" t="s">
        <v>212</v>
      </c>
      <c r="R18" s="818">
        <v>218</v>
      </c>
      <c r="S18" s="819">
        <v>220</v>
      </c>
      <c r="T18" s="820">
        <v>220</v>
      </c>
      <c r="U18" s="1017"/>
      <c r="V18" s="248"/>
      <c r="Y18" s="244"/>
    </row>
    <row r="19" spans="1:29" ht="16.5" customHeight="1" x14ac:dyDescent="0.2">
      <c r="A19" s="49"/>
      <c r="B19" s="25"/>
      <c r="C19" s="26"/>
      <c r="D19" s="712"/>
      <c r="E19" s="815"/>
      <c r="F19" s="80"/>
      <c r="G19" s="588"/>
      <c r="H19" s="97"/>
      <c r="I19" s="541"/>
      <c r="J19" s="103"/>
      <c r="K19" s="97"/>
      <c r="L19" s="266"/>
      <c r="M19" s="544"/>
      <c r="N19" s="553"/>
      <c r="O19" s="541"/>
      <c r="P19" s="544"/>
      <c r="Q19" s="817" t="s">
        <v>213</v>
      </c>
      <c r="R19" s="818">
        <v>35</v>
      </c>
      <c r="S19" s="819">
        <v>35</v>
      </c>
      <c r="T19" s="820">
        <v>35</v>
      </c>
      <c r="U19" s="1017"/>
      <c r="V19" s="248"/>
      <c r="Y19" s="244"/>
    </row>
    <row r="20" spans="1:29" ht="27" customHeight="1" x14ac:dyDescent="0.2">
      <c r="A20" s="49"/>
      <c r="B20" s="25"/>
      <c r="C20" s="26"/>
      <c r="D20" s="712"/>
      <c r="E20" s="815"/>
      <c r="F20" s="80"/>
      <c r="G20" s="588"/>
      <c r="H20" s="97"/>
      <c r="I20" s="541"/>
      <c r="J20" s="103"/>
      <c r="K20" s="97"/>
      <c r="L20" s="266"/>
      <c r="M20" s="544"/>
      <c r="N20" s="553"/>
      <c r="O20" s="541"/>
      <c r="P20" s="544"/>
      <c r="Q20" s="1112" t="s">
        <v>214</v>
      </c>
      <c r="R20" s="821"/>
      <c r="S20" s="822"/>
      <c r="T20" s="823">
        <v>50</v>
      </c>
      <c r="U20" s="1017"/>
      <c r="V20" s="248"/>
      <c r="Y20" s="244"/>
    </row>
    <row r="21" spans="1:29" ht="17.25" customHeight="1" thickBot="1" x14ac:dyDescent="0.25">
      <c r="A21" s="31"/>
      <c r="B21" s="25"/>
      <c r="C21" s="32"/>
      <c r="D21" s="296"/>
      <c r="E21" s="295"/>
      <c r="F21" s="705"/>
      <c r="G21" s="297" t="s">
        <v>20</v>
      </c>
      <c r="H21" s="423">
        <f t="shared" ref="H21:P21" si="0">SUM(H14:H17)</f>
        <v>1227.1000000000001</v>
      </c>
      <c r="I21" s="623">
        <f t="shared" si="0"/>
        <v>1235.1000000000001</v>
      </c>
      <c r="J21" s="827">
        <f t="shared" si="0"/>
        <v>8</v>
      </c>
      <c r="K21" s="426">
        <f t="shared" si="0"/>
        <v>1396.1</v>
      </c>
      <c r="L21" s="416">
        <f t="shared" si="0"/>
        <v>1404.1</v>
      </c>
      <c r="M21" s="191">
        <f t="shared" si="0"/>
        <v>8</v>
      </c>
      <c r="N21" s="621">
        <f t="shared" si="0"/>
        <v>1396.1</v>
      </c>
      <c r="O21" s="623">
        <f t="shared" si="0"/>
        <v>1454.1</v>
      </c>
      <c r="P21" s="641">
        <f t="shared" si="0"/>
        <v>58</v>
      </c>
      <c r="Q21" s="1113"/>
      <c r="R21" s="824"/>
      <c r="S21" s="825"/>
      <c r="T21" s="826"/>
      <c r="U21" s="1106"/>
      <c r="W21" s="244"/>
      <c r="X21" s="244"/>
    </row>
    <row r="22" spans="1:29" ht="29.25" customHeight="1" x14ac:dyDescent="0.2">
      <c r="A22" s="43" t="s">
        <v>15</v>
      </c>
      <c r="B22" s="17" t="s">
        <v>15</v>
      </c>
      <c r="C22" s="44" t="s">
        <v>21</v>
      </c>
      <c r="D22" s="1040" t="s">
        <v>166</v>
      </c>
      <c r="E22" s="45"/>
      <c r="F22" s="710">
        <v>2</v>
      </c>
      <c r="G22" s="587" t="s">
        <v>19</v>
      </c>
      <c r="H22" s="424">
        <v>71.2</v>
      </c>
      <c r="I22" s="186">
        <v>71.2</v>
      </c>
      <c r="J22" s="187"/>
      <c r="K22" s="219">
        <v>71.2</v>
      </c>
      <c r="L22" s="219">
        <v>71.2</v>
      </c>
      <c r="M22" s="185"/>
      <c r="N22" s="46">
        <v>936.4</v>
      </c>
      <c r="O22" s="186">
        <v>936.4</v>
      </c>
      <c r="P22" s="187"/>
      <c r="Q22" s="595" t="s">
        <v>157</v>
      </c>
      <c r="R22" s="403">
        <v>30</v>
      </c>
      <c r="S22" s="397">
        <v>70</v>
      </c>
      <c r="T22" s="398">
        <v>100</v>
      </c>
      <c r="U22" s="398"/>
      <c r="W22" s="244"/>
    </row>
    <row r="23" spans="1:29" ht="29.25" customHeight="1" x14ac:dyDescent="0.2">
      <c r="A23" s="49"/>
      <c r="B23" s="25"/>
      <c r="C23" s="50"/>
      <c r="D23" s="1041"/>
      <c r="E23" s="567"/>
      <c r="F23" s="34"/>
      <c r="G23" s="286" t="s">
        <v>78</v>
      </c>
      <c r="H23" s="425"/>
      <c r="I23" s="593"/>
      <c r="J23" s="93"/>
      <c r="K23" s="417"/>
      <c r="L23" s="417"/>
      <c r="M23" s="188"/>
      <c r="N23" s="592">
        <v>200</v>
      </c>
      <c r="O23" s="593">
        <v>200</v>
      </c>
      <c r="P23" s="93"/>
      <c r="Q23" s="51" t="s">
        <v>158</v>
      </c>
      <c r="R23" s="404"/>
      <c r="S23" s="399"/>
      <c r="T23" s="400">
        <v>100</v>
      </c>
      <c r="U23" s="400"/>
      <c r="W23" s="244"/>
      <c r="Y23" s="244"/>
      <c r="Z23" s="244"/>
      <c r="AC23" s="5"/>
    </row>
    <row r="24" spans="1:29" ht="43.5" customHeight="1" x14ac:dyDescent="0.2">
      <c r="A24" s="49"/>
      <c r="B24" s="25"/>
      <c r="C24" s="50"/>
      <c r="D24" s="584"/>
      <c r="E24" s="567"/>
      <c r="F24" s="34"/>
      <c r="G24" s="588"/>
      <c r="H24" s="542"/>
      <c r="I24" s="708"/>
      <c r="J24" s="543"/>
      <c r="K24" s="714"/>
      <c r="L24" s="282"/>
      <c r="M24" s="99"/>
      <c r="N24" s="706"/>
      <c r="O24" s="708"/>
      <c r="P24" s="543"/>
      <c r="Q24" s="51" t="s">
        <v>129</v>
      </c>
      <c r="R24" s="405"/>
      <c r="S24" s="301"/>
      <c r="T24" s="302">
        <v>50</v>
      </c>
      <c r="U24" s="302"/>
      <c r="W24" s="244"/>
      <c r="Y24" s="244"/>
      <c r="Z24" s="244"/>
      <c r="AB24" s="244"/>
    </row>
    <row r="25" spans="1:29" ht="43.5" customHeight="1" x14ac:dyDescent="0.2">
      <c r="A25" s="49"/>
      <c r="B25" s="25"/>
      <c r="C25" s="50"/>
      <c r="D25" s="922"/>
      <c r="E25" s="567"/>
      <c r="F25" s="34"/>
      <c r="G25" s="588"/>
      <c r="H25" s="542"/>
      <c r="I25" s="708"/>
      <c r="J25" s="543"/>
      <c r="K25" s="714"/>
      <c r="L25" s="282"/>
      <c r="M25" s="99"/>
      <c r="N25" s="706"/>
      <c r="O25" s="708"/>
      <c r="P25" s="543"/>
      <c r="Q25" s="222" t="s">
        <v>189</v>
      </c>
      <c r="R25" s="404"/>
      <c r="S25" s="399"/>
      <c r="T25" s="401">
        <v>500</v>
      </c>
      <c r="U25" s="401"/>
      <c r="W25" s="244"/>
    </row>
    <row r="26" spans="1:29" ht="28.5" customHeight="1" thickBot="1" x14ac:dyDescent="0.25">
      <c r="A26" s="53"/>
      <c r="B26" s="16"/>
      <c r="C26" s="54"/>
      <c r="D26" s="923"/>
      <c r="E26" s="55"/>
      <c r="F26" s="711"/>
      <c r="G26" s="291" t="s">
        <v>20</v>
      </c>
      <c r="H26" s="426">
        <f>SUM(H22:H24)</f>
        <v>71.2</v>
      </c>
      <c r="I26" s="190">
        <f>SUM(I22:I24)</f>
        <v>71.2</v>
      </c>
      <c r="J26" s="191"/>
      <c r="K26" s="416">
        <f t="shared" ref="K26:P26" si="1">SUM(K22:K24)</f>
        <v>71.2</v>
      </c>
      <c r="L26" s="416">
        <f t="shared" si="1"/>
        <v>71.2</v>
      </c>
      <c r="M26" s="189">
        <f t="shared" si="1"/>
        <v>0</v>
      </c>
      <c r="N26" s="56">
        <f t="shared" si="1"/>
        <v>1136.4000000000001</v>
      </c>
      <c r="O26" s="190">
        <f t="shared" si="1"/>
        <v>1136.4000000000001</v>
      </c>
      <c r="P26" s="191">
        <f t="shared" si="1"/>
        <v>0</v>
      </c>
      <c r="Q26" s="57" t="s">
        <v>159</v>
      </c>
      <c r="R26" s="406"/>
      <c r="S26" s="407"/>
      <c r="T26" s="408">
        <v>300</v>
      </c>
      <c r="U26" s="408"/>
      <c r="W26" s="244"/>
    </row>
    <row r="27" spans="1:29" ht="30" customHeight="1" x14ac:dyDescent="0.2">
      <c r="A27" s="830" t="s">
        <v>15</v>
      </c>
      <c r="B27" s="831" t="s">
        <v>15</v>
      </c>
      <c r="C27" s="832" t="s">
        <v>215</v>
      </c>
      <c r="D27" s="833" t="s">
        <v>26</v>
      </c>
      <c r="E27" s="45"/>
      <c r="F27" s="710">
        <v>2</v>
      </c>
      <c r="G27" s="587" t="s">
        <v>19</v>
      </c>
      <c r="H27" s="755">
        <v>8</v>
      </c>
      <c r="I27" s="717">
        <v>0</v>
      </c>
      <c r="J27" s="719">
        <f>+I27-H27</f>
        <v>-8</v>
      </c>
      <c r="K27" s="427">
        <v>8</v>
      </c>
      <c r="L27" s="742">
        <v>0</v>
      </c>
      <c r="M27" s="718">
        <f>+L27-K27</f>
        <v>-8</v>
      </c>
      <c r="N27" s="622">
        <v>58</v>
      </c>
      <c r="O27" s="717">
        <v>0</v>
      </c>
      <c r="P27" s="718">
        <f>+O27-N27</f>
        <v>-58</v>
      </c>
      <c r="Q27" s="668"/>
      <c r="R27" s="58"/>
      <c r="S27" s="47"/>
      <c r="T27" s="48"/>
      <c r="U27" s="48"/>
      <c r="W27" s="244"/>
    </row>
    <row r="28" spans="1:29" ht="30.75" customHeight="1" x14ac:dyDescent="0.2">
      <c r="A28" s="834"/>
      <c r="B28" s="835"/>
      <c r="C28" s="836"/>
      <c r="D28" s="837" t="s">
        <v>27</v>
      </c>
      <c r="E28" s="216"/>
      <c r="F28" s="669"/>
      <c r="G28" s="454"/>
      <c r="H28" s="269"/>
      <c r="I28" s="262"/>
      <c r="J28" s="720"/>
      <c r="K28" s="766"/>
      <c r="L28" s="670"/>
      <c r="M28" s="671"/>
      <c r="N28" s="764"/>
      <c r="O28" s="765"/>
      <c r="P28" s="671"/>
      <c r="Q28" s="844" t="s">
        <v>28</v>
      </c>
      <c r="R28" s="845">
        <v>35</v>
      </c>
      <c r="S28" s="846">
        <v>35</v>
      </c>
      <c r="T28" s="847">
        <v>35</v>
      </c>
      <c r="U28" s="28"/>
      <c r="W28" s="244"/>
      <c r="AB28" s="244"/>
    </row>
    <row r="29" spans="1:29" ht="27" customHeight="1" x14ac:dyDescent="0.2">
      <c r="A29" s="838"/>
      <c r="B29" s="839"/>
      <c r="C29" s="840"/>
      <c r="D29" s="1136" t="s">
        <v>29</v>
      </c>
      <c r="E29" s="567"/>
      <c r="F29" s="34"/>
      <c r="G29" s="454"/>
      <c r="H29" s="269"/>
      <c r="I29" s="262"/>
      <c r="J29" s="720"/>
      <c r="K29" s="269"/>
      <c r="L29" s="469"/>
      <c r="M29" s="178"/>
      <c r="N29" s="292"/>
      <c r="O29" s="262"/>
      <c r="P29" s="178"/>
      <c r="Q29" s="848" t="s">
        <v>30</v>
      </c>
      <c r="R29" s="849"/>
      <c r="S29" s="850"/>
      <c r="T29" s="851">
        <v>50</v>
      </c>
      <c r="U29" s="545"/>
      <c r="W29" s="244"/>
      <c r="Y29" s="244"/>
    </row>
    <row r="30" spans="1:29" ht="17.25" customHeight="1" thickBot="1" x14ac:dyDescent="0.25">
      <c r="A30" s="841"/>
      <c r="B30" s="842"/>
      <c r="C30" s="843"/>
      <c r="D30" s="1137"/>
      <c r="E30" s="55"/>
      <c r="F30" s="711"/>
      <c r="G30" s="304" t="s">
        <v>20</v>
      </c>
      <c r="H30" s="426">
        <f t="shared" ref="H30:P30" si="2">SUM(H27:H29)</f>
        <v>8</v>
      </c>
      <c r="I30" s="190">
        <f t="shared" si="2"/>
        <v>0</v>
      </c>
      <c r="J30" s="690">
        <f t="shared" si="2"/>
        <v>-8</v>
      </c>
      <c r="K30" s="691">
        <f t="shared" si="2"/>
        <v>8</v>
      </c>
      <c r="L30" s="418">
        <f t="shared" si="2"/>
        <v>0</v>
      </c>
      <c r="M30" s="763">
        <f t="shared" si="2"/>
        <v>-8</v>
      </c>
      <c r="N30" s="743">
        <f t="shared" si="2"/>
        <v>58</v>
      </c>
      <c r="O30" s="192">
        <f t="shared" si="2"/>
        <v>0</v>
      </c>
      <c r="P30" s="763">
        <f t="shared" si="2"/>
        <v>-58</v>
      </c>
      <c r="Q30" s="77"/>
      <c r="R30" s="63"/>
      <c r="S30" s="89"/>
      <c r="T30" s="597"/>
      <c r="U30" s="597"/>
      <c r="W30" s="244"/>
    </row>
    <row r="31" spans="1:29" ht="28.5" customHeight="1" x14ac:dyDescent="0.2">
      <c r="A31" s="43" t="s">
        <v>15</v>
      </c>
      <c r="B31" s="17" t="s">
        <v>15</v>
      </c>
      <c r="C31" s="829" t="s">
        <v>221</v>
      </c>
      <c r="D31" s="1042" t="s">
        <v>32</v>
      </c>
      <c r="E31" s="45"/>
      <c r="F31" s="710">
        <v>2</v>
      </c>
      <c r="G31" s="21" t="s">
        <v>19</v>
      </c>
      <c r="H31" s="429">
        <v>200</v>
      </c>
      <c r="I31" s="174">
        <v>200</v>
      </c>
      <c r="J31" s="238"/>
      <c r="K31" s="419"/>
      <c r="L31" s="419"/>
      <c r="M31" s="306"/>
      <c r="N31" s="760"/>
      <c r="O31" s="744"/>
      <c r="P31" s="193"/>
      <c r="Q31" s="60" t="s">
        <v>33</v>
      </c>
      <c r="R31" s="447">
        <v>7</v>
      </c>
      <c r="S31" s="144"/>
      <c r="T31" s="61"/>
      <c r="U31" s="61"/>
      <c r="W31" s="244"/>
      <c r="Y31" s="244"/>
    </row>
    <row r="32" spans="1:29" ht="17.25" customHeight="1" x14ac:dyDescent="0.2">
      <c r="A32" s="49"/>
      <c r="B32" s="25"/>
      <c r="C32" s="50"/>
      <c r="D32" s="922"/>
      <c r="E32" s="567"/>
      <c r="F32" s="34"/>
      <c r="G32" s="303"/>
      <c r="H32" s="97"/>
      <c r="I32" s="541"/>
      <c r="J32" s="544"/>
      <c r="K32" s="420"/>
      <c r="L32" s="420"/>
      <c r="M32" s="180"/>
      <c r="N32" s="761"/>
      <c r="O32" s="181"/>
      <c r="P32" s="182"/>
      <c r="Q32" s="972" t="s">
        <v>34</v>
      </c>
      <c r="R32" s="569">
        <v>7</v>
      </c>
      <c r="S32" s="86"/>
      <c r="T32" s="545"/>
      <c r="U32" s="545"/>
      <c r="W32" s="244"/>
      <c r="Y32" s="244"/>
    </row>
    <row r="33" spans="1:28" ht="15.75" customHeight="1" thickBot="1" x14ac:dyDescent="0.25">
      <c r="A33" s="53"/>
      <c r="B33" s="16"/>
      <c r="C33" s="54"/>
      <c r="D33" s="923"/>
      <c r="E33" s="55"/>
      <c r="F33" s="711"/>
      <c r="G33" s="304" t="s">
        <v>20</v>
      </c>
      <c r="H33" s="426">
        <f t="shared" ref="H33" si="3">SUM(H31)</f>
        <v>200</v>
      </c>
      <c r="I33" s="190">
        <f t="shared" ref="I33" si="4">SUM(I31)</f>
        <v>200</v>
      </c>
      <c r="J33" s="191"/>
      <c r="K33" s="418"/>
      <c r="L33" s="418"/>
      <c r="M33" s="726"/>
      <c r="N33" s="743"/>
      <c r="O33" s="192"/>
      <c r="P33" s="763"/>
      <c r="Q33" s="1028"/>
      <c r="R33" s="63"/>
      <c r="S33" s="89"/>
      <c r="T33" s="597"/>
      <c r="U33" s="597"/>
      <c r="W33" s="244"/>
    </row>
    <row r="34" spans="1:28" ht="19.5" customHeight="1" x14ac:dyDescent="0.2">
      <c r="A34" s="64" t="s">
        <v>15</v>
      </c>
      <c r="B34" s="17" t="s">
        <v>15</v>
      </c>
      <c r="C34" s="1114" t="s">
        <v>216</v>
      </c>
      <c r="D34" s="999" t="s">
        <v>130</v>
      </c>
      <c r="E34" s="989"/>
      <c r="F34" s="1025" t="s">
        <v>22</v>
      </c>
      <c r="G34" s="21" t="s">
        <v>19</v>
      </c>
      <c r="H34" s="425">
        <v>75.400000000000006</v>
      </c>
      <c r="I34" s="593">
        <v>75.400000000000006</v>
      </c>
      <c r="J34" s="93"/>
      <c r="K34" s="421">
        <v>75.400000000000006</v>
      </c>
      <c r="L34" s="421">
        <v>75.400000000000006</v>
      </c>
      <c r="M34" s="759"/>
      <c r="N34" s="762">
        <v>75.400000000000006</v>
      </c>
      <c r="O34" s="197">
        <v>75.400000000000006</v>
      </c>
      <c r="P34" s="198"/>
      <c r="Q34" s="1027" t="s">
        <v>36</v>
      </c>
      <c r="R34" s="21">
        <v>15</v>
      </c>
      <c r="S34" s="67">
        <v>15</v>
      </c>
      <c r="T34" s="68">
        <v>15</v>
      </c>
      <c r="U34" s="68"/>
      <c r="W34" s="249"/>
      <c r="X34" s="250"/>
      <c r="Y34" s="250"/>
      <c r="Z34" s="250"/>
    </row>
    <row r="35" spans="1:28" ht="15.75" customHeight="1" thickBot="1" x14ac:dyDescent="0.25">
      <c r="A35" s="69"/>
      <c r="B35" s="16"/>
      <c r="C35" s="1115"/>
      <c r="D35" s="1001"/>
      <c r="E35" s="1094"/>
      <c r="F35" s="1026"/>
      <c r="G35" s="291" t="s">
        <v>20</v>
      </c>
      <c r="H35" s="426">
        <f t="shared" ref="H35:I35" si="5">SUM(H34:H34)</f>
        <v>75.400000000000006</v>
      </c>
      <c r="I35" s="190">
        <f t="shared" si="5"/>
        <v>75.400000000000006</v>
      </c>
      <c r="J35" s="191"/>
      <c r="K35" s="422">
        <f t="shared" ref="K35" si="6">SUM(K34:K34)</f>
        <v>75.400000000000006</v>
      </c>
      <c r="L35" s="422">
        <f t="shared" ref="L35:N35" si="7">SUM(L34:L34)</f>
        <v>75.400000000000006</v>
      </c>
      <c r="M35" s="723">
        <f t="shared" ref="M35" si="8">SUM(M34:M34)</f>
        <v>0</v>
      </c>
      <c r="N35" s="30">
        <f t="shared" si="7"/>
        <v>75.400000000000006</v>
      </c>
      <c r="O35" s="175">
        <f t="shared" ref="O35:P35" si="9">SUM(O34:O34)</f>
        <v>75.400000000000006</v>
      </c>
      <c r="P35" s="176">
        <f t="shared" si="9"/>
        <v>0</v>
      </c>
      <c r="Q35" s="1028"/>
      <c r="R35" s="448"/>
      <c r="S35" s="71"/>
      <c r="T35" s="72"/>
      <c r="U35" s="72"/>
      <c r="V35" s="439"/>
      <c r="W35" s="249"/>
      <c r="X35" s="250"/>
      <c r="Y35" s="250"/>
      <c r="Z35" s="250"/>
    </row>
    <row r="36" spans="1:28" ht="30" customHeight="1" x14ac:dyDescent="0.2">
      <c r="A36" s="74" t="s">
        <v>15</v>
      </c>
      <c r="B36" s="17" t="s">
        <v>15</v>
      </c>
      <c r="C36" s="852" t="s">
        <v>217</v>
      </c>
      <c r="D36" s="864" t="s">
        <v>165</v>
      </c>
      <c r="E36" s="574"/>
      <c r="F36" s="75" t="s">
        <v>22</v>
      </c>
      <c r="G36" s="308" t="s">
        <v>19</v>
      </c>
      <c r="H36" s="424">
        <v>137.69999999999999</v>
      </c>
      <c r="I36" s="862">
        <f>137.7+9.6</f>
        <v>147.29999999999998</v>
      </c>
      <c r="J36" s="863">
        <f>+I36-H36</f>
        <v>9.5999999999999943</v>
      </c>
      <c r="K36" s="46">
        <f>155-17.3</f>
        <v>137.69999999999999</v>
      </c>
      <c r="L36" s="186">
        <v>137.69999999999999</v>
      </c>
      <c r="M36" s="185"/>
      <c r="N36" s="46">
        <f>155-17.3</f>
        <v>137.69999999999999</v>
      </c>
      <c r="O36" s="186">
        <f>155-17.3</f>
        <v>137.69999999999999</v>
      </c>
      <c r="P36" s="187"/>
      <c r="Q36" s="446" t="s">
        <v>160</v>
      </c>
      <c r="R36" s="66">
        <v>4</v>
      </c>
      <c r="S36" s="410">
        <v>4</v>
      </c>
      <c r="T36" s="68">
        <v>4</v>
      </c>
      <c r="U36" s="1142" t="s">
        <v>220</v>
      </c>
      <c r="V36" s="148"/>
    </row>
    <row r="37" spans="1:28" ht="31.5" customHeight="1" x14ac:dyDescent="0.2">
      <c r="A37" s="31"/>
      <c r="B37" s="25"/>
      <c r="C37" s="32"/>
      <c r="D37" s="79"/>
      <c r="E37" s="575"/>
      <c r="F37" s="76"/>
      <c r="G37" s="500" t="s">
        <v>73</v>
      </c>
      <c r="H37" s="425">
        <f>36+15</f>
        <v>51</v>
      </c>
      <c r="I37" s="593">
        <f>36+15</f>
        <v>51</v>
      </c>
      <c r="J37" s="756"/>
      <c r="K37" s="592"/>
      <c r="L37" s="593"/>
      <c r="M37" s="188"/>
      <c r="N37" s="592"/>
      <c r="O37" s="593"/>
      <c r="P37" s="93"/>
      <c r="Q37" s="37" t="s">
        <v>161</v>
      </c>
      <c r="R37" s="95">
        <v>13</v>
      </c>
      <c r="S37" s="312">
        <v>13</v>
      </c>
      <c r="T37" s="313">
        <v>13</v>
      </c>
      <c r="U37" s="1143"/>
      <c r="AB37" s="244"/>
    </row>
    <row r="38" spans="1:28" ht="16.5" customHeight="1" x14ac:dyDescent="0.2">
      <c r="A38" s="31"/>
      <c r="B38" s="25"/>
      <c r="C38" s="32"/>
      <c r="D38" s="124"/>
      <c r="E38" s="594"/>
      <c r="F38" s="80"/>
      <c r="G38" s="569"/>
      <c r="H38" s="97"/>
      <c r="I38" s="541"/>
      <c r="J38" s="544"/>
      <c r="K38" s="553"/>
      <c r="L38" s="541"/>
      <c r="M38" s="103"/>
      <c r="N38" s="553"/>
      <c r="O38" s="541"/>
      <c r="P38" s="544"/>
      <c r="Q38" s="1009" t="s">
        <v>162</v>
      </c>
      <c r="R38" s="96">
        <v>9</v>
      </c>
      <c r="S38" s="137">
        <v>8</v>
      </c>
      <c r="T38" s="314">
        <v>8</v>
      </c>
      <c r="U38" s="1143"/>
      <c r="Y38" s="244"/>
      <c r="Z38" s="244"/>
    </row>
    <row r="39" spans="1:28" ht="15" customHeight="1" thickBot="1" x14ac:dyDescent="0.25">
      <c r="A39" s="31"/>
      <c r="B39" s="25"/>
      <c r="C39" s="32"/>
      <c r="D39" s="568"/>
      <c r="E39" s="594"/>
      <c r="F39" s="80"/>
      <c r="G39" s="304" t="s">
        <v>20</v>
      </c>
      <c r="H39" s="426">
        <f t="shared" ref="H39:P39" si="10">SUM(H36:H38)</f>
        <v>188.7</v>
      </c>
      <c r="I39" s="190">
        <f t="shared" si="10"/>
        <v>198.29999999999998</v>
      </c>
      <c r="J39" s="757">
        <f t="shared" si="10"/>
        <v>9.5999999999999943</v>
      </c>
      <c r="K39" s="743">
        <f t="shared" si="10"/>
        <v>137.69999999999999</v>
      </c>
      <c r="L39" s="192">
        <f t="shared" si="10"/>
        <v>137.69999999999999</v>
      </c>
      <c r="M39" s="726">
        <f t="shared" si="10"/>
        <v>0</v>
      </c>
      <c r="N39" s="743">
        <f t="shared" si="10"/>
        <v>137.69999999999999</v>
      </c>
      <c r="O39" s="192">
        <f t="shared" si="10"/>
        <v>137.69999999999999</v>
      </c>
      <c r="P39" s="763">
        <f t="shared" si="10"/>
        <v>0</v>
      </c>
      <c r="Q39" s="1010"/>
      <c r="R39" s="409"/>
      <c r="S39" s="83"/>
      <c r="T39" s="84"/>
      <c r="U39" s="932"/>
      <c r="X39" s="244"/>
      <c r="Y39" s="244"/>
      <c r="Z39" s="244"/>
    </row>
    <row r="40" spans="1:28" ht="18" customHeight="1" x14ac:dyDescent="0.2">
      <c r="A40" s="64" t="s">
        <v>15</v>
      </c>
      <c r="B40" s="17" t="s">
        <v>15</v>
      </c>
      <c r="C40" s="1114" t="s">
        <v>218</v>
      </c>
      <c r="D40" s="1018" t="s">
        <v>155</v>
      </c>
      <c r="E40" s="574"/>
      <c r="F40" s="710">
        <v>2</v>
      </c>
      <c r="G40" s="21" t="s">
        <v>19</v>
      </c>
      <c r="H40" s="429">
        <v>61.9</v>
      </c>
      <c r="I40" s="174">
        <v>61.9</v>
      </c>
      <c r="J40" s="238"/>
      <c r="K40" s="306">
        <v>12</v>
      </c>
      <c r="L40" s="744">
        <v>12</v>
      </c>
      <c r="M40" s="306"/>
      <c r="N40" s="760"/>
      <c r="O40" s="744"/>
      <c r="P40" s="193"/>
      <c r="Q40" s="309" t="s">
        <v>131</v>
      </c>
      <c r="R40" s="293">
        <v>3</v>
      </c>
      <c r="S40" s="310"/>
      <c r="T40" s="24"/>
      <c r="U40" s="24"/>
      <c r="W40" s="244"/>
      <c r="Z40" s="244"/>
    </row>
    <row r="41" spans="1:28" ht="17.25" customHeight="1" x14ac:dyDescent="0.2">
      <c r="A41" s="31"/>
      <c r="B41" s="25"/>
      <c r="C41" s="1116"/>
      <c r="D41" s="1019"/>
      <c r="E41" s="575"/>
      <c r="F41" s="34"/>
      <c r="G41" s="303"/>
      <c r="H41" s="97"/>
      <c r="I41" s="541"/>
      <c r="J41" s="544"/>
      <c r="K41" s="420"/>
      <c r="L41" s="420"/>
      <c r="M41" s="180"/>
      <c r="N41" s="761"/>
      <c r="O41" s="181"/>
      <c r="P41" s="182"/>
      <c r="Q41" s="585" t="s">
        <v>39</v>
      </c>
      <c r="R41" s="106">
        <v>50</v>
      </c>
      <c r="S41" s="42">
        <v>100</v>
      </c>
      <c r="T41" s="28"/>
      <c r="U41" s="28"/>
      <c r="W41" s="244"/>
      <c r="Y41" s="244"/>
      <c r="Z41" s="244"/>
      <c r="AA41" s="244"/>
    </row>
    <row r="42" spans="1:28" ht="30" customHeight="1" x14ac:dyDescent="0.2">
      <c r="A42" s="31"/>
      <c r="B42" s="25"/>
      <c r="C42" s="32"/>
      <c r="D42" s="1019"/>
      <c r="E42" s="594"/>
      <c r="F42" s="80"/>
      <c r="G42" s="569"/>
      <c r="H42" s="97"/>
      <c r="I42" s="541"/>
      <c r="J42" s="544"/>
      <c r="K42" s="420"/>
      <c r="L42" s="420"/>
      <c r="M42" s="180"/>
      <c r="N42" s="761"/>
      <c r="O42" s="181"/>
      <c r="P42" s="182"/>
      <c r="Q42" s="578" t="s">
        <v>40</v>
      </c>
      <c r="R42" s="27">
        <v>3</v>
      </c>
      <c r="S42" s="311"/>
      <c r="T42" s="28"/>
      <c r="U42" s="28"/>
      <c r="W42" s="244"/>
      <c r="X42" s="244"/>
      <c r="Z42" s="244"/>
    </row>
    <row r="43" spans="1:28" ht="15.75" customHeight="1" x14ac:dyDescent="0.2">
      <c r="A43" s="31"/>
      <c r="B43" s="25"/>
      <c r="C43" s="32"/>
      <c r="D43" s="1019"/>
      <c r="E43" s="594"/>
      <c r="F43" s="80"/>
      <c r="G43" s="569"/>
      <c r="H43" s="97"/>
      <c r="I43" s="541"/>
      <c r="J43" s="544"/>
      <c r="K43" s="420"/>
      <c r="L43" s="420"/>
      <c r="M43" s="180"/>
      <c r="N43" s="761"/>
      <c r="O43" s="181"/>
      <c r="P43" s="182"/>
      <c r="Q43" s="39" t="s">
        <v>41</v>
      </c>
      <c r="R43" s="569">
        <v>2</v>
      </c>
      <c r="S43" s="323"/>
      <c r="T43" s="545"/>
      <c r="U43" s="545"/>
      <c r="W43" s="244"/>
      <c r="X43" s="244"/>
      <c r="Z43" s="244"/>
      <c r="AA43" s="244"/>
    </row>
    <row r="44" spans="1:28" ht="18" customHeight="1" x14ac:dyDescent="0.2">
      <c r="A44" s="31"/>
      <c r="B44" s="25"/>
      <c r="C44" s="32"/>
      <c r="D44" s="566"/>
      <c r="E44" s="594"/>
      <c r="F44" s="80"/>
      <c r="G44" s="569"/>
      <c r="H44" s="97"/>
      <c r="I44" s="541"/>
      <c r="J44" s="544"/>
      <c r="K44" s="420"/>
      <c r="L44" s="420"/>
      <c r="M44" s="180"/>
      <c r="N44" s="761"/>
      <c r="O44" s="181"/>
      <c r="P44" s="182"/>
      <c r="Q44" s="522" t="s">
        <v>120</v>
      </c>
      <c r="R44" s="27">
        <v>10</v>
      </c>
      <c r="S44" s="42"/>
      <c r="T44" s="28"/>
      <c r="U44" s="28"/>
      <c r="W44" s="244"/>
      <c r="X44" s="244"/>
      <c r="Y44" s="244"/>
      <c r="Z44" s="244"/>
      <c r="AA44" s="244"/>
    </row>
    <row r="45" spans="1:28" ht="18" customHeight="1" thickBot="1" x14ac:dyDescent="0.25">
      <c r="A45" s="69"/>
      <c r="B45" s="16"/>
      <c r="C45" s="70"/>
      <c r="D45" s="568"/>
      <c r="E45" s="217"/>
      <c r="F45" s="218"/>
      <c r="G45" s="304" t="s">
        <v>20</v>
      </c>
      <c r="H45" s="646">
        <f t="shared" ref="H45" si="11">SUM(H40:H44)</f>
        <v>61.9</v>
      </c>
      <c r="I45" s="194">
        <f t="shared" ref="I45:J45" si="12">SUM(I40:I44)</f>
        <v>61.9</v>
      </c>
      <c r="J45" s="195">
        <f t="shared" si="12"/>
        <v>0</v>
      </c>
      <c r="K45" s="617">
        <f t="shared" ref="K45:P45" si="13">SUM(K40:K44)</f>
        <v>12</v>
      </c>
      <c r="L45" s="617">
        <f t="shared" si="13"/>
        <v>12</v>
      </c>
      <c r="M45" s="497">
        <f t="shared" si="13"/>
        <v>0</v>
      </c>
      <c r="N45" s="73">
        <f t="shared" si="13"/>
        <v>0</v>
      </c>
      <c r="O45" s="194">
        <f t="shared" si="13"/>
        <v>0</v>
      </c>
      <c r="P45" s="195">
        <f t="shared" si="13"/>
        <v>0</v>
      </c>
      <c r="Q45" s="585" t="s">
        <v>38</v>
      </c>
      <c r="R45" s="590"/>
      <c r="S45" s="324">
        <v>1</v>
      </c>
      <c r="T45" s="597"/>
      <c r="U45" s="597"/>
      <c r="W45" s="244"/>
      <c r="X45" s="244"/>
      <c r="Z45" s="244"/>
      <c r="AA45" s="244"/>
    </row>
    <row r="46" spans="1:28" ht="13.5" thickBot="1" x14ac:dyDescent="0.25">
      <c r="A46" s="53" t="s">
        <v>15</v>
      </c>
      <c r="B46" s="90" t="s">
        <v>15</v>
      </c>
      <c r="C46" s="949" t="s">
        <v>42</v>
      </c>
      <c r="D46" s="950"/>
      <c r="E46" s="950"/>
      <c r="F46" s="950"/>
      <c r="G46" s="950"/>
      <c r="H46" s="758">
        <f t="shared" ref="H46" si="14">+H39+H35+H33+H30+H26+H21+H45</f>
        <v>1832.3000000000002</v>
      </c>
      <c r="I46" s="202">
        <f t="shared" ref="I46:P46" si="15">+I39+I35+I33+I30+I26+I21+I45</f>
        <v>1841.9</v>
      </c>
      <c r="J46" s="642">
        <f t="shared" si="15"/>
        <v>9.5999999999999943</v>
      </c>
      <c r="K46" s="640">
        <f t="shared" si="15"/>
        <v>1700.3999999999999</v>
      </c>
      <c r="L46" s="640">
        <f t="shared" si="15"/>
        <v>1700.3999999999999</v>
      </c>
      <c r="M46" s="640">
        <f t="shared" si="15"/>
        <v>0</v>
      </c>
      <c r="N46" s="201">
        <f t="shared" si="15"/>
        <v>2803.6</v>
      </c>
      <c r="O46" s="202">
        <f t="shared" si="15"/>
        <v>2803.6</v>
      </c>
      <c r="P46" s="201">
        <f t="shared" si="15"/>
        <v>0</v>
      </c>
      <c r="Q46" s="1133"/>
      <c r="R46" s="1134"/>
      <c r="S46" s="1134"/>
      <c r="T46" s="1134"/>
      <c r="U46" s="1135"/>
    </row>
    <row r="47" spans="1:28" ht="13.5" thickBot="1" x14ac:dyDescent="0.25">
      <c r="A47" s="43" t="s">
        <v>15</v>
      </c>
      <c r="B47" s="91" t="s">
        <v>21</v>
      </c>
      <c r="C47" s="1022" t="s">
        <v>43</v>
      </c>
      <c r="D47" s="987"/>
      <c r="E47" s="987"/>
      <c r="F47" s="987"/>
      <c r="G47" s="987"/>
      <c r="H47" s="987"/>
      <c r="I47" s="987"/>
      <c r="J47" s="987"/>
      <c r="K47" s="987"/>
      <c r="L47" s="987"/>
      <c r="M47" s="987"/>
      <c r="N47" s="987"/>
      <c r="O47" s="987"/>
      <c r="P47" s="987"/>
      <c r="Q47" s="987"/>
      <c r="R47" s="987"/>
      <c r="S47" s="987"/>
      <c r="T47" s="987"/>
      <c r="U47" s="988"/>
      <c r="X47" s="244"/>
    </row>
    <row r="48" spans="1:28" ht="15.75" customHeight="1" x14ac:dyDescent="0.2">
      <c r="A48" s="43" t="s">
        <v>15</v>
      </c>
      <c r="B48" s="17" t="s">
        <v>21</v>
      </c>
      <c r="C48" s="65" t="s">
        <v>15</v>
      </c>
      <c r="D48" s="1023" t="s">
        <v>44</v>
      </c>
      <c r="E48" s="387" t="s">
        <v>18</v>
      </c>
      <c r="F48" s="710" t="s">
        <v>22</v>
      </c>
      <c r="G48" s="393" t="s">
        <v>19</v>
      </c>
      <c r="H48" s="424">
        <v>4964.3999999999996</v>
      </c>
      <c r="I48" s="862">
        <f>4964.4+67</f>
        <v>5031.3999999999996</v>
      </c>
      <c r="J48" s="863">
        <f>+I48-H48</f>
        <v>67</v>
      </c>
      <c r="K48" s="46">
        <v>5354.9</v>
      </c>
      <c r="L48" s="186">
        <v>5354.9</v>
      </c>
      <c r="M48" s="185"/>
      <c r="N48" s="46">
        <f>4924.9-100</f>
        <v>4824.8999999999996</v>
      </c>
      <c r="O48" s="186">
        <f>4924.9-100</f>
        <v>4824.8999999999996</v>
      </c>
      <c r="P48" s="187"/>
      <c r="Q48" s="92" t="s">
        <v>45</v>
      </c>
      <c r="R48" s="531">
        <v>657</v>
      </c>
      <c r="S48" s="532">
        <v>633.20000000000005</v>
      </c>
      <c r="T48" s="533">
        <v>667.8</v>
      </c>
      <c r="U48" s="1095" t="s">
        <v>224</v>
      </c>
    </row>
    <row r="49" spans="1:29" ht="15.75" customHeight="1" x14ac:dyDescent="0.2">
      <c r="A49" s="49"/>
      <c r="B49" s="25"/>
      <c r="C49" s="32"/>
      <c r="D49" s="1024"/>
      <c r="E49" s="470"/>
      <c r="F49" s="34"/>
      <c r="G49" s="471" t="s">
        <v>73</v>
      </c>
      <c r="H49" s="283">
        <v>71.8</v>
      </c>
      <c r="I49" s="199">
        <v>71.8</v>
      </c>
      <c r="J49" s="200"/>
      <c r="K49" s="168"/>
      <c r="L49" s="199"/>
      <c r="M49" s="501"/>
      <c r="N49" s="168"/>
      <c r="O49" s="199"/>
      <c r="P49" s="200"/>
      <c r="Q49" s="1016" t="s">
        <v>132</v>
      </c>
      <c r="R49" s="534">
        <v>1328</v>
      </c>
      <c r="S49" s="535">
        <v>1310</v>
      </c>
      <c r="T49" s="536">
        <v>1369</v>
      </c>
      <c r="U49" s="1096"/>
    </row>
    <row r="50" spans="1:29" ht="15.75" customHeight="1" x14ac:dyDescent="0.2">
      <c r="A50" s="49"/>
      <c r="B50" s="25"/>
      <c r="C50" s="32"/>
      <c r="D50" s="1024"/>
      <c r="E50" s="470"/>
      <c r="F50" s="34"/>
      <c r="G50" s="471" t="s">
        <v>46</v>
      </c>
      <c r="H50" s="542">
        <v>429</v>
      </c>
      <c r="I50" s="708">
        <v>429</v>
      </c>
      <c r="J50" s="543"/>
      <c r="K50" s="706">
        <v>443.3</v>
      </c>
      <c r="L50" s="708">
        <v>443.3</v>
      </c>
      <c r="M50" s="99"/>
      <c r="N50" s="706">
        <v>447.3</v>
      </c>
      <c r="O50" s="708">
        <v>447.3</v>
      </c>
      <c r="P50" s="543"/>
      <c r="Q50" s="1017"/>
      <c r="R50" s="537"/>
      <c r="S50" s="475"/>
      <c r="T50" s="504"/>
      <c r="U50" s="1096"/>
      <c r="X50" s="244"/>
    </row>
    <row r="51" spans="1:29" ht="15.75" customHeight="1" x14ac:dyDescent="0.2">
      <c r="A51" s="49"/>
      <c r="B51" s="25"/>
      <c r="C51" s="32"/>
      <c r="D51" s="582"/>
      <c r="E51" s="470"/>
      <c r="F51" s="34"/>
      <c r="G51" s="471" t="s">
        <v>116</v>
      </c>
      <c r="H51" s="283">
        <v>82.7</v>
      </c>
      <c r="I51" s="199">
        <v>82.7</v>
      </c>
      <c r="J51" s="806"/>
      <c r="K51" s="168"/>
      <c r="L51" s="199"/>
      <c r="M51" s="501"/>
      <c r="N51" s="168"/>
      <c r="O51" s="199"/>
      <c r="P51" s="200"/>
      <c r="Q51" s="581"/>
      <c r="R51" s="537"/>
      <c r="S51" s="475"/>
      <c r="T51" s="504"/>
      <c r="U51" s="1096"/>
      <c r="X51" s="244"/>
    </row>
    <row r="52" spans="1:29" ht="27.75" customHeight="1" x14ac:dyDescent="0.2">
      <c r="A52" s="49"/>
      <c r="B52" s="25"/>
      <c r="C52" s="32"/>
      <c r="D52" s="673"/>
      <c r="E52" s="388"/>
      <c r="F52" s="34"/>
      <c r="G52" s="472" t="s">
        <v>47</v>
      </c>
      <c r="H52" s="425">
        <v>6.7</v>
      </c>
      <c r="I52" s="593">
        <v>6.7</v>
      </c>
      <c r="J52" s="93"/>
      <c r="K52" s="592"/>
      <c r="L52" s="593"/>
      <c r="M52" s="188"/>
      <c r="N52" s="592"/>
      <c r="O52" s="593"/>
      <c r="P52" s="93"/>
      <c r="Q52" s="692"/>
      <c r="R52" s="537"/>
      <c r="S52" s="475"/>
      <c r="T52" s="504"/>
      <c r="U52" s="1096"/>
      <c r="AA52" s="244"/>
    </row>
    <row r="53" spans="1:29" ht="18" customHeight="1" x14ac:dyDescent="0.2">
      <c r="A53" s="49"/>
      <c r="B53" s="25"/>
      <c r="C53" s="32"/>
      <c r="D53" s="1000" t="s">
        <v>49</v>
      </c>
      <c r="E53" s="123"/>
      <c r="F53" s="34"/>
      <c r="G53" s="569"/>
      <c r="H53" s="97"/>
      <c r="I53" s="541"/>
      <c r="J53" s="544"/>
      <c r="K53" s="746"/>
      <c r="L53" s="473"/>
      <c r="M53" s="727"/>
      <c r="N53" s="553"/>
      <c r="O53" s="541"/>
      <c r="P53" s="544"/>
      <c r="Q53" s="502"/>
      <c r="R53" s="503"/>
      <c r="S53" s="475"/>
      <c r="T53" s="504"/>
      <c r="U53" s="1096"/>
      <c r="V53" s="251"/>
      <c r="X53" s="244"/>
      <c r="Y53" s="244"/>
    </row>
    <row r="54" spans="1:29" ht="13.5" customHeight="1" x14ac:dyDescent="0.2">
      <c r="A54" s="49"/>
      <c r="B54" s="25"/>
      <c r="C54" s="32"/>
      <c r="D54" s="1000"/>
      <c r="E54" s="123"/>
      <c r="F54" s="34"/>
      <c r="G54" s="394"/>
      <c r="H54" s="97"/>
      <c r="I54" s="541"/>
      <c r="J54" s="544"/>
      <c r="K54" s="553"/>
      <c r="L54" s="541"/>
      <c r="M54" s="103"/>
      <c r="N54" s="553"/>
      <c r="O54" s="541"/>
      <c r="P54" s="544"/>
      <c r="Q54" s="502"/>
      <c r="R54" s="503"/>
      <c r="S54" s="475"/>
      <c r="T54" s="504"/>
      <c r="U54" s="1096"/>
      <c r="X54" s="244"/>
      <c r="Y54" s="244"/>
      <c r="Z54" s="244"/>
    </row>
    <row r="55" spans="1:29" ht="10.5" customHeight="1" x14ac:dyDescent="0.2">
      <c r="A55" s="49"/>
      <c r="B55" s="25"/>
      <c r="C55" s="32"/>
      <c r="D55" s="1003"/>
      <c r="E55" s="123"/>
      <c r="F55" s="34"/>
      <c r="G55" s="316"/>
      <c r="H55" s="97"/>
      <c r="I55" s="541"/>
      <c r="J55" s="544"/>
      <c r="K55" s="553"/>
      <c r="L55" s="541"/>
      <c r="M55" s="103"/>
      <c r="N55" s="553"/>
      <c r="O55" s="541"/>
      <c r="P55" s="544"/>
      <c r="Q55" s="502"/>
      <c r="R55" s="508"/>
      <c r="S55" s="509"/>
      <c r="T55" s="510"/>
      <c r="U55" s="1096"/>
      <c r="Y55" s="244"/>
      <c r="AA55" s="244"/>
    </row>
    <row r="56" spans="1:29" ht="18.75" customHeight="1" x14ac:dyDescent="0.2">
      <c r="A56" s="49"/>
      <c r="B56" s="25"/>
      <c r="C56" s="32"/>
      <c r="D56" s="1002" t="s">
        <v>50</v>
      </c>
      <c r="E56" s="123"/>
      <c r="F56" s="34"/>
      <c r="G56" s="569"/>
      <c r="H56" s="460"/>
      <c r="I56" s="444"/>
      <c r="J56" s="511"/>
      <c r="K56" s="599"/>
      <c r="L56" s="444"/>
      <c r="M56" s="643"/>
      <c r="N56" s="599"/>
      <c r="O56" s="444"/>
      <c r="P56" s="511"/>
      <c r="Q56" s="581"/>
      <c r="R56" s="505"/>
      <c r="S56" s="506"/>
      <c r="T56" s="507"/>
      <c r="U56" s="1096"/>
      <c r="V56" s="244"/>
      <c r="W56" s="244"/>
      <c r="X56" s="244"/>
      <c r="Y56" s="244"/>
      <c r="Z56" s="244"/>
    </row>
    <row r="57" spans="1:29" ht="18.75" customHeight="1" x14ac:dyDescent="0.2">
      <c r="A57" s="49"/>
      <c r="B57" s="25"/>
      <c r="C57" s="32"/>
      <c r="D57" s="1000"/>
      <c r="E57" s="123"/>
      <c r="F57" s="34"/>
      <c r="G57" s="569"/>
      <c r="H57" s="542"/>
      <c r="I57" s="708"/>
      <c r="J57" s="543"/>
      <c r="K57" s="553"/>
      <c r="L57" s="541"/>
      <c r="M57" s="103"/>
      <c r="N57" s="553"/>
      <c r="O57" s="541"/>
      <c r="P57" s="544"/>
      <c r="Q57" s="581"/>
      <c r="R57" s="503"/>
      <c r="S57" s="475"/>
      <c r="T57" s="476"/>
      <c r="U57" s="476"/>
      <c r="V57" s="244"/>
      <c r="W57" s="244"/>
      <c r="X57" s="244"/>
      <c r="Z57" s="244"/>
    </row>
    <row r="58" spans="1:29" ht="18.75" customHeight="1" x14ac:dyDescent="0.2">
      <c r="A58" s="49"/>
      <c r="B58" s="25"/>
      <c r="C58" s="32"/>
      <c r="D58" s="1000"/>
      <c r="E58" s="123"/>
      <c r="F58" s="34"/>
      <c r="G58" s="474"/>
      <c r="H58" s="542"/>
      <c r="I58" s="708"/>
      <c r="J58" s="543"/>
      <c r="K58" s="706"/>
      <c r="L58" s="708"/>
      <c r="M58" s="99"/>
      <c r="N58" s="706"/>
      <c r="O58" s="708"/>
      <c r="P58" s="543"/>
      <c r="Q58" s="581"/>
      <c r="R58" s="503"/>
      <c r="S58" s="475"/>
      <c r="T58" s="476"/>
      <c r="U58" s="476"/>
      <c r="V58" s="244"/>
      <c r="W58" s="244"/>
      <c r="X58" s="244"/>
      <c r="Z58" s="244"/>
    </row>
    <row r="59" spans="1:29" ht="15" customHeight="1" x14ac:dyDescent="0.2">
      <c r="A59" s="49"/>
      <c r="B59" s="25"/>
      <c r="C59" s="100"/>
      <c r="D59" s="1002" t="s">
        <v>51</v>
      </c>
      <c r="E59" s="123"/>
      <c r="F59" s="34"/>
      <c r="G59" s="273"/>
      <c r="H59" s="542"/>
      <c r="I59" s="708"/>
      <c r="J59" s="543"/>
      <c r="K59" s="706"/>
      <c r="L59" s="708"/>
      <c r="M59" s="99"/>
      <c r="N59" s="706"/>
      <c r="O59" s="708"/>
      <c r="P59" s="543"/>
      <c r="Q59" s="581"/>
      <c r="R59" s="503"/>
      <c r="S59" s="475"/>
      <c r="T59" s="476"/>
      <c r="U59" s="476"/>
      <c r="V59" s="244"/>
      <c r="Z59" s="244"/>
    </row>
    <row r="60" spans="1:29" ht="30.75" customHeight="1" x14ac:dyDescent="0.2">
      <c r="A60" s="49"/>
      <c r="B60" s="25"/>
      <c r="C60" s="100"/>
      <c r="D60" s="1003"/>
      <c r="E60" s="123"/>
      <c r="F60" s="34"/>
      <c r="G60" s="316"/>
      <c r="H60" s="644"/>
      <c r="I60" s="214"/>
      <c r="J60" s="638"/>
      <c r="K60" s="211"/>
      <c r="L60" s="214"/>
      <c r="M60" s="213"/>
      <c r="N60" s="211"/>
      <c r="O60" s="214"/>
      <c r="P60" s="638"/>
      <c r="Q60" s="581"/>
      <c r="R60" s="503"/>
      <c r="S60" s="475"/>
      <c r="T60" s="476"/>
      <c r="U60" s="476"/>
      <c r="Y60" s="244"/>
    </row>
    <row r="61" spans="1:29" ht="40.5" customHeight="1" x14ac:dyDescent="0.2">
      <c r="A61" s="101"/>
      <c r="B61" s="25"/>
      <c r="C61" s="102"/>
      <c r="D61" s="579" t="s">
        <v>181</v>
      </c>
      <c r="E61" s="104"/>
      <c r="F61" s="34"/>
      <c r="G61" s="569"/>
      <c r="H61" s="97"/>
      <c r="I61" s="541"/>
      <c r="J61" s="544"/>
      <c r="K61" s="553"/>
      <c r="L61" s="541"/>
      <c r="M61" s="103"/>
      <c r="N61" s="553"/>
      <c r="O61" s="541"/>
      <c r="P61" s="544"/>
      <c r="Q61" s="581" t="s">
        <v>52</v>
      </c>
      <c r="R61" s="503">
        <v>700</v>
      </c>
      <c r="S61" s="475">
        <v>700</v>
      </c>
      <c r="T61" s="476">
        <v>700</v>
      </c>
      <c r="U61" s="476"/>
      <c r="Z61" s="244"/>
    </row>
    <row r="62" spans="1:29" ht="16.5" customHeight="1" x14ac:dyDescent="0.2">
      <c r="A62" s="31"/>
      <c r="B62" s="25"/>
      <c r="C62" s="32"/>
      <c r="D62" s="1002" t="s">
        <v>178</v>
      </c>
      <c r="E62" s="123"/>
      <c r="F62" s="34"/>
      <c r="G62" s="569"/>
      <c r="H62" s="460"/>
      <c r="I62" s="444"/>
      <c r="J62" s="511"/>
      <c r="K62" s="599"/>
      <c r="L62" s="444"/>
      <c r="M62" s="643"/>
      <c r="N62" s="706"/>
      <c r="O62" s="708"/>
      <c r="P62" s="543"/>
      <c r="Q62" s="581"/>
      <c r="R62" s="460"/>
      <c r="S62" s="444"/>
      <c r="T62" s="511"/>
      <c r="U62" s="511"/>
      <c r="X62" s="244"/>
      <c r="Y62" s="244"/>
      <c r="AC62" s="5"/>
    </row>
    <row r="63" spans="1:29" ht="30" customHeight="1" x14ac:dyDescent="0.2">
      <c r="A63" s="31"/>
      <c r="B63" s="25"/>
      <c r="C63" s="32"/>
      <c r="D63" s="1000"/>
      <c r="E63" s="123"/>
      <c r="F63" s="34"/>
      <c r="G63" s="394"/>
      <c r="H63" s="542"/>
      <c r="I63" s="708"/>
      <c r="J63" s="543"/>
      <c r="K63" s="706"/>
      <c r="L63" s="708"/>
      <c r="M63" s="99"/>
      <c r="N63" s="706"/>
      <c r="O63" s="708"/>
      <c r="P63" s="543"/>
      <c r="Q63" s="581"/>
      <c r="R63" s="97"/>
      <c r="S63" s="541"/>
      <c r="T63" s="544"/>
      <c r="U63" s="544"/>
      <c r="X63" s="244"/>
      <c r="Y63" s="244"/>
      <c r="Z63" s="244"/>
    </row>
    <row r="64" spans="1:29" ht="41.25" customHeight="1" x14ac:dyDescent="0.2">
      <c r="A64" s="31"/>
      <c r="B64" s="25"/>
      <c r="C64" s="32"/>
      <c r="D64" s="1006" t="s">
        <v>53</v>
      </c>
      <c r="E64" s="123"/>
      <c r="F64" s="34"/>
      <c r="G64" s="303"/>
      <c r="H64" s="542"/>
      <c r="I64" s="708"/>
      <c r="J64" s="543"/>
      <c r="K64" s="706"/>
      <c r="L64" s="708"/>
      <c r="M64" s="99"/>
      <c r="N64" s="706"/>
      <c r="O64" s="708"/>
      <c r="P64" s="543"/>
      <c r="Q64" s="466" t="s">
        <v>133</v>
      </c>
      <c r="R64" s="154">
        <v>1</v>
      </c>
      <c r="S64" s="512"/>
      <c r="T64" s="513"/>
      <c r="U64" s="513"/>
      <c r="W64" s="244"/>
      <c r="X64" s="244"/>
    </row>
    <row r="65" spans="1:31" ht="30.75" customHeight="1" x14ac:dyDescent="0.2">
      <c r="A65" s="31"/>
      <c r="B65" s="25"/>
      <c r="C65" s="102"/>
      <c r="D65" s="1007"/>
      <c r="E65" s="123"/>
      <c r="F65" s="34"/>
      <c r="G65" s="303"/>
      <c r="H65" s="542"/>
      <c r="I65" s="708"/>
      <c r="J65" s="543"/>
      <c r="K65" s="706"/>
      <c r="L65" s="708"/>
      <c r="M65" s="99"/>
      <c r="N65" s="706"/>
      <c r="O65" s="708"/>
      <c r="P65" s="543"/>
      <c r="Q65" s="105" t="s">
        <v>176</v>
      </c>
      <c r="R65" s="152">
        <v>1</v>
      </c>
      <c r="S65" s="156"/>
      <c r="T65" s="479"/>
      <c r="U65" s="479"/>
      <c r="W65" s="244"/>
      <c r="X65" s="244"/>
      <c r="AA65" s="244"/>
    </row>
    <row r="66" spans="1:31" ht="28.5" customHeight="1" x14ac:dyDescent="0.2">
      <c r="A66" s="31"/>
      <c r="B66" s="25"/>
      <c r="C66" s="102"/>
      <c r="D66" s="1015" t="s">
        <v>54</v>
      </c>
      <c r="E66" s="104"/>
      <c r="F66" s="34"/>
      <c r="G66" s="252"/>
      <c r="H66" s="542"/>
      <c r="I66" s="708"/>
      <c r="J66" s="543"/>
      <c r="K66" s="706"/>
      <c r="L66" s="708"/>
      <c r="M66" s="99"/>
      <c r="N66" s="706"/>
      <c r="O66" s="708"/>
      <c r="P66" s="543"/>
      <c r="Q66" s="580" t="s">
        <v>56</v>
      </c>
      <c r="R66" s="480">
        <v>25</v>
      </c>
      <c r="S66" s="477">
        <v>100</v>
      </c>
      <c r="T66" s="158"/>
      <c r="U66" s="158"/>
      <c r="V66" s="251"/>
      <c r="W66" s="244"/>
      <c r="X66" s="244"/>
    </row>
    <row r="67" spans="1:31" ht="17.25" customHeight="1" x14ac:dyDescent="0.2">
      <c r="A67" s="31"/>
      <c r="B67" s="25"/>
      <c r="C67" s="102"/>
      <c r="D67" s="1015"/>
      <c r="E67" s="104"/>
      <c r="F67" s="34"/>
      <c r="G67" s="303"/>
      <c r="H67" s="542"/>
      <c r="I67" s="708"/>
      <c r="J67" s="543"/>
      <c r="K67" s="706"/>
      <c r="L67" s="708"/>
      <c r="M67" s="99"/>
      <c r="N67" s="706"/>
      <c r="O67" s="708"/>
      <c r="P67" s="543"/>
      <c r="Q67" s="105" t="s">
        <v>55</v>
      </c>
      <c r="R67" s="481"/>
      <c r="S67" s="482">
        <v>100</v>
      </c>
      <c r="T67" s="158"/>
      <c r="U67" s="158"/>
      <c r="W67" s="244"/>
      <c r="X67" s="244"/>
    </row>
    <row r="68" spans="1:31" ht="28.5" customHeight="1" x14ac:dyDescent="0.2">
      <c r="A68" s="31"/>
      <c r="B68" s="25"/>
      <c r="C68" s="102"/>
      <c r="D68" s="1006" t="s">
        <v>134</v>
      </c>
      <c r="E68" s="104"/>
      <c r="F68" s="34"/>
      <c r="G68" s="252"/>
      <c r="H68" s="542"/>
      <c r="I68" s="708"/>
      <c r="J68" s="543"/>
      <c r="K68" s="706"/>
      <c r="L68" s="708"/>
      <c r="M68" s="99"/>
      <c r="N68" s="706"/>
      <c r="O68" s="708"/>
      <c r="P68" s="543"/>
      <c r="Q68" s="580" t="s">
        <v>135</v>
      </c>
      <c r="R68" s="483">
        <v>8</v>
      </c>
      <c r="S68" s="477">
        <v>10</v>
      </c>
      <c r="T68" s="478">
        <v>12</v>
      </c>
      <c r="U68" s="478"/>
      <c r="W68" s="244"/>
      <c r="X68" s="244"/>
      <c r="AD68" s="5"/>
    </row>
    <row r="69" spans="1:31" ht="28.5" customHeight="1" x14ac:dyDescent="0.2">
      <c r="A69" s="31"/>
      <c r="B69" s="25"/>
      <c r="C69" s="102"/>
      <c r="D69" s="1007"/>
      <c r="E69" s="104"/>
      <c r="F69" s="34"/>
      <c r="G69" s="303"/>
      <c r="H69" s="542"/>
      <c r="I69" s="708"/>
      <c r="J69" s="543"/>
      <c r="K69" s="706"/>
      <c r="L69" s="708"/>
      <c r="M69" s="99"/>
      <c r="N69" s="706"/>
      <c r="O69" s="708"/>
      <c r="P69" s="543"/>
      <c r="Q69" s="105" t="s">
        <v>136</v>
      </c>
      <c r="R69" s="480">
        <v>10</v>
      </c>
      <c r="S69" s="156">
        <v>12</v>
      </c>
      <c r="T69" s="479">
        <v>14</v>
      </c>
      <c r="U69" s="479"/>
      <c r="W69" s="244"/>
      <c r="X69" s="244"/>
    </row>
    <row r="70" spans="1:31" ht="30" customHeight="1" x14ac:dyDescent="0.2">
      <c r="A70" s="101"/>
      <c r="B70" s="25"/>
      <c r="C70" s="102"/>
      <c r="D70" s="1002" t="s">
        <v>179</v>
      </c>
      <c r="E70" s="1008" t="s">
        <v>57</v>
      </c>
      <c r="F70" s="34"/>
      <c r="G70" s="569"/>
      <c r="H70" s="542"/>
      <c r="I70" s="708"/>
      <c r="J70" s="543"/>
      <c r="K70" s="599"/>
      <c r="L70" s="444"/>
      <c r="M70" s="643"/>
      <c r="N70" s="706"/>
      <c r="O70" s="708"/>
      <c r="P70" s="543"/>
      <c r="Q70" s="580"/>
      <c r="R70" s="483"/>
      <c r="S70" s="477"/>
      <c r="T70" s="160"/>
      <c r="U70" s="160"/>
      <c r="Y70" s="244"/>
    </row>
    <row r="71" spans="1:31" ht="25.5" customHeight="1" x14ac:dyDescent="0.2">
      <c r="A71" s="101"/>
      <c r="B71" s="25"/>
      <c r="C71" s="32"/>
      <c r="D71" s="1003"/>
      <c r="E71" s="1132"/>
      <c r="F71" s="34"/>
      <c r="G71" s="474"/>
      <c r="H71" s="542"/>
      <c r="I71" s="708"/>
      <c r="J71" s="543"/>
      <c r="K71" s="706"/>
      <c r="L71" s="708"/>
      <c r="M71" s="99"/>
      <c r="N71" s="706"/>
      <c r="O71" s="708"/>
      <c r="P71" s="543"/>
      <c r="Q71" s="466"/>
      <c r="R71" s="140"/>
      <c r="S71" s="157"/>
      <c r="T71" s="158"/>
      <c r="U71" s="158"/>
      <c r="Y71" s="244"/>
    </row>
    <row r="72" spans="1:31" ht="25.5" customHeight="1" x14ac:dyDescent="0.2">
      <c r="A72" s="101"/>
      <c r="B72" s="25"/>
      <c r="C72" s="107"/>
      <c r="D72" s="1131" t="s">
        <v>58</v>
      </c>
      <c r="E72" s="108"/>
      <c r="F72" s="109"/>
      <c r="G72" s="474"/>
      <c r="H72" s="542"/>
      <c r="I72" s="708"/>
      <c r="J72" s="543"/>
      <c r="K72" s="706"/>
      <c r="L72" s="708"/>
      <c r="M72" s="99"/>
      <c r="N72" s="706"/>
      <c r="O72" s="708"/>
      <c r="P72" s="543"/>
      <c r="Q72" s="581" t="s">
        <v>59</v>
      </c>
      <c r="R72" s="484">
        <v>1</v>
      </c>
      <c r="S72" s="161"/>
      <c r="T72" s="155"/>
      <c r="U72" s="155"/>
      <c r="X72" s="244"/>
      <c r="Y72" s="244"/>
      <c r="AA72" s="244"/>
    </row>
    <row r="73" spans="1:31" ht="27" customHeight="1" x14ac:dyDescent="0.2">
      <c r="A73" s="101"/>
      <c r="B73" s="25"/>
      <c r="C73" s="110"/>
      <c r="D73" s="1012"/>
      <c r="E73" s="567"/>
      <c r="F73" s="109"/>
      <c r="G73" s="474"/>
      <c r="H73" s="542"/>
      <c r="I73" s="708"/>
      <c r="J73" s="543"/>
      <c r="K73" s="706"/>
      <c r="L73" s="708"/>
      <c r="M73" s="99"/>
      <c r="N73" s="706"/>
      <c r="O73" s="708"/>
      <c r="P73" s="543"/>
      <c r="Q73" s="581"/>
      <c r="R73" s="484"/>
      <c r="S73" s="161"/>
      <c r="T73" s="155"/>
      <c r="U73" s="155"/>
      <c r="X73" s="244"/>
      <c r="Y73" s="244"/>
    </row>
    <row r="74" spans="1:31" ht="25.5" customHeight="1" x14ac:dyDescent="0.2">
      <c r="A74" s="49"/>
      <c r="B74" s="25"/>
      <c r="C74" s="110"/>
      <c r="D74" s="933" t="s">
        <v>180</v>
      </c>
      <c r="E74" s="1013" t="s">
        <v>156</v>
      </c>
      <c r="F74" s="705"/>
      <c r="G74" s="569"/>
      <c r="H74" s="97"/>
      <c r="I74" s="541"/>
      <c r="J74" s="544"/>
      <c r="K74" s="553"/>
      <c r="L74" s="541"/>
      <c r="M74" s="103"/>
      <c r="N74" s="553"/>
      <c r="O74" s="541"/>
      <c r="P74" s="544"/>
      <c r="Q74" s="457" t="s">
        <v>164</v>
      </c>
      <c r="R74" s="485">
        <v>30</v>
      </c>
      <c r="S74" s="486">
        <v>100</v>
      </c>
      <c r="T74" s="160"/>
      <c r="U74" s="160"/>
      <c r="V74" s="251"/>
      <c r="W74" s="251"/>
      <c r="X74" s="251"/>
    </row>
    <row r="75" spans="1:31" ht="18.75" customHeight="1" x14ac:dyDescent="0.2">
      <c r="A75" s="49"/>
      <c r="B75" s="25"/>
      <c r="C75" s="110"/>
      <c r="D75" s="922"/>
      <c r="E75" s="1014"/>
      <c r="F75" s="705"/>
      <c r="G75" s="569"/>
      <c r="H75" s="97"/>
      <c r="I75" s="541"/>
      <c r="J75" s="544"/>
      <c r="K75" s="553"/>
      <c r="L75" s="541"/>
      <c r="M75" s="103"/>
      <c r="N75" s="553"/>
      <c r="O75" s="541"/>
      <c r="P75" s="544"/>
      <c r="Q75" s="467"/>
      <c r="R75" s="514"/>
      <c r="S75" s="515"/>
      <c r="T75" s="516"/>
      <c r="U75" s="516"/>
      <c r="W75" s="244"/>
    </row>
    <row r="76" spans="1:31" ht="17.25" customHeight="1" x14ac:dyDescent="0.2">
      <c r="A76" s="101"/>
      <c r="B76" s="25"/>
      <c r="C76" s="32"/>
      <c r="D76" s="1002" t="s">
        <v>60</v>
      </c>
      <c r="E76" s="123"/>
      <c r="F76" s="34"/>
      <c r="G76" s="316"/>
      <c r="H76" s="542"/>
      <c r="I76" s="708"/>
      <c r="J76" s="543"/>
      <c r="K76" s="599"/>
      <c r="L76" s="444"/>
      <c r="M76" s="643"/>
      <c r="N76" s="706"/>
      <c r="O76" s="708"/>
      <c r="P76" s="543"/>
      <c r="Q76" s="581"/>
      <c r="R76" s="154"/>
      <c r="S76" s="512"/>
      <c r="T76" s="155"/>
      <c r="U76" s="155"/>
      <c r="Z76" s="244"/>
    </row>
    <row r="77" spans="1:31" ht="28.5" customHeight="1" x14ac:dyDescent="0.2">
      <c r="A77" s="31"/>
      <c r="B77" s="25"/>
      <c r="C77" s="111"/>
      <c r="D77" s="1003"/>
      <c r="E77" s="123"/>
      <c r="F77" s="34"/>
      <c r="G77" s="316"/>
      <c r="H77" s="542"/>
      <c r="I77" s="708"/>
      <c r="J77" s="543"/>
      <c r="K77" s="706"/>
      <c r="L77" s="708"/>
      <c r="M77" s="99"/>
      <c r="N77" s="706"/>
      <c r="O77" s="708"/>
      <c r="P77" s="543"/>
      <c r="Q77" s="581"/>
      <c r="R77" s="154"/>
      <c r="S77" s="512"/>
      <c r="T77" s="155"/>
      <c r="U77" s="155"/>
      <c r="X77" s="244"/>
    </row>
    <row r="78" spans="1:31" ht="41.25" customHeight="1" x14ac:dyDescent="0.2">
      <c r="A78" s="31"/>
      <c r="B78" s="25"/>
      <c r="C78" s="130"/>
      <c r="D78" s="933" t="s">
        <v>190</v>
      </c>
      <c r="E78" s="122"/>
      <c r="F78" s="705"/>
      <c r="G78" s="569"/>
      <c r="H78" s="97"/>
      <c r="I78" s="541"/>
      <c r="J78" s="544"/>
      <c r="K78" s="553"/>
      <c r="L78" s="541"/>
      <c r="M78" s="103"/>
      <c r="N78" s="553"/>
      <c r="O78" s="541"/>
      <c r="P78" s="544"/>
      <c r="Q78" s="458" t="s">
        <v>171</v>
      </c>
      <c r="R78" s="152">
        <v>10</v>
      </c>
      <c r="S78" s="156">
        <v>10</v>
      </c>
      <c r="T78" s="153">
        <v>10</v>
      </c>
      <c r="U78" s="153"/>
      <c r="X78" s="244"/>
      <c r="AB78" s="244"/>
      <c r="AE78" s="5"/>
    </row>
    <row r="79" spans="1:31" ht="32.25" customHeight="1" x14ac:dyDescent="0.2">
      <c r="A79" s="31"/>
      <c r="B79" s="25"/>
      <c r="C79" s="111"/>
      <c r="D79" s="934"/>
      <c r="E79" s="122"/>
      <c r="F79" s="705"/>
      <c r="G79" s="554"/>
      <c r="H79" s="645"/>
      <c r="I79" s="556"/>
      <c r="J79" s="557"/>
      <c r="K79" s="555"/>
      <c r="L79" s="556"/>
      <c r="M79" s="605"/>
      <c r="N79" s="555"/>
      <c r="O79" s="556"/>
      <c r="P79" s="557"/>
      <c r="Q79" s="458" t="s">
        <v>170</v>
      </c>
      <c r="R79" s="152">
        <f>1.794+7.761</f>
        <v>9.5549999999999997</v>
      </c>
      <c r="S79" s="156">
        <f>1.794+7.761</f>
        <v>9.5549999999999997</v>
      </c>
      <c r="T79" s="153">
        <f>1.794+7.761</f>
        <v>9.5549999999999997</v>
      </c>
      <c r="U79" s="153"/>
      <c r="X79" s="244"/>
    </row>
    <row r="80" spans="1:31" ht="14.25" customHeight="1" x14ac:dyDescent="0.2">
      <c r="A80" s="31"/>
      <c r="B80" s="25"/>
      <c r="C80" s="112"/>
      <c r="D80" s="922" t="s">
        <v>61</v>
      </c>
      <c r="E80" s="122"/>
      <c r="F80" s="109"/>
      <c r="G80" s="62"/>
      <c r="H80" s="542"/>
      <c r="I80" s="708"/>
      <c r="J80" s="543"/>
      <c r="K80" s="706"/>
      <c r="L80" s="708"/>
      <c r="M80" s="99"/>
      <c r="N80" s="706"/>
      <c r="O80" s="708"/>
      <c r="P80" s="543"/>
      <c r="Q80" s="581" t="s">
        <v>62</v>
      </c>
      <c r="R80" s="484">
        <v>7</v>
      </c>
      <c r="S80" s="161">
        <v>7</v>
      </c>
      <c r="T80" s="155">
        <v>7</v>
      </c>
      <c r="U80" s="155"/>
      <c r="X80" s="244"/>
      <c r="Z80" s="244"/>
    </row>
    <row r="81" spans="1:28" ht="14.25" customHeight="1" x14ac:dyDescent="0.2">
      <c r="A81" s="31"/>
      <c r="B81" s="25"/>
      <c r="C81" s="112"/>
      <c r="D81" s="922"/>
      <c r="E81" s="122"/>
      <c r="F81" s="109"/>
      <c r="G81" s="395"/>
      <c r="H81" s="542"/>
      <c r="I81" s="708"/>
      <c r="J81" s="543"/>
      <c r="K81" s="706"/>
      <c r="L81" s="708"/>
      <c r="M81" s="99"/>
      <c r="N81" s="706"/>
      <c r="O81" s="708"/>
      <c r="P81" s="543"/>
      <c r="Q81" s="581"/>
      <c r="R81" s="484"/>
      <c r="S81" s="161"/>
      <c r="T81" s="155"/>
      <c r="U81" s="155"/>
      <c r="V81" s="244"/>
    </row>
    <row r="82" spans="1:28" ht="13.5" thickBot="1" x14ac:dyDescent="0.25">
      <c r="A82" s="53"/>
      <c r="B82" s="16"/>
      <c r="C82" s="113"/>
      <c r="D82" s="923"/>
      <c r="E82" s="389"/>
      <c r="F82" s="711"/>
      <c r="G82" s="396" t="s">
        <v>20</v>
      </c>
      <c r="H82" s="426">
        <f t="shared" ref="H82:P82" si="16">SUM(H48:H81)</f>
        <v>5554.5999999999995</v>
      </c>
      <c r="I82" s="190">
        <f t="shared" si="16"/>
        <v>5621.5999999999995</v>
      </c>
      <c r="J82" s="191">
        <f t="shared" si="16"/>
        <v>67</v>
      </c>
      <c r="K82" s="56">
        <f t="shared" si="16"/>
        <v>5798.2</v>
      </c>
      <c r="L82" s="190">
        <f t="shared" si="16"/>
        <v>5798.2</v>
      </c>
      <c r="M82" s="189">
        <f t="shared" si="16"/>
        <v>0</v>
      </c>
      <c r="N82" s="56">
        <f t="shared" si="16"/>
        <v>5272.2</v>
      </c>
      <c r="O82" s="190">
        <f t="shared" si="16"/>
        <v>5272.2</v>
      </c>
      <c r="P82" s="191">
        <f t="shared" si="16"/>
        <v>0</v>
      </c>
      <c r="Q82" s="468"/>
      <c r="R82" s="487"/>
      <c r="S82" s="488"/>
      <c r="T82" s="489"/>
      <c r="U82" s="489"/>
      <c r="X82" s="244"/>
    </row>
    <row r="83" spans="1:28" ht="17.25" customHeight="1" x14ac:dyDescent="0.2">
      <c r="A83" s="115" t="s">
        <v>15</v>
      </c>
      <c r="B83" s="116" t="s">
        <v>21</v>
      </c>
      <c r="C83" s="117" t="s">
        <v>21</v>
      </c>
      <c r="D83" s="583" t="s">
        <v>63</v>
      </c>
      <c r="E83" s="118"/>
      <c r="F83" s="449"/>
      <c r="G83" s="587"/>
      <c r="H83" s="807"/>
      <c r="I83" s="529"/>
      <c r="J83" s="528"/>
      <c r="K83" s="721"/>
      <c r="L83" s="529"/>
      <c r="M83" s="721"/>
      <c r="N83" s="775"/>
      <c r="O83" s="529"/>
      <c r="P83" s="528"/>
      <c r="Q83" s="390"/>
      <c r="R83" s="293"/>
      <c r="S83" s="23"/>
      <c r="T83" s="24"/>
      <c r="U83" s="24"/>
      <c r="X83" s="244"/>
      <c r="Y83" s="244"/>
    </row>
    <row r="84" spans="1:28" ht="44.25" customHeight="1" x14ac:dyDescent="0.2">
      <c r="A84" s="49"/>
      <c r="B84" s="25"/>
      <c r="C84" s="280"/>
      <c r="D84" s="559" t="s">
        <v>137</v>
      </c>
      <c r="E84" s="317"/>
      <c r="F84" s="450">
        <v>2</v>
      </c>
      <c r="G84" s="286" t="s">
        <v>19</v>
      </c>
      <c r="H84" s="425">
        <v>26.9</v>
      </c>
      <c r="I84" s="593">
        <v>26.9</v>
      </c>
      <c r="J84" s="93"/>
      <c r="K84" s="188"/>
      <c r="L84" s="593"/>
      <c r="M84" s="188"/>
      <c r="N84" s="592"/>
      <c r="O84" s="593"/>
      <c r="P84" s="93"/>
      <c r="Q84" s="391" t="s">
        <v>138</v>
      </c>
      <c r="R84" s="95">
        <v>100</v>
      </c>
      <c r="S84" s="312"/>
      <c r="T84" s="28"/>
      <c r="U84" s="28"/>
      <c r="X84" s="244"/>
    </row>
    <row r="85" spans="1:28" ht="44.25" customHeight="1" x14ac:dyDescent="0.2">
      <c r="A85" s="49"/>
      <c r="B85" s="25"/>
      <c r="C85" s="120"/>
      <c r="D85" s="566"/>
      <c r="E85" s="119"/>
      <c r="F85" s="281"/>
      <c r="G85" s="588"/>
      <c r="H85" s="542"/>
      <c r="I85" s="708"/>
      <c r="J85" s="543"/>
      <c r="K85" s="99"/>
      <c r="L85" s="708"/>
      <c r="M85" s="99"/>
      <c r="N85" s="706"/>
      <c r="O85" s="708"/>
      <c r="P85" s="543"/>
      <c r="Q85" s="391" t="s">
        <v>191</v>
      </c>
      <c r="R85" s="95">
        <v>84</v>
      </c>
      <c r="S85" s="312"/>
      <c r="T85" s="545"/>
      <c r="U85" s="545"/>
      <c r="X85" s="244"/>
    </row>
    <row r="86" spans="1:28" ht="44.25" customHeight="1" x14ac:dyDescent="0.2">
      <c r="A86" s="49"/>
      <c r="B86" s="25"/>
      <c r="C86" s="120"/>
      <c r="D86" s="566"/>
      <c r="E86" s="119"/>
      <c r="F86" s="450">
        <v>6</v>
      </c>
      <c r="G86" s="286" t="s">
        <v>19</v>
      </c>
      <c r="H86" s="425">
        <v>10</v>
      </c>
      <c r="I86" s="593">
        <v>10</v>
      </c>
      <c r="J86" s="93"/>
      <c r="K86" s="188">
        <v>50</v>
      </c>
      <c r="L86" s="593">
        <v>50</v>
      </c>
      <c r="M86" s="188"/>
      <c r="N86" s="592"/>
      <c r="O86" s="593"/>
      <c r="P86" s="93"/>
      <c r="Q86" s="391" t="s">
        <v>174</v>
      </c>
      <c r="R86" s="95">
        <v>100</v>
      </c>
      <c r="S86" s="312"/>
      <c r="T86" s="28"/>
      <c r="U86" s="28"/>
      <c r="X86" s="244"/>
      <c r="Z86" s="244"/>
    </row>
    <row r="87" spans="1:28" ht="32.25" customHeight="1" x14ac:dyDescent="0.2">
      <c r="A87" s="49"/>
      <c r="B87" s="25"/>
      <c r="C87" s="120"/>
      <c r="D87" s="566"/>
      <c r="E87" s="119"/>
      <c r="F87" s="281"/>
      <c r="G87" s="319"/>
      <c r="H87" s="808"/>
      <c r="I87" s="709"/>
      <c r="J87" s="236"/>
      <c r="K87" s="722"/>
      <c r="L87" s="709"/>
      <c r="M87" s="722"/>
      <c r="N87" s="707"/>
      <c r="O87" s="709"/>
      <c r="P87" s="236"/>
      <c r="Q87" s="391" t="s">
        <v>151</v>
      </c>
      <c r="R87" s="95"/>
      <c r="S87" s="312">
        <v>570</v>
      </c>
      <c r="T87" s="28"/>
      <c r="U87" s="28"/>
      <c r="X87" s="244"/>
      <c r="AB87" s="244"/>
    </row>
    <row r="88" spans="1:28" ht="31.5" customHeight="1" x14ac:dyDescent="0.2">
      <c r="A88" s="49"/>
      <c r="B88" s="25"/>
      <c r="C88" s="120"/>
      <c r="D88" s="36" t="s">
        <v>153</v>
      </c>
      <c r="E88" s="119"/>
      <c r="F88" s="490">
        <v>2</v>
      </c>
      <c r="G88" s="285" t="s">
        <v>19</v>
      </c>
      <c r="H88" s="283">
        <v>50</v>
      </c>
      <c r="I88" s="199">
        <v>50</v>
      </c>
      <c r="J88" s="200"/>
      <c r="K88" s="501"/>
      <c r="L88" s="199"/>
      <c r="M88" s="501"/>
      <c r="N88" s="168"/>
      <c r="O88" s="199"/>
      <c r="P88" s="200"/>
      <c r="Q88" s="440" t="s">
        <v>139</v>
      </c>
      <c r="R88" s="95">
        <v>1</v>
      </c>
      <c r="S88" s="318"/>
      <c r="T88" s="530"/>
      <c r="U88" s="530"/>
      <c r="X88" s="244"/>
      <c r="Y88" s="244"/>
    </row>
    <row r="89" spans="1:28" ht="19.5" customHeight="1" x14ac:dyDescent="0.2">
      <c r="A89" s="49"/>
      <c r="B89" s="25"/>
      <c r="C89" s="120"/>
      <c r="D89" s="922" t="s">
        <v>64</v>
      </c>
      <c r="E89" s="695"/>
      <c r="F89" s="281">
        <v>2</v>
      </c>
      <c r="G89" s="588" t="s">
        <v>19</v>
      </c>
      <c r="H89" s="542">
        <v>1.7</v>
      </c>
      <c r="I89" s="708">
        <v>1.7</v>
      </c>
      <c r="J89" s="543"/>
      <c r="K89" s="99"/>
      <c r="L89" s="708"/>
      <c r="M89" s="99"/>
      <c r="N89" s="706"/>
      <c r="O89" s="708"/>
      <c r="P89" s="543"/>
      <c r="Q89" s="440" t="s">
        <v>152</v>
      </c>
      <c r="R89" s="94">
        <v>27</v>
      </c>
      <c r="S89" s="87"/>
      <c r="T89" s="530"/>
      <c r="U89" s="530"/>
      <c r="X89" s="244"/>
      <c r="Y89" s="244"/>
    </row>
    <row r="90" spans="1:28" ht="41.25" customHeight="1" x14ac:dyDescent="0.2">
      <c r="A90" s="49"/>
      <c r="B90" s="25"/>
      <c r="C90" s="121"/>
      <c r="D90" s="922"/>
      <c r="E90" s="119"/>
      <c r="F90" s="450">
        <v>6</v>
      </c>
      <c r="G90" s="286" t="s">
        <v>19</v>
      </c>
      <c r="H90" s="425">
        <v>12</v>
      </c>
      <c r="I90" s="593">
        <v>12</v>
      </c>
      <c r="J90" s="93"/>
      <c r="K90" s="188"/>
      <c r="L90" s="593"/>
      <c r="M90" s="188"/>
      <c r="N90" s="592"/>
      <c r="O90" s="593"/>
      <c r="P90" s="93"/>
      <c r="Q90" s="518" t="s">
        <v>140</v>
      </c>
      <c r="R90" s="95">
        <v>100</v>
      </c>
      <c r="S90" s="87"/>
      <c r="T90" s="530"/>
      <c r="U90" s="530"/>
      <c r="X90" s="244"/>
      <c r="Y90" s="244"/>
    </row>
    <row r="91" spans="1:28" ht="30" customHeight="1" x14ac:dyDescent="0.2">
      <c r="A91" s="49"/>
      <c r="B91" s="25"/>
      <c r="C91" s="121"/>
      <c r="D91" s="933" t="s">
        <v>184</v>
      </c>
      <c r="E91" s="122"/>
      <c r="F91" s="450">
        <v>2</v>
      </c>
      <c r="G91" s="285" t="s">
        <v>19</v>
      </c>
      <c r="H91" s="809">
        <v>13.5</v>
      </c>
      <c r="I91" s="618">
        <v>13.5</v>
      </c>
      <c r="J91" s="639"/>
      <c r="K91" s="728"/>
      <c r="L91" s="431"/>
      <c r="M91" s="728"/>
      <c r="N91" s="776"/>
      <c r="O91" s="771"/>
      <c r="P91" s="274"/>
      <c r="Q91" s="517" t="s">
        <v>172</v>
      </c>
      <c r="R91" s="95">
        <v>100</v>
      </c>
      <c r="S91" s="85"/>
      <c r="T91" s="596"/>
      <c r="U91" s="596"/>
      <c r="X91" s="244"/>
      <c r="Y91" s="244"/>
    </row>
    <row r="92" spans="1:28" ht="30" customHeight="1" x14ac:dyDescent="0.2">
      <c r="A92" s="49"/>
      <c r="B92" s="25"/>
      <c r="C92" s="121"/>
      <c r="D92" s="934"/>
      <c r="E92" s="122"/>
      <c r="F92" s="450">
        <v>6</v>
      </c>
      <c r="G92" s="285" t="s">
        <v>19</v>
      </c>
      <c r="H92" s="809">
        <v>20</v>
      </c>
      <c r="I92" s="618">
        <v>20</v>
      </c>
      <c r="J92" s="639"/>
      <c r="K92" s="728"/>
      <c r="L92" s="431"/>
      <c r="M92" s="728"/>
      <c r="N92" s="776"/>
      <c r="O92" s="771"/>
      <c r="P92" s="274"/>
      <c r="Q92" s="391" t="s">
        <v>173</v>
      </c>
      <c r="R92" s="95">
        <v>100</v>
      </c>
      <c r="S92" s="81"/>
      <c r="T92" s="28"/>
      <c r="U92" s="28"/>
      <c r="X92" s="244"/>
      <c r="Y92" s="244"/>
    </row>
    <row r="93" spans="1:28" ht="29.25" customHeight="1" x14ac:dyDescent="0.2">
      <c r="A93" s="49"/>
      <c r="B93" s="25"/>
      <c r="C93" s="121"/>
      <c r="D93" s="933" t="s">
        <v>69</v>
      </c>
      <c r="E93" s="122"/>
      <c r="F93" s="715">
        <v>6</v>
      </c>
      <c r="G93" s="286" t="s">
        <v>19</v>
      </c>
      <c r="H93" s="425">
        <v>36</v>
      </c>
      <c r="I93" s="593">
        <v>36</v>
      </c>
      <c r="J93" s="93"/>
      <c r="K93" s="188">
        <v>100</v>
      </c>
      <c r="L93" s="593">
        <v>100</v>
      </c>
      <c r="M93" s="188"/>
      <c r="N93" s="777"/>
      <c r="O93" s="772"/>
      <c r="P93" s="226"/>
      <c r="Q93" s="143" t="s">
        <v>185</v>
      </c>
      <c r="R93" s="106">
        <v>1</v>
      </c>
      <c r="S93" s="86"/>
      <c r="T93" s="545"/>
      <c r="U93" s="545"/>
      <c r="V93" s="251"/>
      <c r="X93" s="244"/>
    </row>
    <row r="94" spans="1:28" ht="29.25" customHeight="1" x14ac:dyDescent="0.2">
      <c r="A94" s="49"/>
      <c r="B94" s="25"/>
      <c r="C94" s="121"/>
      <c r="D94" s="934"/>
      <c r="E94" s="122"/>
      <c r="F94" s="452"/>
      <c r="G94" s="588"/>
      <c r="H94" s="542"/>
      <c r="I94" s="708"/>
      <c r="J94" s="543"/>
      <c r="K94" s="721"/>
      <c r="L94" s="529"/>
      <c r="M94" s="721"/>
      <c r="N94" s="775"/>
      <c r="O94" s="529"/>
      <c r="P94" s="528"/>
      <c r="Q94" s="589" t="s">
        <v>70</v>
      </c>
      <c r="R94" s="570"/>
      <c r="S94" s="81">
        <v>100</v>
      </c>
      <c r="T94" s="28"/>
      <c r="U94" s="28"/>
      <c r="X94" s="244"/>
      <c r="Z94" s="244"/>
    </row>
    <row r="95" spans="1:28" ht="30" customHeight="1" x14ac:dyDescent="0.2">
      <c r="A95" s="49"/>
      <c r="B95" s="25"/>
      <c r="C95" s="121"/>
      <c r="D95" s="566" t="s">
        <v>142</v>
      </c>
      <c r="E95" s="122"/>
      <c r="F95" s="452"/>
      <c r="G95" s="588"/>
      <c r="H95" s="542"/>
      <c r="I95" s="708"/>
      <c r="J95" s="543"/>
      <c r="K95" s="721"/>
      <c r="L95" s="529"/>
      <c r="M95" s="721"/>
      <c r="N95" s="775"/>
      <c r="O95" s="529"/>
      <c r="P95" s="528"/>
      <c r="Q95" s="432" t="s">
        <v>141</v>
      </c>
      <c r="R95" s="315">
        <v>15</v>
      </c>
      <c r="S95" s="85"/>
      <c r="T95" s="596"/>
      <c r="U95" s="596"/>
      <c r="X95" s="244"/>
      <c r="Y95" s="244"/>
    </row>
    <row r="96" spans="1:28" ht="27.75" customHeight="1" x14ac:dyDescent="0.2">
      <c r="A96" s="49"/>
      <c r="B96" s="25"/>
      <c r="C96" s="121"/>
      <c r="D96" s="933" t="s">
        <v>71</v>
      </c>
      <c r="E96" s="122"/>
      <c r="F96" s="897"/>
      <c r="G96" s="588"/>
      <c r="H96" s="808"/>
      <c r="I96" s="709"/>
      <c r="J96" s="236"/>
      <c r="K96" s="729"/>
      <c r="L96" s="464"/>
      <c r="M96" s="729"/>
      <c r="N96" s="600"/>
      <c r="O96" s="464"/>
      <c r="P96" s="463"/>
      <c r="Q96" s="931" t="s">
        <v>154</v>
      </c>
      <c r="R96" s="315">
        <v>100</v>
      </c>
      <c r="S96" s="85"/>
      <c r="T96" s="596"/>
      <c r="U96" s="596"/>
      <c r="X96" s="244"/>
    </row>
    <row r="97" spans="1:27" ht="14.25" customHeight="1" thickBot="1" x14ac:dyDescent="0.25">
      <c r="A97" s="49"/>
      <c r="B97" s="25"/>
      <c r="C97" s="125"/>
      <c r="D97" s="923"/>
      <c r="E97" s="389"/>
      <c r="F97" s="453"/>
      <c r="G97" s="291" t="s">
        <v>20</v>
      </c>
      <c r="H97" s="616">
        <f>SUM(H83:H96)</f>
        <v>170.10000000000002</v>
      </c>
      <c r="I97" s="175">
        <f>SUM(I83:I96)</f>
        <v>170.10000000000002</v>
      </c>
      <c r="J97" s="176"/>
      <c r="K97" s="723">
        <f t="shared" ref="K97:P97" si="17">SUM(K83:K96)</f>
        <v>150</v>
      </c>
      <c r="L97" s="175">
        <f t="shared" si="17"/>
        <v>150</v>
      </c>
      <c r="M97" s="723">
        <f t="shared" si="17"/>
        <v>0</v>
      </c>
      <c r="N97" s="30">
        <f t="shared" si="17"/>
        <v>0</v>
      </c>
      <c r="O97" s="175">
        <f t="shared" si="17"/>
        <v>0</v>
      </c>
      <c r="P97" s="176">
        <f t="shared" si="17"/>
        <v>0</v>
      </c>
      <c r="Q97" s="932"/>
      <c r="R97" s="448"/>
      <c r="S97" s="114"/>
      <c r="T97" s="72"/>
      <c r="U97" s="72"/>
      <c r="X97" s="244"/>
      <c r="AA97" s="244"/>
    </row>
    <row r="98" spans="1:27" ht="28.5" customHeight="1" x14ac:dyDescent="0.2">
      <c r="A98" s="64" t="s">
        <v>15</v>
      </c>
      <c r="B98" s="17" t="s">
        <v>21</v>
      </c>
      <c r="C98" s="65" t="s">
        <v>24</v>
      </c>
      <c r="D98" s="999" t="s">
        <v>192</v>
      </c>
      <c r="E98" s="127"/>
      <c r="F98" s="710">
        <v>6</v>
      </c>
      <c r="G98" s="21" t="s">
        <v>19</v>
      </c>
      <c r="H98" s="429">
        <f>146.7-21.9</f>
        <v>124.79999999999998</v>
      </c>
      <c r="I98" s="174">
        <f>146.7-21.9</f>
        <v>124.79999999999998</v>
      </c>
      <c r="J98" s="810"/>
      <c r="K98" s="747">
        <v>146.69999999999999</v>
      </c>
      <c r="L98" s="177">
        <v>146.69999999999999</v>
      </c>
      <c r="M98" s="730"/>
      <c r="N98" s="747">
        <v>146.69999999999999</v>
      </c>
      <c r="O98" s="177">
        <v>146.69999999999999</v>
      </c>
      <c r="P98" s="128"/>
      <c r="Q98" s="996" t="s">
        <v>72</v>
      </c>
      <c r="R98" s="322">
        <v>7</v>
      </c>
      <c r="S98" s="129">
        <v>7</v>
      </c>
      <c r="T98" s="33">
        <v>7</v>
      </c>
      <c r="U98" s="1144"/>
      <c r="V98" s="252"/>
      <c r="W98" s="253"/>
    </row>
    <row r="99" spans="1:27" ht="28.5" customHeight="1" x14ac:dyDescent="0.2">
      <c r="A99" s="31"/>
      <c r="B99" s="25"/>
      <c r="C99" s="130"/>
      <c r="D99" s="1000"/>
      <c r="E99" s="577"/>
      <c r="F99" s="34"/>
      <c r="G99" s="240" t="s">
        <v>73</v>
      </c>
      <c r="H99" s="428">
        <v>21.9</v>
      </c>
      <c r="I99" s="179">
        <v>21.9</v>
      </c>
      <c r="J99" s="811"/>
      <c r="K99" s="665"/>
      <c r="L99" s="209"/>
      <c r="M99" s="731"/>
      <c r="N99" s="665"/>
      <c r="O99" s="209"/>
      <c r="P99" s="131"/>
      <c r="Q99" s="997"/>
      <c r="R99" s="316"/>
      <c r="S99" s="98"/>
      <c r="T99" s="271"/>
      <c r="U99" s="1145"/>
      <c r="V99" s="252"/>
      <c r="W99" s="253"/>
    </row>
    <row r="100" spans="1:27" ht="13.5" customHeight="1" thickBot="1" x14ac:dyDescent="0.25">
      <c r="A100" s="53"/>
      <c r="B100" s="16"/>
      <c r="C100" s="113"/>
      <c r="D100" s="1001"/>
      <c r="E100" s="126"/>
      <c r="F100" s="711"/>
      <c r="G100" s="291" t="s">
        <v>20</v>
      </c>
      <c r="H100" s="616">
        <f>SUM(H98:H99)</f>
        <v>146.69999999999999</v>
      </c>
      <c r="I100" s="175">
        <f>SUM(I98:I99)</f>
        <v>146.69999999999999</v>
      </c>
      <c r="J100" s="307">
        <f>SUM(J98:J99)</f>
        <v>0</v>
      </c>
      <c r="K100" s="30">
        <f t="shared" ref="K100:P100" si="18">SUM(K98)</f>
        <v>146.69999999999999</v>
      </c>
      <c r="L100" s="175">
        <f t="shared" si="18"/>
        <v>146.69999999999999</v>
      </c>
      <c r="M100" s="723">
        <f t="shared" si="18"/>
        <v>0</v>
      </c>
      <c r="N100" s="30">
        <f t="shared" si="18"/>
        <v>146.69999999999999</v>
      </c>
      <c r="O100" s="175">
        <f t="shared" si="18"/>
        <v>146.69999999999999</v>
      </c>
      <c r="P100" s="176">
        <f t="shared" si="18"/>
        <v>0</v>
      </c>
      <c r="Q100" s="998"/>
      <c r="R100" s="392"/>
      <c r="S100" s="132"/>
      <c r="T100" s="133"/>
      <c r="U100" s="1146"/>
      <c r="V100" s="78"/>
      <c r="W100" s="253"/>
      <c r="X100" s="244"/>
    </row>
    <row r="101" spans="1:27" ht="15.75" customHeight="1" x14ac:dyDescent="0.2">
      <c r="A101" s="43" t="s">
        <v>15</v>
      </c>
      <c r="B101" s="17" t="s">
        <v>21</v>
      </c>
      <c r="C101" s="117" t="s">
        <v>25</v>
      </c>
      <c r="D101" s="1004" t="s">
        <v>74</v>
      </c>
      <c r="E101" s="118"/>
      <c r="F101" s="239">
        <v>5</v>
      </c>
      <c r="G101" s="242" t="s">
        <v>19</v>
      </c>
      <c r="H101" s="812">
        <v>554.5</v>
      </c>
      <c r="I101" s="869">
        <f>554.5+7.8+30</f>
        <v>592.29999999999995</v>
      </c>
      <c r="J101" s="810">
        <f>+I101-H101</f>
        <v>37.799999999999955</v>
      </c>
      <c r="K101" s="22">
        <f>340-200</f>
        <v>140</v>
      </c>
      <c r="L101" s="174">
        <f>340-200</f>
        <v>140</v>
      </c>
      <c r="M101" s="212"/>
      <c r="N101" s="22">
        <v>200</v>
      </c>
      <c r="O101" s="174">
        <v>200</v>
      </c>
      <c r="P101" s="238"/>
      <c r="Q101" s="257"/>
      <c r="R101" s="293"/>
      <c r="S101" s="23"/>
      <c r="T101" s="24"/>
      <c r="U101" s="1141"/>
      <c r="Y101" s="244"/>
      <c r="Z101" s="244"/>
    </row>
    <row r="102" spans="1:27" ht="15.75" customHeight="1" x14ac:dyDescent="0.2">
      <c r="A102" s="49"/>
      <c r="B102" s="25"/>
      <c r="C102" s="107"/>
      <c r="D102" s="1005"/>
      <c r="E102" s="119"/>
      <c r="F102" s="705"/>
      <c r="G102" s="59" t="s">
        <v>73</v>
      </c>
      <c r="H102" s="268">
        <v>1054.5999999999999</v>
      </c>
      <c r="I102" s="261">
        <v>1054.5999999999999</v>
      </c>
      <c r="J102" s="768"/>
      <c r="K102" s="134"/>
      <c r="L102" s="179"/>
      <c r="M102" s="606"/>
      <c r="N102" s="134"/>
      <c r="O102" s="179"/>
      <c r="P102" s="267"/>
      <c r="Q102" s="258"/>
      <c r="R102" s="569"/>
      <c r="S102" s="86"/>
      <c r="T102" s="545"/>
      <c r="U102" s="1017"/>
      <c r="Y102" s="244"/>
      <c r="Z102" s="244"/>
    </row>
    <row r="103" spans="1:27" ht="15.75" customHeight="1" x14ac:dyDescent="0.2">
      <c r="A103" s="49"/>
      <c r="B103" s="25"/>
      <c r="C103" s="107"/>
      <c r="D103" s="1005"/>
      <c r="E103" s="119"/>
      <c r="F103" s="705"/>
      <c r="G103" s="141" t="s">
        <v>121</v>
      </c>
      <c r="H103" s="428">
        <v>1766</v>
      </c>
      <c r="I103" s="179">
        <v>1766</v>
      </c>
      <c r="J103" s="811"/>
      <c r="K103" s="134"/>
      <c r="L103" s="179"/>
      <c r="M103" s="606"/>
      <c r="N103" s="134"/>
      <c r="O103" s="179"/>
      <c r="P103" s="267"/>
      <c r="Q103" s="258"/>
      <c r="R103" s="569"/>
      <c r="S103" s="86"/>
      <c r="T103" s="545"/>
      <c r="U103" s="1017"/>
      <c r="Y103" s="244"/>
      <c r="Z103" s="244"/>
    </row>
    <row r="104" spans="1:27" ht="15.75" customHeight="1" x14ac:dyDescent="0.2">
      <c r="A104" s="49"/>
      <c r="B104" s="25"/>
      <c r="C104" s="107"/>
      <c r="D104" s="1005"/>
      <c r="E104" s="119"/>
      <c r="F104" s="705"/>
      <c r="G104" s="141" t="s">
        <v>206</v>
      </c>
      <c r="H104" s="268">
        <v>151.6</v>
      </c>
      <c r="I104" s="261">
        <v>151.6</v>
      </c>
      <c r="J104" s="811"/>
      <c r="K104" s="241"/>
      <c r="L104" s="261"/>
      <c r="M104" s="183"/>
      <c r="N104" s="241"/>
      <c r="O104" s="261"/>
      <c r="P104" s="184"/>
      <c r="Q104" s="258"/>
      <c r="R104" s="569"/>
      <c r="S104" s="86"/>
      <c r="T104" s="545"/>
      <c r="U104" s="1017"/>
      <c r="Y104" s="244"/>
      <c r="Z104" s="244"/>
    </row>
    <row r="105" spans="1:27" ht="15.75" customHeight="1" x14ac:dyDescent="0.2">
      <c r="A105" s="49"/>
      <c r="B105" s="25"/>
      <c r="C105" s="107"/>
      <c r="D105" s="576"/>
      <c r="E105" s="119"/>
      <c r="F105" s="705"/>
      <c r="G105" s="59" t="s">
        <v>48</v>
      </c>
      <c r="H105" s="268">
        <v>370</v>
      </c>
      <c r="I105" s="261">
        <v>370</v>
      </c>
      <c r="J105" s="184"/>
      <c r="K105" s="241"/>
      <c r="L105" s="261"/>
      <c r="M105" s="183"/>
      <c r="N105" s="241"/>
      <c r="O105" s="261"/>
      <c r="P105" s="184"/>
      <c r="Q105" s="258"/>
      <c r="R105" s="569"/>
      <c r="S105" s="86"/>
      <c r="T105" s="545"/>
      <c r="U105" s="1017"/>
      <c r="Y105" s="244"/>
      <c r="Z105" s="244"/>
    </row>
    <row r="106" spans="1:27" ht="15.75" customHeight="1" x14ac:dyDescent="0.2">
      <c r="A106" s="49"/>
      <c r="B106" s="25"/>
      <c r="C106" s="107"/>
      <c r="D106" s="576"/>
      <c r="E106" s="119"/>
      <c r="F106" s="705"/>
      <c r="G106" s="59" t="s">
        <v>78</v>
      </c>
      <c r="H106" s="268">
        <v>46.6</v>
      </c>
      <c r="I106" s="261">
        <v>46.6</v>
      </c>
      <c r="J106" s="184"/>
      <c r="K106" s="241"/>
      <c r="L106" s="261"/>
      <c r="M106" s="183"/>
      <c r="N106" s="241"/>
      <c r="O106" s="261"/>
      <c r="P106" s="184"/>
      <c r="Q106" s="258"/>
      <c r="R106" s="569"/>
      <c r="S106" s="86"/>
      <c r="T106" s="545"/>
      <c r="U106" s="1097"/>
      <c r="Y106" s="244"/>
      <c r="Z106" s="244"/>
    </row>
    <row r="107" spans="1:27" ht="27" customHeight="1" x14ac:dyDescent="0.2">
      <c r="A107" s="136"/>
      <c r="B107" s="25"/>
      <c r="C107" s="259"/>
      <c r="D107" s="933" t="s">
        <v>81</v>
      </c>
      <c r="E107" s="122"/>
      <c r="F107" s="705"/>
      <c r="G107" s="273"/>
      <c r="H107" s="542"/>
      <c r="I107" s="865"/>
      <c r="J107" s="543"/>
      <c r="K107" s="748"/>
      <c r="L107" s="264"/>
      <c r="M107" s="732"/>
      <c r="N107" s="748"/>
      <c r="O107" s="264"/>
      <c r="P107" s="491"/>
      <c r="Q107" s="39" t="s">
        <v>82</v>
      </c>
      <c r="R107" s="590">
        <v>100</v>
      </c>
      <c r="S107" s="85"/>
      <c r="T107" s="596"/>
      <c r="U107" s="596"/>
      <c r="V107" s="254"/>
      <c r="W107" s="254"/>
      <c r="X107" s="386"/>
      <c r="Z107" s="244"/>
    </row>
    <row r="108" spans="1:27" ht="27" customHeight="1" x14ac:dyDescent="0.2">
      <c r="A108" s="136"/>
      <c r="B108" s="25"/>
      <c r="C108" s="259"/>
      <c r="D108" s="922"/>
      <c r="E108" s="119"/>
      <c r="F108" s="705"/>
      <c r="G108" s="273"/>
      <c r="H108" s="542"/>
      <c r="I108" s="865"/>
      <c r="J108" s="543"/>
      <c r="K108" s="748"/>
      <c r="L108" s="264"/>
      <c r="M108" s="732"/>
      <c r="N108" s="748"/>
      <c r="O108" s="264"/>
      <c r="P108" s="491"/>
      <c r="Q108" s="585" t="s">
        <v>83</v>
      </c>
      <c r="R108" s="38">
        <v>100</v>
      </c>
      <c r="S108" s="85"/>
      <c r="T108" s="596"/>
      <c r="U108" s="596"/>
      <c r="V108" s="254"/>
      <c r="W108" s="254"/>
      <c r="X108" s="254"/>
      <c r="Z108" s="244"/>
    </row>
    <row r="109" spans="1:27" ht="27" customHeight="1" x14ac:dyDescent="0.2">
      <c r="A109" s="136"/>
      <c r="B109" s="25"/>
      <c r="C109" s="259"/>
      <c r="D109" s="934"/>
      <c r="E109" s="122"/>
      <c r="F109" s="705"/>
      <c r="G109" s="62"/>
      <c r="H109" s="542"/>
      <c r="I109" s="865"/>
      <c r="J109" s="543"/>
      <c r="K109" s="749"/>
      <c r="L109" s="215"/>
      <c r="M109" s="733"/>
      <c r="N109" s="749"/>
      <c r="O109" s="215"/>
      <c r="P109" s="227"/>
      <c r="Q109" s="598"/>
      <c r="R109" s="29"/>
      <c r="S109" s="87"/>
      <c r="T109" s="530"/>
      <c r="U109" s="530"/>
      <c r="V109" s="254"/>
      <c r="W109" s="386"/>
      <c r="X109" s="254"/>
    </row>
    <row r="110" spans="1:27" ht="12.75" customHeight="1" x14ac:dyDescent="0.2">
      <c r="A110" s="49"/>
      <c r="B110" s="25"/>
      <c r="C110" s="110"/>
      <c r="D110" s="1111" t="s">
        <v>84</v>
      </c>
      <c r="E110" s="974"/>
      <c r="F110" s="705"/>
      <c r="G110" s="868" t="s">
        <v>222</v>
      </c>
      <c r="H110" s="866">
        <v>413.4</v>
      </c>
      <c r="I110" s="870">
        <v>421.2</v>
      </c>
      <c r="J110" s="871">
        <f>+I110-H110</f>
        <v>7.8000000000000114</v>
      </c>
      <c r="K110" s="706"/>
      <c r="L110" s="708"/>
      <c r="M110" s="99"/>
      <c r="N110" s="706"/>
      <c r="O110" s="708"/>
      <c r="P110" s="543"/>
      <c r="Q110" s="586" t="s">
        <v>80</v>
      </c>
      <c r="R110" s="590">
        <v>100</v>
      </c>
      <c r="S110" s="85"/>
      <c r="T110" s="596"/>
      <c r="U110" s="1016" t="s">
        <v>223</v>
      </c>
      <c r="V110" s="254"/>
      <c r="W110" s="244"/>
      <c r="X110" s="244"/>
    </row>
    <row r="111" spans="1:27" ht="12.75" customHeight="1" x14ac:dyDescent="0.2">
      <c r="A111" s="49"/>
      <c r="B111" s="25"/>
      <c r="C111" s="110"/>
      <c r="D111" s="1111"/>
      <c r="E111" s="974"/>
      <c r="F111" s="705"/>
      <c r="G111" s="519"/>
      <c r="H111" s="867"/>
      <c r="I111" s="264"/>
      <c r="J111" s="871"/>
      <c r="K111" s="706"/>
      <c r="L111" s="708"/>
      <c r="M111" s="99"/>
      <c r="N111" s="706"/>
      <c r="O111" s="708"/>
      <c r="P111" s="543"/>
      <c r="Q111" s="52"/>
      <c r="R111" s="569"/>
      <c r="S111" s="86"/>
      <c r="T111" s="545"/>
      <c r="U111" s="1017"/>
      <c r="V111" s="254"/>
      <c r="W111" s="244"/>
      <c r="X111" s="244"/>
    </row>
    <row r="112" spans="1:27" ht="15" customHeight="1" x14ac:dyDescent="0.2">
      <c r="A112" s="49"/>
      <c r="B112" s="25"/>
      <c r="C112" s="110"/>
      <c r="D112" s="1111"/>
      <c r="E112" s="974"/>
      <c r="F112" s="705"/>
      <c r="G112" s="519"/>
      <c r="H112" s="542"/>
      <c r="I112" s="865"/>
      <c r="J112" s="871"/>
      <c r="K112" s="706"/>
      <c r="L112" s="708"/>
      <c r="M112" s="99"/>
      <c r="N112" s="706"/>
      <c r="O112" s="708"/>
      <c r="P112" s="543"/>
      <c r="Q112" s="52"/>
      <c r="R112" s="569"/>
      <c r="S112" s="86"/>
      <c r="T112" s="545"/>
      <c r="U112" s="1017"/>
      <c r="V112" s="254"/>
      <c r="W112" s="244"/>
      <c r="Y112" s="244"/>
      <c r="Z112" s="244"/>
      <c r="AA112" s="244"/>
    </row>
    <row r="113" spans="1:29" x14ac:dyDescent="0.2">
      <c r="A113" s="49"/>
      <c r="B113" s="25"/>
      <c r="C113" s="110"/>
      <c r="D113" s="1111"/>
      <c r="E113" s="974"/>
      <c r="F113" s="705"/>
      <c r="G113" s="520"/>
      <c r="H113" s="97"/>
      <c r="I113" s="541"/>
      <c r="J113" s="871"/>
      <c r="K113" s="553"/>
      <c r="L113" s="541"/>
      <c r="M113" s="103"/>
      <c r="N113" s="553"/>
      <c r="O113" s="541"/>
      <c r="P113" s="544"/>
      <c r="Q113" s="52"/>
      <c r="R113" s="569"/>
      <c r="S113" s="86"/>
      <c r="T113" s="545"/>
      <c r="U113" s="1017"/>
      <c r="V113" s="254"/>
      <c r="W113" s="244"/>
      <c r="Y113" s="244"/>
    </row>
    <row r="114" spans="1:29" ht="13.5" customHeight="1" x14ac:dyDescent="0.2">
      <c r="A114" s="49"/>
      <c r="B114" s="25"/>
      <c r="C114" s="110"/>
      <c r="D114" s="1111"/>
      <c r="E114" s="974"/>
      <c r="F114" s="705"/>
      <c r="G114" s="520"/>
      <c r="H114" s="97"/>
      <c r="I114" s="541"/>
      <c r="J114" s="871"/>
      <c r="K114" s="553"/>
      <c r="L114" s="541"/>
      <c r="M114" s="103"/>
      <c r="N114" s="553"/>
      <c r="O114" s="541"/>
      <c r="P114" s="544"/>
      <c r="Q114" s="52"/>
      <c r="R114" s="569"/>
      <c r="S114" s="86"/>
      <c r="T114" s="545"/>
      <c r="U114" s="1097"/>
      <c r="V114" s="254"/>
      <c r="W114" s="244"/>
      <c r="X114" s="244"/>
      <c r="Y114" s="244"/>
      <c r="Z114" s="244"/>
    </row>
    <row r="115" spans="1:29" ht="33.75" customHeight="1" x14ac:dyDescent="0.2">
      <c r="A115" s="49"/>
      <c r="B115" s="25"/>
      <c r="C115" s="121"/>
      <c r="D115" s="1129" t="s">
        <v>67</v>
      </c>
      <c r="E115" s="123"/>
      <c r="F115" s="975"/>
      <c r="G115" s="872" t="s">
        <v>222</v>
      </c>
      <c r="H115" s="873">
        <v>96.7</v>
      </c>
      <c r="I115" s="874">
        <v>126.7</v>
      </c>
      <c r="J115" s="874">
        <f t="shared" ref="J115" si="19">+I115-H115</f>
        <v>30</v>
      </c>
      <c r="K115" s="750"/>
      <c r="L115" s="228"/>
      <c r="M115" s="734"/>
      <c r="N115" s="750"/>
      <c r="O115" s="228"/>
      <c r="P115" s="225"/>
      <c r="Q115" s="604" t="s">
        <v>68</v>
      </c>
      <c r="R115" s="315">
        <v>1</v>
      </c>
      <c r="S115" s="85"/>
      <c r="T115" s="139"/>
      <c r="U115" s="931" t="s">
        <v>225</v>
      </c>
      <c r="X115" s="252"/>
      <c r="AC115" s="5"/>
    </row>
    <row r="116" spans="1:29" ht="33.75" customHeight="1" x14ac:dyDescent="0.2">
      <c r="A116" s="49"/>
      <c r="B116" s="25"/>
      <c r="C116" s="120"/>
      <c r="D116" s="1130"/>
      <c r="E116" s="220"/>
      <c r="F116" s="975"/>
      <c r="G116" s="78"/>
      <c r="H116" s="542"/>
      <c r="I116" s="865"/>
      <c r="J116" s="871"/>
      <c r="K116" s="750"/>
      <c r="L116" s="228"/>
      <c r="M116" s="734"/>
      <c r="N116" s="750"/>
      <c r="O116" s="228"/>
      <c r="P116" s="225"/>
      <c r="Q116" s="284"/>
      <c r="R116" s="454"/>
      <c r="S116" s="87"/>
      <c r="T116" s="455"/>
      <c r="U116" s="1098"/>
      <c r="X116" s="244"/>
    </row>
    <row r="117" spans="1:29" ht="32.25" customHeight="1" x14ac:dyDescent="0.2">
      <c r="A117" s="49"/>
      <c r="B117" s="25"/>
      <c r="C117" s="110"/>
      <c r="D117" s="922" t="s">
        <v>85</v>
      </c>
      <c r="E117" s="974"/>
      <c r="F117" s="705"/>
      <c r="G117" s="273"/>
      <c r="H117" s="97"/>
      <c r="I117" s="541"/>
      <c r="J117" s="544"/>
      <c r="K117" s="553"/>
      <c r="L117" s="541"/>
      <c r="M117" s="103"/>
      <c r="N117" s="553"/>
      <c r="O117" s="541"/>
      <c r="P117" s="544"/>
      <c r="Q117" s="971" t="s">
        <v>86</v>
      </c>
      <c r="R117" s="569">
        <v>100</v>
      </c>
      <c r="S117" s="86"/>
      <c r="T117" s="545"/>
      <c r="U117" s="545"/>
      <c r="V117" s="254"/>
      <c r="W117" s="244"/>
      <c r="Y117" s="244"/>
      <c r="Z117" s="244"/>
      <c r="AB117" s="244"/>
    </row>
    <row r="118" spans="1:29" ht="32.25" customHeight="1" x14ac:dyDescent="0.2">
      <c r="A118" s="49"/>
      <c r="B118" s="25"/>
      <c r="C118" s="110"/>
      <c r="D118" s="922"/>
      <c r="E118" s="974"/>
      <c r="F118" s="705"/>
      <c r="G118" s="273"/>
      <c r="H118" s="97"/>
      <c r="I118" s="541"/>
      <c r="J118" s="544"/>
      <c r="K118" s="553"/>
      <c r="L118" s="541"/>
      <c r="M118" s="103"/>
      <c r="N118" s="553"/>
      <c r="O118" s="541"/>
      <c r="P118" s="544"/>
      <c r="Q118" s="971"/>
      <c r="R118" s="569"/>
      <c r="S118" s="86"/>
      <c r="T118" s="545"/>
      <c r="U118" s="545"/>
      <c r="V118" s="254"/>
      <c r="W118" s="254"/>
      <c r="X118" s="254"/>
    </row>
    <row r="119" spans="1:29" ht="21.75" customHeight="1" x14ac:dyDescent="0.2">
      <c r="A119" s="49"/>
      <c r="B119" s="25"/>
      <c r="C119" s="107"/>
      <c r="D119" s="933" t="s">
        <v>75</v>
      </c>
      <c r="E119" s="122"/>
      <c r="F119" s="705"/>
      <c r="G119" s="62"/>
      <c r="H119" s="97"/>
      <c r="I119" s="541"/>
      <c r="J119" s="544"/>
      <c r="K119" s="553"/>
      <c r="L119" s="541"/>
      <c r="M119" s="103"/>
      <c r="N119" s="553"/>
      <c r="O119" s="541"/>
      <c r="P119" s="544"/>
      <c r="Q119" s="972" t="s">
        <v>76</v>
      </c>
      <c r="R119" s="590">
        <v>1</v>
      </c>
      <c r="S119" s="85"/>
      <c r="T119" s="596"/>
      <c r="U119" s="596"/>
      <c r="V119" s="254"/>
      <c r="W119" s="244"/>
      <c r="Z119" s="244"/>
      <c r="AA119" s="244"/>
    </row>
    <row r="120" spans="1:29" ht="19.5" customHeight="1" x14ac:dyDescent="0.2">
      <c r="A120" s="49"/>
      <c r="B120" s="25"/>
      <c r="C120" s="107"/>
      <c r="D120" s="934"/>
      <c r="E120" s="122"/>
      <c r="F120" s="705"/>
      <c r="G120" s="62"/>
      <c r="H120" s="97"/>
      <c r="I120" s="541"/>
      <c r="J120" s="544"/>
      <c r="K120" s="749"/>
      <c r="L120" s="215"/>
      <c r="M120" s="733"/>
      <c r="N120" s="749"/>
      <c r="O120" s="215"/>
      <c r="P120" s="227"/>
      <c r="Q120" s="973"/>
      <c r="R120" s="569"/>
      <c r="S120" s="86"/>
      <c r="T120" s="545"/>
      <c r="U120" s="545"/>
      <c r="V120" s="254"/>
      <c r="W120" s="244"/>
      <c r="Z120" s="244"/>
    </row>
    <row r="121" spans="1:29" ht="27" customHeight="1" x14ac:dyDescent="0.2">
      <c r="A121" s="49"/>
      <c r="B121" s="25"/>
      <c r="C121" s="110"/>
      <c r="D121" s="933" t="s">
        <v>77</v>
      </c>
      <c r="E121" s="567"/>
      <c r="F121" s="705"/>
      <c r="G121" s="62"/>
      <c r="H121" s="492"/>
      <c r="I121" s="619"/>
      <c r="J121" s="813"/>
      <c r="K121" s="602"/>
      <c r="L121" s="620"/>
      <c r="M121" s="607"/>
      <c r="N121" s="602"/>
      <c r="O121" s="620"/>
      <c r="P121" s="769"/>
      <c r="Q121" s="135" t="s">
        <v>79</v>
      </c>
      <c r="R121" s="285"/>
      <c r="S121" s="81">
        <v>1</v>
      </c>
      <c r="T121" s="596"/>
      <c r="U121" s="596"/>
      <c r="V121" s="251"/>
      <c r="W121" s="251"/>
      <c r="X121" s="251"/>
    </row>
    <row r="122" spans="1:29" ht="18" customHeight="1" x14ac:dyDescent="0.2">
      <c r="A122" s="49"/>
      <c r="B122" s="25"/>
      <c r="C122" s="110"/>
      <c r="D122" s="934"/>
      <c r="E122" s="567"/>
      <c r="F122" s="705"/>
      <c r="G122" s="62"/>
      <c r="H122" s="97"/>
      <c r="I122" s="541"/>
      <c r="J122" s="544"/>
      <c r="K122" s="553"/>
      <c r="L122" s="541"/>
      <c r="M122" s="103"/>
      <c r="N122" s="553"/>
      <c r="O122" s="541"/>
      <c r="P122" s="544"/>
      <c r="Q122" s="263" t="s">
        <v>80</v>
      </c>
      <c r="R122" s="27"/>
      <c r="S122" s="272">
        <v>5</v>
      </c>
      <c r="T122" s="456">
        <v>30</v>
      </c>
      <c r="U122" s="456"/>
      <c r="W122" s="244"/>
      <c r="X122" s="244"/>
      <c r="Z122" s="244"/>
      <c r="AB122" s="244"/>
    </row>
    <row r="123" spans="1:29" ht="30" customHeight="1" x14ac:dyDescent="0.2">
      <c r="A123" s="49"/>
      <c r="B123" s="25"/>
      <c r="C123" s="259"/>
      <c r="D123" s="933" t="s">
        <v>65</v>
      </c>
      <c r="E123" s="567"/>
      <c r="F123" s="705"/>
      <c r="G123" s="223"/>
      <c r="H123" s="745"/>
      <c r="I123" s="620"/>
      <c r="J123" s="769"/>
      <c r="K123" s="602"/>
      <c r="L123" s="620"/>
      <c r="M123" s="607"/>
      <c r="N123" s="602"/>
      <c r="O123" s="620"/>
      <c r="P123" s="769"/>
      <c r="Q123" s="586" t="s">
        <v>79</v>
      </c>
      <c r="R123" s="483">
        <v>1</v>
      </c>
      <c r="S123" s="320"/>
      <c r="T123" s="321"/>
      <c r="U123" s="321"/>
      <c r="V123" s="254"/>
      <c r="W123" s="244"/>
      <c r="X123" s="244"/>
      <c r="Y123" s="244"/>
      <c r="Z123" s="244"/>
    </row>
    <row r="124" spans="1:29" ht="16.5" customHeight="1" x14ac:dyDescent="0.2">
      <c r="A124" s="49"/>
      <c r="B124" s="25"/>
      <c r="C124" s="259"/>
      <c r="D124" s="934"/>
      <c r="E124" s="567"/>
      <c r="F124" s="705"/>
      <c r="G124" s="223"/>
      <c r="H124" s="745"/>
      <c r="I124" s="620"/>
      <c r="J124" s="769"/>
      <c r="K124" s="602"/>
      <c r="L124" s="620"/>
      <c r="M124" s="607"/>
      <c r="N124" s="778"/>
      <c r="O124" s="773"/>
      <c r="P124" s="770"/>
      <c r="Q124" s="586" t="s">
        <v>66</v>
      </c>
      <c r="R124" s="590"/>
      <c r="S124" s="320"/>
      <c r="T124" s="321">
        <v>30</v>
      </c>
      <c r="U124" s="321"/>
      <c r="V124" s="254"/>
      <c r="W124" s="244"/>
      <c r="X124" s="244"/>
      <c r="Y124" s="244"/>
      <c r="Z124" s="244"/>
    </row>
    <row r="125" spans="1:29" ht="24" customHeight="1" x14ac:dyDescent="0.2">
      <c r="A125" s="49"/>
      <c r="B125" s="25"/>
      <c r="C125" s="110"/>
      <c r="D125" s="933" t="s">
        <v>87</v>
      </c>
      <c r="E125" s="567"/>
      <c r="F125" s="715">
        <v>2</v>
      </c>
      <c r="G125" s="141" t="s">
        <v>19</v>
      </c>
      <c r="H125" s="428"/>
      <c r="I125" s="179"/>
      <c r="J125" s="267"/>
      <c r="K125" s="134">
        <v>5</v>
      </c>
      <c r="L125" s="179">
        <v>5</v>
      </c>
      <c r="M125" s="606"/>
      <c r="N125" s="779"/>
      <c r="O125" s="774"/>
      <c r="P125" s="265"/>
      <c r="Q125" s="585" t="s">
        <v>88</v>
      </c>
      <c r="R125" s="590"/>
      <c r="S125" s="85">
        <v>1</v>
      </c>
      <c r="T125" s="596"/>
      <c r="U125" s="1016"/>
      <c r="Y125" s="244"/>
    </row>
    <row r="126" spans="1:29" ht="20.25" customHeight="1" thickBot="1" x14ac:dyDescent="0.25">
      <c r="A126" s="49"/>
      <c r="B126" s="25"/>
      <c r="C126" s="107"/>
      <c r="D126" s="923"/>
      <c r="E126" s="982" t="s">
        <v>20</v>
      </c>
      <c r="F126" s="983"/>
      <c r="G126" s="983"/>
      <c r="H126" s="73">
        <f>SUM(H101:H106)</f>
        <v>3943.2999999999997</v>
      </c>
      <c r="I126" s="194">
        <f t="shared" ref="I126:J126" si="20">SUM(I101:I106)</f>
        <v>3981.0999999999995</v>
      </c>
      <c r="J126" s="617">
        <f t="shared" si="20"/>
        <v>37.799999999999955</v>
      </c>
      <c r="K126" s="73">
        <f t="shared" ref="K126:P126" si="21">SUM(K101:K125)</f>
        <v>145</v>
      </c>
      <c r="L126" s="194">
        <f t="shared" si="21"/>
        <v>145</v>
      </c>
      <c r="M126" s="497">
        <f t="shared" si="21"/>
        <v>0</v>
      </c>
      <c r="N126" s="73">
        <f t="shared" si="21"/>
        <v>200</v>
      </c>
      <c r="O126" s="194">
        <f t="shared" si="21"/>
        <v>200</v>
      </c>
      <c r="P126" s="195">
        <f t="shared" si="21"/>
        <v>0</v>
      </c>
      <c r="Q126" s="82"/>
      <c r="R126" s="63"/>
      <c r="S126" s="377"/>
      <c r="T126" s="597"/>
      <c r="U126" s="1106"/>
      <c r="V126" s="255"/>
      <c r="Y126" s="244"/>
    </row>
    <row r="127" spans="1:29" ht="14.25" customHeight="1" thickBot="1" x14ac:dyDescent="0.25">
      <c r="A127" s="142" t="s">
        <v>15</v>
      </c>
      <c r="B127" s="438" t="s">
        <v>21</v>
      </c>
      <c r="C127" s="950" t="s">
        <v>42</v>
      </c>
      <c r="D127" s="950"/>
      <c r="E127" s="950"/>
      <c r="F127" s="950"/>
      <c r="G127" s="950"/>
      <c r="H127" s="203">
        <f t="shared" ref="H127:P127" si="22">H100+H97+H82+H126</f>
        <v>9814.6999999999989</v>
      </c>
      <c r="I127" s="203">
        <f t="shared" si="22"/>
        <v>9919.5</v>
      </c>
      <c r="J127" s="208">
        <f t="shared" si="22"/>
        <v>104.79999999999995</v>
      </c>
      <c r="K127" s="163">
        <f t="shared" si="22"/>
        <v>6239.9</v>
      </c>
      <c r="L127" s="203">
        <f t="shared" si="22"/>
        <v>6239.9</v>
      </c>
      <c r="M127" s="208">
        <f t="shared" si="22"/>
        <v>0</v>
      </c>
      <c r="N127" s="163">
        <f t="shared" si="22"/>
        <v>5618.9</v>
      </c>
      <c r="O127" s="203">
        <f t="shared" si="22"/>
        <v>5618.9</v>
      </c>
      <c r="P127" s="636">
        <f t="shared" si="22"/>
        <v>0</v>
      </c>
      <c r="Q127" s="984"/>
      <c r="R127" s="985"/>
      <c r="S127" s="985"/>
      <c r="T127" s="985"/>
      <c r="U127" s="986"/>
      <c r="V127" s="251"/>
    </row>
    <row r="128" spans="1:29" ht="13.5" thickBot="1" x14ac:dyDescent="0.25">
      <c r="A128" s="142" t="s">
        <v>15</v>
      </c>
      <c r="B128" s="438" t="s">
        <v>24</v>
      </c>
      <c r="C128" s="987" t="s">
        <v>89</v>
      </c>
      <c r="D128" s="987"/>
      <c r="E128" s="987"/>
      <c r="F128" s="987"/>
      <c r="G128" s="987"/>
      <c r="H128" s="987"/>
      <c r="I128" s="987"/>
      <c r="J128" s="987"/>
      <c r="K128" s="987"/>
      <c r="L128" s="987"/>
      <c r="M128" s="987"/>
      <c r="N128" s="1128"/>
      <c r="O128" s="1128"/>
      <c r="P128" s="1128"/>
      <c r="Q128" s="987"/>
      <c r="R128" s="987"/>
      <c r="S128" s="987"/>
      <c r="T128" s="987"/>
      <c r="U128" s="988"/>
      <c r="X128" s="244"/>
      <c r="Z128" s="244"/>
    </row>
    <row r="129" spans="1:28" ht="29.25" customHeight="1" x14ac:dyDescent="0.2">
      <c r="A129" s="43" t="s">
        <v>15</v>
      </c>
      <c r="B129" s="17" t="s">
        <v>24</v>
      </c>
      <c r="C129" s="65" t="s">
        <v>15</v>
      </c>
      <c r="D129" s="147" t="s">
        <v>90</v>
      </c>
      <c r="E129" s="989" t="s">
        <v>91</v>
      </c>
      <c r="F129" s="710">
        <v>2</v>
      </c>
      <c r="G129" s="322" t="s">
        <v>19</v>
      </c>
      <c r="H129" s="46"/>
      <c r="I129" s="186"/>
      <c r="J129" s="187"/>
      <c r="K129" s="624">
        <f>10+20.7</f>
        <v>30.7</v>
      </c>
      <c r="L129" s="624">
        <f>10+20.7</f>
        <v>30.7</v>
      </c>
      <c r="M129" s="735"/>
      <c r="N129" s="796">
        <v>10</v>
      </c>
      <c r="O129" s="204">
        <v>10</v>
      </c>
      <c r="P129" s="229"/>
      <c r="Q129" s="390"/>
      <c r="R129" s="293"/>
      <c r="S129" s="23"/>
      <c r="T129" s="24"/>
      <c r="U129" s="24"/>
      <c r="V129" s="244"/>
      <c r="Y129" s="244"/>
    </row>
    <row r="130" spans="1:28" ht="39.75" customHeight="1" x14ac:dyDescent="0.2">
      <c r="A130" s="49"/>
      <c r="B130" s="25"/>
      <c r="C130" s="32"/>
      <c r="D130" s="579" t="s">
        <v>182</v>
      </c>
      <c r="E130" s="990"/>
      <c r="F130" s="34"/>
      <c r="G130" s="316"/>
      <c r="H130" s="571"/>
      <c r="I130" s="572"/>
      <c r="J130" s="543"/>
      <c r="K130" s="625"/>
      <c r="L130" s="625"/>
      <c r="M130" s="148"/>
      <c r="N130" s="762"/>
      <c r="O130" s="197"/>
      <c r="P130" s="198"/>
      <c r="Q130" s="391" t="s">
        <v>163</v>
      </c>
      <c r="R130" s="384"/>
      <c r="S130" s="324">
        <v>50</v>
      </c>
      <c r="T130" s="401">
        <v>100</v>
      </c>
      <c r="U130" s="401"/>
      <c r="V130" s="244"/>
      <c r="Y130" s="244"/>
    </row>
    <row r="131" spans="1:28" ht="29.25" customHeight="1" x14ac:dyDescent="0.2">
      <c r="A131" s="49"/>
      <c r="B131" s="25"/>
      <c r="C131" s="280"/>
      <c r="D131" s="933" t="s">
        <v>183</v>
      </c>
      <c r="E131" s="159"/>
      <c r="F131" s="705"/>
      <c r="G131" s="976"/>
      <c r="H131" s="978"/>
      <c r="I131" s="572"/>
      <c r="J131" s="543"/>
      <c r="K131" s="1107"/>
      <c r="L131" s="1107"/>
      <c r="M131" s="1109"/>
      <c r="N131" s="706"/>
      <c r="O131" s="708"/>
      <c r="P131" s="543"/>
      <c r="Q131" s="143" t="s">
        <v>143</v>
      </c>
      <c r="R131" s="40"/>
      <c r="S131" s="323">
        <v>7</v>
      </c>
      <c r="T131" s="41"/>
      <c r="U131" s="41"/>
      <c r="V131" s="244"/>
      <c r="Y131" s="244"/>
      <c r="Z131" s="244"/>
    </row>
    <row r="132" spans="1:28" ht="29.25" customHeight="1" x14ac:dyDescent="0.2">
      <c r="A132" s="49"/>
      <c r="B132" s="25"/>
      <c r="C132" s="280"/>
      <c r="D132" s="922"/>
      <c r="E132" s="159"/>
      <c r="F132" s="705"/>
      <c r="G132" s="977"/>
      <c r="H132" s="979"/>
      <c r="I132" s="573"/>
      <c r="J132" s="236"/>
      <c r="K132" s="1108"/>
      <c r="L132" s="1108"/>
      <c r="M132" s="1110"/>
      <c r="N132" s="707"/>
      <c r="O132" s="709"/>
      <c r="P132" s="236"/>
      <c r="Q132" s="781" t="s">
        <v>144</v>
      </c>
      <c r="R132" s="40"/>
      <c r="S132" s="323">
        <v>7</v>
      </c>
      <c r="T132" s="41"/>
      <c r="U132" s="41"/>
      <c r="V132" s="244"/>
      <c r="Y132" s="244"/>
    </row>
    <row r="133" spans="1:28" ht="30.75" customHeight="1" thickBot="1" x14ac:dyDescent="0.25">
      <c r="A133" s="53"/>
      <c r="B133" s="16"/>
      <c r="C133" s="149"/>
      <c r="D133" s="923"/>
      <c r="E133" s="325"/>
      <c r="F133" s="711"/>
      <c r="G133" s="291" t="s">
        <v>20</v>
      </c>
      <c r="H133" s="56"/>
      <c r="I133" s="190"/>
      <c r="J133" s="191"/>
      <c r="K133" s="416">
        <f t="shared" ref="K133:P133" si="23">SUM(K129:K132)</f>
        <v>30.7</v>
      </c>
      <c r="L133" s="416">
        <f t="shared" si="23"/>
        <v>30.7</v>
      </c>
      <c r="M133" s="189">
        <f t="shared" si="23"/>
        <v>0</v>
      </c>
      <c r="N133" s="56">
        <f t="shared" si="23"/>
        <v>10</v>
      </c>
      <c r="O133" s="190">
        <f t="shared" si="23"/>
        <v>10</v>
      </c>
      <c r="P133" s="191">
        <f t="shared" si="23"/>
        <v>0</v>
      </c>
      <c r="Q133" s="781" t="s">
        <v>193</v>
      </c>
      <c r="R133" s="385"/>
      <c r="S133" s="411">
        <v>2000</v>
      </c>
      <c r="T133" s="196"/>
      <c r="U133" s="196"/>
      <c r="X133" s="244"/>
    </row>
    <row r="134" spans="1:28" ht="20.25" customHeight="1" x14ac:dyDescent="0.2">
      <c r="A134" s="43" t="s">
        <v>15</v>
      </c>
      <c r="B134" s="17" t="s">
        <v>24</v>
      </c>
      <c r="C134" s="65" t="s">
        <v>21</v>
      </c>
      <c r="D134" s="991" t="s">
        <v>92</v>
      </c>
      <c r="E134" s="993" t="s">
        <v>93</v>
      </c>
      <c r="F134" s="150" t="s">
        <v>22</v>
      </c>
      <c r="G134" s="287" t="s">
        <v>19</v>
      </c>
      <c r="H134" s="443">
        <v>148</v>
      </c>
      <c r="I134" s="614">
        <v>148</v>
      </c>
      <c r="J134" s="634"/>
      <c r="K134" s="626">
        <v>730</v>
      </c>
      <c r="L134" s="626">
        <v>730</v>
      </c>
      <c r="M134" s="364"/>
      <c r="N134" s="797">
        <v>150</v>
      </c>
      <c r="O134" s="205">
        <v>150</v>
      </c>
      <c r="P134" s="798"/>
      <c r="Q134" s="782"/>
      <c r="R134" s="327"/>
      <c r="S134" s="383"/>
      <c r="T134" s="382"/>
      <c r="U134" s="382"/>
      <c r="X134" s="244"/>
      <c r="Y134" s="244"/>
      <c r="Z134" s="244"/>
    </row>
    <row r="135" spans="1:28" ht="20.25" customHeight="1" x14ac:dyDescent="0.2">
      <c r="A135" s="49"/>
      <c r="B135" s="25"/>
      <c r="C135" s="32"/>
      <c r="D135" s="992"/>
      <c r="E135" s="994"/>
      <c r="F135" s="146"/>
      <c r="G135" s="288"/>
      <c r="H135" s="564"/>
      <c r="I135" s="565"/>
      <c r="J135" s="237"/>
      <c r="K135" s="627"/>
      <c r="L135" s="627"/>
      <c r="M135" s="736"/>
      <c r="N135" s="799"/>
      <c r="O135" s="369"/>
      <c r="P135" s="498"/>
      <c r="Q135" s="783"/>
      <c r="R135" s="329"/>
      <c r="S135" s="330"/>
      <c r="T135" s="331"/>
      <c r="U135" s="331"/>
      <c r="X135" s="244"/>
      <c r="Y135" s="244"/>
      <c r="Z135" s="244"/>
    </row>
    <row r="136" spans="1:28" ht="39.75" customHeight="1" x14ac:dyDescent="0.2">
      <c r="A136" s="49"/>
      <c r="B136" s="25"/>
      <c r="C136" s="32"/>
      <c r="D136" s="332" t="s">
        <v>167</v>
      </c>
      <c r="E136" s="270" t="s">
        <v>18</v>
      </c>
      <c r="F136" s="151"/>
      <c r="G136" s="563"/>
      <c r="H136" s="462"/>
      <c r="I136" s="461"/>
      <c r="J136" s="499"/>
      <c r="K136" s="628"/>
      <c r="L136" s="628"/>
      <c r="M136" s="725"/>
      <c r="N136" s="462"/>
      <c r="O136" s="461"/>
      <c r="P136" s="499"/>
      <c r="Q136" s="784" t="s">
        <v>38</v>
      </c>
      <c r="R136" s="341">
        <v>1</v>
      </c>
      <c r="S136" s="335"/>
      <c r="T136" s="336"/>
      <c r="U136" s="336"/>
    </row>
    <row r="137" spans="1:28" ht="28.5" customHeight="1" x14ac:dyDescent="0.2">
      <c r="A137" s="49"/>
      <c r="B137" s="25"/>
      <c r="C137" s="32"/>
      <c r="D137" s="968" t="s">
        <v>94</v>
      </c>
      <c r="E137" s="547"/>
      <c r="F137" s="151"/>
      <c r="G137" s="965"/>
      <c r="H137" s="966"/>
      <c r="I137" s="967"/>
      <c r="J137" s="237"/>
      <c r="K137" s="1117"/>
      <c r="L137" s="1117"/>
      <c r="M137" s="1099"/>
      <c r="N137" s="703"/>
      <c r="O137" s="704"/>
      <c r="P137" s="237"/>
      <c r="Q137" s="785" t="s">
        <v>95</v>
      </c>
      <c r="R137" s="341">
        <v>1</v>
      </c>
      <c r="S137" s="335">
        <v>1</v>
      </c>
      <c r="T137" s="336">
        <v>1</v>
      </c>
      <c r="U137" s="336"/>
      <c r="V137" s="256"/>
    </row>
    <row r="138" spans="1:28" ht="42.75" customHeight="1" x14ac:dyDescent="0.2">
      <c r="A138" s="49"/>
      <c r="B138" s="25"/>
      <c r="C138" s="32"/>
      <c r="D138" s="969"/>
      <c r="E138" s="547"/>
      <c r="F138" s="151"/>
      <c r="G138" s="965"/>
      <c r="H138" s="966"/>
      <c r="I138" s="967"/>
      <c r="J138" s="237"/>
      <c r="K138" s="1117"/>
      <c r="L138" s="1117"/>
      <c r="M138" s="1099"/>
      <c r="N138" s="703"/>
      <c r="O138" s="704"/>
      <c r="P138" s="237"/>
      <c r="Q138" s="785" t="s">
        <v>96</v>
      </c>
      <c r="R138" s="342">
        <v>31450</v>
      </c>
      <c r="S138" s="343">
        <v>33400</v>
      </c>
      <c r="T138" s="344">
        <v>33400</v>
      </c>
      <c r="U138" s="344"/>
      <c r="V138" s="256"/>
    </row>
    <row r="139" spans="1:28" ht="30.75" customHeight="1" x14ac:dyDescent="0.2">
      <c r="A139" s="49"/>
      <c r="B139" s="25"/>
      <c r="C139" s="32"/>
      <c r="D139" s="969"/>
      <c r="E139" s="547"/>
      <c r="F139" s="151"/>
      <c r="G139" s="965"/>
      <c r="H139" s="966"/>
      <c r="I139" s="967"/>
      <c r="J139" s="237"/>
      <c r="K139" s="1117"/>
      <c r="L139" s="1117"/>
      <c r="M139" s="1099"/>
      <c r="N139" s="703"/>
      <c r="O139" s="704"/>
      <c r="P139" s="237"/>
      <c r="Q139" s="785" t="s">
        <v>97</v>
      </c>
      <c r="R139" s="345">
        <v>5240</v>
      </c>
      <c r="S139" s="335">
        <v>5578</v>
      </c>
      <c r="T139" s="336">
        <v>5578</v>
      </c>
      <c r="U139" s="336"/>
      <c r="V139" s="256"/>
    </row>
    <row r="140" spans="1:28" ht="28.5" customHeight="1" x14ac:dyDescent="0.2">
      <c r="A140" s="49"/>
      <c r="B140" s="25"/>
      <c r="C140" s="32"/>
      <c r="D140" s="969"/>
      <c r="E140" s="547"/>
      <c r="F140" s="151"/>
      <c r="G140" s="965"/>
      <c r="H140" s="966"/>
      <c r="I140" s="967"/>
      <c r="J140" s="237"/>
      <c r="K140" s="1117"/>
      <c r="L140" s="1117"/>
      <c r="M140" s="1099"/>
      <c r="N140" s="703"/>
      <c r="O140" s="704"/>
      <c r="P140" s="237"/>
      <c r="Q140" s="786" t="s">
        <v>145</v>
      </c>
      <c r="R140" s="346">
        <v>1</v>
      </c>
      <c r="S140" s="347">
        <v>1</v>
      </c>
      <c r="T140" s="348">
        <v>1</v>
      </c>
      <c r="U140" s="348"/>
      <c r="V140" s="256"/>
    </row>
    <row r="141" spans="1:28" ht="30.75" customHeight="1" x14ac:dyDescent="0.2">
      <c r="A141" s="49"/>
      <c r="B141" s="25"/>
      <c r="C141" s="280"/>
      <c r="D141" s="968" t="s">
        <v>194</v>
      </c>
      <c r="E141" s="547"/>
      <c r="F141" s="151"/>
      <c r="G141" s="965"/>
      <c r="H141" s="966"/>
      <c r="I141" s="967"/>
      <c r="J141" s="237"/>
      <c r="K141" s="1117"/>
      <c r="L141" s="1117"/>
      <c r="M141" s="1099"/>
      <c r="N141" s="703"/>
      <c r="O141" s="704"/>
      <c r="P141" s="237"/>
      <c r="Q141" s="787" t="s">
        <v>168</v>
      </c>
      <c r="R141" s="538">
        <v>70</v>
      </c>
      <c r="S141" s="350">
        <v>100</v>
      </c>
      <c r="T141" s="344"/>
      <c r="U141" s="344"/>
      <c r="V141" s="256"/>
      <c r="X141" s="244"/>
      <c r="AB141" s="244"/>
    </row>
    <row r="142" spans="1:28" ht="18.75" customHeight="1" x14ac:dyDescent="0.2">
      <c r="A142" s="49"/>
      <c r="B142" s="25"/>
      <c r="C142" s="280"/>
      <c r="D142" s="969"/>
      <c r="E142" s="547"/>
      <c r="F142" s="151"/>
      <c r="G142" s="965"/>
      <c r="H142" s="966"/>
      <c r="I142" s="967"/>
      <c r="J142" s="237"/>
      <c r="K142" s="1117"/>
      <c r="L142" s="1117"/>
      <c r="M142" s="1099"/>
      <c r="N142" s="703"/>
      <c r="O142" s="704"/>
      <c r="P142" s="237"/>
      <c r="Q142" s="787" t="s">
        <v>177</v>
      </c>
      <c r="R142" s="538"/>
      <c r="S142" s="350">
        <v>4500</v>
      </c>
      <c r="T142" s="344"/>
      <c r="U142" s="344"/>
      <c r="V142" s="256"/>
      <c r="X142" s="244"/>
    </row>
    <row r="143" spans="1:28" ht="42.75" customHeight="1" x14ac:dyDescent="0.2">
      <c r="A143" s="49"/>
      <c r="B143" s="25"/>
      <c r="C143" s="280"/>
      <c r="D143" s="969"/>
      <c r="E143" s="547"/>
      <c r="F143" s="151"/>
      <c r="G143" s="965"/>
      <c r="H143" s="966"/>
      <c r="I143" s="967"/>
      <c r="J143" s="237"/>
      <c r="K143" s="1117"/>
      <c r="L143" s="1117"/>
      <c r="M143" s="1099"/>
      <c r="N143" s="703"/>
      <c r="O143" s="704"/>
      <c r="P143" s="237"/>
      <c r="Q143" s="787" t="s">
        <v>195</v>
      </c>
      <c r="R143" s="355"/>
      <c r="S143" s="350">
        <v>100</v>
      </c>
      <c r="T143" s="344"/>
      <c r="U143" s="344"/>
      <c r="V143" s="256"/>
      <c r="X143" s="244"/>
    </row>
    <row r="144" spans="1:28" ht="17.25" customHeight="1" x14ac:dyDescent="0.2">
      <c r="A144" s="49"/>
      <c r="B144" s="25"/>
      <c r="C144" s="280"/>
      <c r="D144" s="968" t="s">
        <v>146</v>
      </c>
      <c r="E144" s="547"/>
      <c r="F144" s="151"/>
      <c r="G144" s="563"/>
      <c r="H144" s="564"/>
      <c r="I144" s="565"/>
      <c r="J144" s="237"/>
      <c r="K144" s="713"/>
      <c r="L144" s="629"/>
      <c r="M144" s="724"/>
      <c r="N144" s="703"/>
      <c r="O144" s="704"/>
      <c r="P144" s="237"/>
      <c r="Q144" s="784" t="s">
        <v>196</v>
      </c>
      <c r="R144" s="334"/>
      <c r="S144" s="441">
        <v>25</v>
      </c>
      <c r="T144" s="356">
        <v>50</v>
      </c>
      <c r="U144" s="356"/>
      <c r="V144" s="256"/>
      <c r="X144" s="244"/>
      <c r="Y144" s="244"/>
    </row>
    <row r="145" spans="1:27" ht="52.5" customHeight="1" x14ac:dyDescent="0.2">
      <c r="A145" s="49"/>
      <c r="B145" s="25"/>
      <c r="C145" s="280"/>
      <c r="D145" s="995"/>
      <c r="E145" s="547"/>
      <c r="F145" s="151"/>
      <c r="G145" s="563"/>
      <c r="H145" s="564"/>
      <c r="I145" s="565"/>
      <c r="J145" s="237"/>
      <c r="K145" s="713"/>
      <c r="L145" s="629"/>
      <c r="M145" s="724"/>
      <c r="N145" s="703"/>
      <c r="O145" s="704"/>
      <c r="P145" s="237"/>
      <c r="Q145" s="788" t="s">
        <v>147</v>
      </c>
      <c r="R145" s="526">
        <v>1</v>
      </c>
      <c r="S145" s="527"/>
      <c r="T145" s="356"/>
      <c r="U145" s="356"/>
      <c r="V145" s="256"/>
      <c r="X145" s="244"/>
      <c r="Y145" s="244"/>
    </row>
    <row r="146" spans="1:27" ht="18" customHeight="1" x14ac:dyDescent="0.2">
      <c r="A146" s="49"/>
      <c r="B146" s="25"/>
      <c r="C146" s="280"/>
      <c r="D146" s="969" t="s">
        <v>98</v>
      </c>
      <c r="E146" s="547"/>
      <c r="F146" s="151"/>
      <c r="G146" s="965"/>
      <c r="H146" s="966"/>
      <c r="I146" s="967"/>
      <c r="J146" s="237"/>
      <c r="K146" s="1117"/>
      <c r="L146" s="1117"/>
      <c r="M146" s="1099"/>
      <c r="N146" s="703"/>
      <c r="O146" s="704"/>
      <c r="P146" s="237"/>
      <c r="Q146" s="789" t="s">
        <v>99</v>
      </c>
      <c r="R146" s="345"/>
      <c r="S146" s="339">
        <v>1</v>
      </c>
      <c r="T146" s="340"/>
      <c r="U146" s="340"/>
      <c r="V146" s="256"/>
      <c r="X146" s="244"/>
      <c r="Y146" s="244"/>
    </row>
    <row r="147" spans="1:27" ht="43.5" customHeight="1" x14ac:dyDescent="0.2">
      <c r="A147" s="49"/>
      <c r="B147" s="25"/>
      <c r="C147" s="280"/>
      <c r="D147" s="969"/>
      <c r="E147" s="547"/>
      <c r="F147" s="151"/>
      <c r="G147" s="965"/>
      <c r="H147" s="966"/>
      <c r="I147" s="967"/>
      <c r="J147" s="237"/>
      <c r="K147" s="1117"/>
      <c r="L147" s="1117"/>
      <c r="M147" s="1099"/>
      <c r="N147" s="703"/>
      <c r="O147" s="704"/>
      <c r="P147" s="237"/>
      <c r="Q147" s="790" t="s">
        <v>100</v>
      </c>
      <c r="R147" s="341">
        <v>1</v>
      </c>
      <c r="S147" s="335"/>
      <c r="T147" s="336"/>
      <c r="U147" s="336"/>
      <c r="V147" s="256"/>
      <c r="X147" s="244"/>
      <c r="Y147" s="244"/>
      <c r="Z147" s="244"/>
      <c r="AA147" s="244"/>
    </row>
    <row r="148" spans="1:27" ht="18" customHeight="1" x14ac:dyDescent="0.2">
      <c r="A148" s="49"/>
      <c r="B148" s="25"/>
      <c r="C148" s="280"/>
      <c r="D148" s="562"/>
      <c r="E148" s="547"/>
      <c r="F148" s="151"/>
      <c r="G148" s="563"/>
      <c r="H148" s="564"/>
      <c r="I148" s="565"/>
      <c r="J148" s="237"/>
      <c r="K148" s="713"/>
      <c r="L148" s="629"/>
      <c r="M148" s="724"/>
      <c r="N148" s="703"/>
      <c r="O148" s="704"/>
      <c r="P148" s="237"/>
      <c r="Q148" s="791" t="s">
        <v>148</v>
      </c>
      <c r="R148" s="378"/>
      <c r="S148" s="379">
        <v>1</v>
      </c>
      <c r="T148" s="351"/>
      <c r="U148" s="351"/>
      <c r="V148" s="256"/>
      <c r="X148" s="244"/>
      <c r="Y148" s="244"/>
      <c r="AA148" s="244"/>
    </row>
    <row r="149" spans="1:27" ht="43.5" customHeight="1" x14ac:dyDescent="0.2">
      <c r="A149" s="49"/>
      <c r="B149" s="25"/>
      <c r="C149" s="280"/>
      <c r="D149" s="968" t="s">
        <v>187</v>
      </c>
      <c r="E149" s="547"/>
      <c r="F149" s="151"/>
      <c r="G149" s="538"/>
      <c r="H149" s="539"/>
      <c r="I149" s="540"/>
      <c r="J149" s="365"/>
      <c r="K149" s="630"/>
      <c r="L149" s="630"/>
      <c r="M149" s="546"/>
      <c r="N149" s="539"/>
      <c r="O149" s="540"/>
      <c r="P149" s="365"/>
      <c r="Q149" s="792" t="s">
        <v>186</v>
      </c>
      <c r="R149" s="378"/>
      <c r="S149" s="379">
        <v>40</v>
      </c>
      <c r="T149" s="351">
        <v>80</v>
      </c>
      <c r="U149" s="351"/>
      <c r="V149" s="256"/>
      <c r="X149" s="244"/>
      <c r="Y149" s="244"/>
      <c r="AA149" s="244"/>
    </row>
    <row r="150" spans="1:27" ht="15.75" customHeight="1" thickBot="1" x14ac:dyDescent="0.25">
      <c r="A150" s="53"/>
      <c r="B150" s="16"/>
      <c r="C150" s="149"/>
      <c r="D150" s="970"/>
      <c r="E150" s="548"/>
      <c r="F150" s="151"/>
      <c r="G150" s="289" t="s">
        <v>20</v>
      </c>
      <c r="H150" s="56">
        <f>SUM(H134:H147)</f>
        <v>148</v>
      </c>
      <c r="I150" s="190">
        <f>SUM(I134:I147)</f>
        <v>148</v>
      </c>
      <c r="J150" s="191"/>
      <c r="K150" s="416">
        <f t="shared" ref="K150" si="24">SUM(K134:K147)</f>
        <v>730</v>
      </c>
      <c r="L150" s="416">
        <f t="shared" ref="L150:N150" si="25">SUM(L134:L147)</f>
        <v>730</v>
      </c>
      <c r="M150" s="189">
        <f t="shared" ref="M150" si="26">SUM(M134:M147)</f>
        <v>0</v>
      </c>
      <c r="N150" s="56">
        <f t="shared" si="25"/>
        <v>150</v>
      </c>
      <c r="O150" s="190">
        <f t="shared" ref="O150:P150" si="27">SUM(O134:O147)</f>
        <v>150</v>
      </c>
      <c r="P150" s="191">
        <f t="shared" si="27"/>
        <v>0</v>
      </c>
      <c r="Q150" s="793"/>
      <c r="R150" s="549"/>
      <c r="S150" s="550"/>
      <c r="T150" s="551"/>
      <c r="U150" s="551"/>
      <c r="Y150" s="244"/>
    </row>
    <row r="151" spans="1:27" ht="27" customHeight="1" x14ac:dyDescent="0.2">
      <c r="A151" s="49" t="s">
        <v>15</v>
      </c>
      <c r="B151" s="25" t="s">
        <v>24</v>
      </c>
      <c r="C151" s="32" t="s">
        <v>24</v>
      </c>
      <c r="D151" s="566" t="s">
        <v>200</v>
      </c>
      <c r="E151" s="353"/>
      <c r="F151" s="1125">
        <v>2</v>
      </c>
      <c r="G151" s="287" t="s">
        <v>19</v>
      </c>
      <c r="H151" s="443">
        <v>11</v>
      </c>
      <c r="I151" s="614">
        <v>11</v>
      </c>
      <c r="J151" s="634"/>
      <c r="K151" s="631">
        <v>10</v>
      </c>
      <c r="L151" s="631">
        <v>10</v>
      </c>
      <c r="M151" s="207"/>
      <c r="N151" s="800">
        <v>10</v>
      </c>
      <c r="O151" s="206">
        <v>10</v>
      </c>
      <c r="P151" s="801"/>
      <c r="Q151" s="794" t="s">
        <v>149</v>
      </c>
      <c r="R151" s="357">
        <v>4</v>
      </c>
      <c r="S151" s="358">
        <v>4</v>
      </c>
      <c r="T151" s="359">
        <v>4</v>
      </c>
      <c r="U151" s="359"/>
      <c r="X151" s="244"/>
      <c r="Z151" s="244"/>
    </row>
    <row r="152" spans="1:27" ht="30" customHeight="1" x14ac:dyDescent="0.2">
      <c r="A152" s="49"/>
      <c r="B152" s="25"/>
      <c r="C152" s="32"/>
      <c r="D152" s="275"/>
      <c r="E152" s="276"/>
      <c r="F152" s="1126"/>
      <c r="G152" s="288"/>
      <c r="H152" s="564"/>
      <c r="I152" s="565"/>
      <c r="J152" s="237"/>
      <c r="K152" s="632"/>
      <c r="L152" s="632"/>
      <c r="M152" s="277"/>
      <c r="N152" s="802"/>
      <c r="O152" s="370"/>
      <c r="P152" s="696"/>
      <c r="Q152" s="795" t="s">
        <v>197</v>
      </c>
      <c r="R152" s="360">
        <v>100</v>
      </c>
      <c r="S152" s="278">
        <v>110</v>
      </c>
      <c r="T152" s="361">
        <v>120</v>
      </c>
      <c r="U152" s="361"/>
      <c r="X152" s="244"/>
      <c r="Z152" s="244"/>
    </row>
    <row r="153" spans="1:27" ht="16.5" customHeight="1" x14ac:dyDescent="0.2">
      <c r="A153" s="49"/>
      <c r="B153" s="25"/>
      <c r="C153" s="32"/>
      <c r="D153" s="275"/>
      <c r="E153" s="353"/>
      <c r="F153" s="1126"/>
      <c r="G153" s="288"/>
      <c r="H153" s="564"/>
      <c r="I153" s="565"/>
      <c r="J153" s="237"/>
      <c r="K153" s="632"/>
      <c r="L153" s="632"/>
      <c r="M153" s="277"/>
      <c r="N153" s="802"/>
      <c r="O153" s="370"/>
      <c r="P153" s="696"/>
      <c r="Q153" s="795" t="s">
        <v>150</v>
      </c>
      <c r="R153" s="360">
        <v>1</v>
      </c>
      <c r="S153" s="278"/>
      <c r="T153" s="361"/>
      <c r="U153" s="361"/>
      <c r="X153" s="244"/>
      <c r="Z153" s="244"/>
    </row>
    <row r="154" spans="1:27" ht="29.25" customHeight="1" x14ac:dyDescent="0.2">
      <c r="A154" s="49"/>
      <c r="B154" s="25"/>
      <c r="C154" s="32"/>
      <c r="D154" s="162"/>
      <c r="E154" s="145"/>
      <c r="F154" s="1126"/>
      <c r="G154" s="303"/>
      <c r="H154" s="414"/>
      <c r="I154" s="615"/>
      <c r="J154" s="635"/>
      <c r="K154" s="633"/>
      <c r="L154" s="633"/>
      <c r="M154" s="366"/>
      <c r="N154" s="803"/>
      <c r="O154" s="231"/>
      <c r="P154" s="804"/>
      <c r="Q154" s="795" t="s">
        <v>198</v>
      </c>
      <c r="R154" s="362">
        <v>1</v>
      </c>
      <c r="S154" s="278"/>
      <c r="T154" s="361"/>
      <c r="U154" s="361"/>
      <c r="X154" s="244"/>
      <c r="Y154" s="244"/>
      <c r="AA154" s="244"/>
    </row>
    <row r="155" spans="1:27" ht="15.75" customHeight="1" thickBot="1" x14ac:dyDescent="0.25">
      <c r="A155" s="53"/>
      <c r="B155" s="16"/>
      <c r="C155" s="149"/>
      <c r="D155" s="224"/>
      <c r="E155" s="221"/>
      <c r="F155" s="1127"/>
      <c r="G155" s="289" t="s">
        <v>20</v>
      </c>
      <c r="H155" s="56">
        <f>SUM(H151:H154)</f>
        <v>11</v>
      </c>
      <c r="I155" s="190">
        <f>SUM(I151:I154)</f>
        <v>11</v>
      </c>
      <c r="J155" s="191"/>
      <c r="K155" s="433">
        <f t="shared" ref="K155:P155" si="28">SUM(K151:K154)</f>
        <v>10</v>
      </c>
      <c r="L155" s="433">
        <f t="shared" si="28"/>
        <v>10</v>
      </c>
      <c r="M155" s="737">
        <f t="shared" si="28"/>
        <v>0</v>
      </c>
      <c r="N155" s="805">
        <f t="shared" si="28"/>
        <v>10</v>
      </c>
      <c r="O155" s="780">
        <f t="shared" si="28"/>
        <v>10</v>
      </c>
      <c r="P155" s="230">
        <f t="shared" si="28"/>
        <v>0</v>
      </c>
      <c r="Q155" s="791" t="s">
        <v>199</v>
      </c>
      <c r="R155" s="378"/>
      <c r="S155" s="379">
        <v>1</v>
      </c>
      <c r="T155" s="601"/>
      <c r="U155" s="601"/>
      <c r="Y155" s="244"/>
    </row>
    <row r="156" spans="1:27" ht="14.25" customHeight="1" thickBot="1" x14ac:dyDescent="0.25">
      <c r="A156" s="15" t="s">
        <v>15</v>
      </c>
      <c r="B156" s="380" t="s">
        <v>24</v>
      </c>
      <c r="C156" s="949" t="s">
        <v>42</v>
      </c>
      <c r="D156" s="950"/>
      <c r="E156" s="950"/>
      <c r="F156" s="950"/>
      <c r="G156" s="950"/>
      <c r="H156" s="163">
        <f>H155+H133+H150</f>
        <v>159</v>
      </c>
      <c r="I156" s="203">
        <f t="shared" ref="I156:K156" si="29">I155+I133+I150</f>
        <v>159</v>
      </c>
      <c r="J156" s="208">
        <f t="shared" si="29"/>
        <v>0</v>
      </c>
      <c r="K156" s="163">
        <f t="shared" si="29"/>
        <v>770.7</v>
      </c>
      <c r="L156" s="203">
        <f t="shared" ref="L156:N156" si="30">L155+L133+L150</f>
        <v>770.7</v>
      </c>
      <c r="M156" s="208">
        <f t="shared" ref="M156" si="31">M155+M133+M150</f>
        <v>0</v>
      </c>
      <c r="N156" s="163">
        <f t="shared" si="30"/>
        <v>170</v>
      </c>
      <c r="O156" s="203">
        <f t="shared" ref="O156:P156" si="32">O155+O133+O150</f>
        <v>170</v>
      </c>
      <c r="P156" s="636">
        <f t="shared" si="32"/>
        <v>0</v>
      </c>
      <c r="Q156" s="962"/>
      <c r="R156" s="962"/>
      <c r="S156" s="962"/>
      <c r="T156" s="962"/>
      <c r="U156" s="963"/>
    </row>
    <row r="157" spans="1:27" ht="14.25" customHeight="1" thickBot="1" x14ac:dyDescent="0.25">
      <c r="A157" s="15" t="s">
        <v>15</v>
      </c>
      <c r="B157" s="951" t="s">
        <v>101</v>
      </c>
      <c r="C157" s="952"/>
      <c r="D157" s="952"/>
      <c r="E157" s="952"/>
      <c r="F157" s="952"/>
      <c r="G157" s="952"/>
      <c r="H157" s="610">
        <f t="shared" ref="H157:P157" si="33">+H156+H127+H46</f>
        <v>11806</v>
      </c>
      <c r="I157" s="612">
        <f t="shared" si="33"/>
        <v>11920.4</v>
      </c>
      <c r="J157" s="647">
        <f t="shared" si="33"/>
        <v>114.39999999999995</v>
      </c>
      <c r="K157" s="610">
        <f t="shared" si="33"/>
        <v>8711</v>
      </c>
      <c r="L157" s="612">
        <f t="shared" si="33"/>
        <v>8711</v>
      </c>
      <c r="M157" s="647">
        <f t="shared" si="33"/>
        <v>0</v>
      </c>
      <c r="N157" s="610">
        <f t="shared" si="33"/>
        <v>8592.5</v>
      </c>
      <c r="O157" s="612">
        <f t="shared" si="33"/>
        <v>8592.5</v>
      </c>
      <c r="P157" s="367">
        <f t="shared" si="33"/>
        <v>0</v>
      </c>
      <c r="Q157" s="954"/>
      <c r="R157" s="954"/>
      <c r="S157" s="954"/>
      <c r="T157" s="954"/>
      <c r="U157" s="955"/>
    </row>
    <row r="158" spans="1:27" ht="14.25" customHeight="1" thickBot="1" x14ac:dyDescent="0.25">
      <c r="A158" s="164" t="s">
        <v>37</v>
      </c>
      <c r="B158" s="956" t="s">
        <v>102</v>
      </c>
      <c r="C158" s="957"/>
      <c r="D158" s="957"/>
      <c r="E158" s="957"/>
      <c r="F158" s="957"/>
      <c r="G158" s="957"/>
      <c r="H158" s="611">
        <f t="shared" ref="H158:N158" si="34">+H157</f>
        <v>11806</v>
      </c>
      <c r="I158" s="613">
        <f t="shared" si="34"/>
        <v>11920.4</v>
      </c>
      <c r="J158" s="648">
        <f t="shared" si="34"/>
        <v>114.39999999999995</v>
      </c>
      <c r="K158" s="611">
        <f t="shared" ref="K158" si="35">+K157</f>
        <v>8711</v>
      </c>
      <c r="L158" s="613">
        <f t="shared" si="34"/>
        <v>8711</v>
      </c>
      <c r="M158" s="648">
        <f t="shared" ref="M158" si="36">+M157</f>
        <v>0</v>
      </c>
      <c r="N158" s="611">
        <f t="shared" si="34"/>
        <v>8592.5</v>
      </c>
      <c r="O158" s="613">
        <f t="shared" ref="O158:P158" si="37">+O157</f>
        <v>8592.5</v>
      </c>
      <c r="P158" s="368">
        <f t="shared" si="37"/>
        <v>0</v>
      </c>
      <c r="Q158" s="959"/>
      <c r="R158" s="959"/>
      <c r="S158" s="959"/>
      <c r="T158" s="959"/>
      <c r="U158" s="960"/>
    </row>
    <row r="159" spans="1:27" ht="24.75" customHeight="1" thickBot="1" x14ac:dyDescent="0.25">
      <c r="A159" s="964" t="s">
        <v>103</v>
      </c>
      <c r="B159" s="964"/>
      <c r="C159" s="964"/>
      <c r="D159" s="964"/>
      <c r="E159" s="964"/>
      <c r="F159" s="964"/>
      <c r="G159" s="964"/>
      <c r="H159" s="964"/>
      <c r="I159" s="964"/>
      <c r="J159" s="964"/>
      <c r="K159" s="964"/>
      <c r="L159" s="964"/>
      <c r="M159" s="964"/>
      <c r="N159" s="964"/>
      <c r="O159" s="964"/>
      <c r="P159" s="964"/>
      <c r="Q159" s="165"/>
      <c r="R159" s="166"/>
      <c r="S159" s="166"/>
      <c r="T159" s="166"/>
      <c r="U159" s="166"/>
    </row>
    <row r="160" spans="1:27" ht="63.75" customHeight="1" x14ac:dyDescent="0.2">
      <c r="A160" s="947" t="s">
        <v>104</v>
      </c>
      <c r="B160" s="948"/>
      <c r="C160" s="948"/>
      <c r="D160" s="948"/>
      <c r="E160" s="948"/>
      <c r="F160" s="948"/>
      <c r="G160" s="948"/>
      <c r="H160" s="415" t="s">
        <v>119</v>
      </c>
      <c r="I160" s="650" t="s">
        <v>202</v>
      </c>
      <c r="J160" s="608" t="s">
        <v>203</v>
      </c>
      <c r="K160" s="664" t="s">
        <v>105</v>
      </c>
      <c r="L160" s="650" t="s">
        <v>210</v>
      </c>
      <c r="M160" s="608" t="s">
        <v>203</v>
      </c>
      <c r="N160" s="664" t="s">
        <v>124</v>
      </c>
      <c r="O160" s="650" t="s">
        <v>211</v>
      </c>
      <c r="P160" s="754" t="s">
        <v>203</v>
      </c>
      <c r="Q160" s="561"/>
      <c r="R160" s="940"/>
      <c r="S160" s="940"/>
      <c r="T160" s="940"/>
      <c r="U160" s="940"/>
    </row>
    <row r="161" spans="1:26" ht="15.75" customHeight="1" x14ac:dyDescent="0.2">
      <c r="A161" s="943" t="s">
        <v>106</v>
      </c>
      <c r="B161" s="944"/>
      <c r="C161" s="944"/>
      <c r="D161" s="944"/>
      <c r="E161" s="944"/>
      <c r="F161" s="944"/>
      <c r="G161" s="944"/>
      <c r="H161" s="465">
        <f>+H162+H168+H169+H170+H171</f>
        <v>11389.400000000001</v>
      </c>
      <c r="I161" s="649">
        <f t="shared" ref="I161" si="38">+I162+I168+I169+I170+I171</f>
        <v>11503.800000000001</v>
      </c>
      <c r="J161" s="609">
        <f t="shared" ref="J161:J171" si="39">+I161-H161</f>
        <v>114.39999999999964</v>
      </c>
      <c r="K161" s="465">
        <f>+K162+K168+K169+K170</f>
        <v>8710.9999999999982</v>
      </c>
      <c r="L161" s="649">
        <f>+L162+L168+L169+L170</f>
        <v>8710.9999999999982</v>
      </c>
      <c r="M161" s="609">
        <f>+L161-K161</f>
        <v>0</v>
      </c>
      <c r="N161" s="465">
        <f>+N162+N168+N169+N170</f>
        <v>8392.5</v>
      </c>
      <c r="O161" s="649">
        <f>+O162+O168+O169+O170</f>
        <v>8392.5</v>
      </c>
      <c r="P161" s="372">
        <f>+P162+P168+P169+P170</f>
        <v>0</v>
      </c>
      <c r="Q161" s="561"/>
      <c r="R161" s="940"/>
      <c r="S161" s="940"/>
      <c r="T161" s="940"/>
      <c r="U161" s="940"/>
    </row>
    <row r="162" spans="1:26" ht="15.75" customHeight="1" x14ac:dyDescent="0.2">
      <c r="A162" s="927" t="s">
        <v>208</v>
      </c>
      <c r="B162" s="928"/>
      <c r="C162" s="928"/>
      <c r="D162" s="928"/>
      <c r="E162" s="928"/>
      <c r="F162" s="928"/>
      <c r="G162" s="929"/>
      <c r="H162" s="651">
        <f>SUM(H163:H167)</f>
        <v>9944.6</v>
      </c>
      <c r="I162" s="652">
        <f>SUM(I163:I167)</f>
        <v>10059</v>
      </c>
      <c r="J162" s="653">
        <f t="shared" si="39"/>
        <v>114.39999999999964</v>
      </c>
      <c r="K162" s="651">
        <f>SUM(K163:K167)</f>
        <v>8710.9999999999982</v>
      </c>
      <c r="L162" s="652">
        <f>SUM(L163:L167)</f>
        <v>8710.9999999999982</v>
      </c>
      <c r="M162" s="653"/>
      <c r="N162" s="651">
        <f>SUM(N163:N167)</f>
        <v>8392.5</v>
      </c>
      <c r="O162" s="652">
        <f>SUM(O163:O167)</f>
        <v>8392.5</v>
      </c>
      <c r="P162" s="654">
        <f>SUM(P163:P167)</f>
        <v>0</v>
      </c>
      <c r="Q162" s="561"/>
      <c r="R162" s="561"/>
      <c r="S162" s="561"/>
      <c r="T162" s="561"/>
      <c r="U162" s="561"/>
    </row>
    <row r="163" spans="1:26" ht="13.5" customHeight="1" x14ac:dyDescent="0.2">
      <c r="A163" s="935" t="s">
        <v>107</v>
      </c>
      <c r="B163" s="936"/>
      <c r="C163" s="936"/>
      <c r="D163" s="936"/>
      <c r="E163" s="936"/>
      <c r="F163" s="936"/>
      <c r="G163" s="936"/>
      <c r="H163" s="134">
        <f>SUMIF(G14:G155,"sb",H14:H155)</f>
        <v>7508</v>
      </c>
      <c r="I163" s="179">
        <f>SUMIF(G14:G155,"sb",I14:I155)</f>
        <v>7622.4</v>
      </c>
      <c r="J163" s="606">
        <f t="shared" si="39"/>
        <v>114.39999999999964</v>
      </c>
      <c r="K163" s="665">
        <f>SUMIF(G14:G155,"sb",K14:K155)</f>
        <v>8021.5999999999995</v>
      </c>
      <c r="L163" s="209">
        <f>SUMIF(G14:G155,"sb",L14:L155)</f>
        <v>8021.5999999999995</v>
      </c>
      <c r="M163" s="731">
        <f>SUMIF(H14:H155,"sb",M14:M155)</f>
        <v>0</v>
      </c>
      <c r="N163" s="665">
        <f>SUMIF(G14:G155,"sb",N14:N155)</f>
        <v>7699.0999999999995</v>
      </c>
      <c r="O163" s="209">
        <f>SUMIF(G14:G155,"sb",O14:O155)</f>
        <v>7699.0999999999995</v>
      </c>
      <c r="P163" s="131">
        <f>SUMIF(I14:I155,"sb",P14:P155)</f>
        <v>0</v>
      </c>
      <c r="Q163" s="560"/>
      <c r="R163" s="937"/>
      <c r="S163" s="937"/>
      <c r="T163" s="937"/>
      <c r="U163" s="937"/>
    </row>
    <row r="164" spans="1:26" ht="28.5" customHeight="1" x14ac:dyDescent="0.2">
      <c r="A164" s="941" t="s">
        <v>188</v>
      </c>
      <c r="B164" s="942"/>
      <c r="C164" s="942"/>
      <c r="D164" s="942"/>
      <c r="E164" s="942"/>
      <c r="F164" s="942"/>
      <c r="G164" s="942"/>
      <c r="H164" s="134">
        <f>SUMIF(G14:G155,"sb(es)",H14:H155)</f>
        <v>1766</v>
      </c>
      <c r="I164" s="179">
        <f>SUMIF(G14:G155,"sb(es)",I14:I155)</f>
        <v>1766</v>
      </c>
      <c r="J164" s="606">
        <f t="shared" si="39"/>
        <v>0</v>
      </c>
      <c r="K164" s="665"/>
      <c r="L164" s="209"/>
      <c r="M164" s="731"/>
      <c r="N164" s="665"/>
      <c r="O164" s="209"/>
      <c r="P164" s="131"/>
      <c r="Q164" s="560"/>
      <c r="R164" s="560"/>
      <c r="S164" s="560"/>
      <c r="T164" s="560"/>
      <c r="U164" s="560"/>
    </row>
    <row r="165" spans="1:26" ht="27.75" customHeight="1" x14ac:dyDescent="0.2">
      <c r="A165" s="941" t="s">
        <v>108</v>
      </c>
      <c r="B165" s="942"/>
      <c r="C165" s="942"/>
      <c r="D165" s="942"/>
      <c r="E165" s="942"/>
      <c r="F165" s="942"/>
      <c r="G165" s="942"/>
      <c r="H165" s="134">
        <f>SUMIF(G14:G155,"sb(esa)",H14:H155)</f>
        <v>6.7</v>
      </c>
      <c r="I165" s="179">
        <f>SUMIF(G13:G154,"sb(esa)",I13:I154)</f>
        <v>6.7</v>
      </c>
      <c r="J165" s="606">
        <f t="shared" si="39"/>
        <v>0</v>
      </c>
      <c r="K165" s="665"/>
      <c r="L165" s="209"/>
      <c r="M165" s="731"/>
      <c r="N165" s="665"/>
      <c r="O165" s="209"/>
      <c r="P165" s="131"/>
      <c r="Q165" s="560"/>
      <c r="R165" s="560"/>
      <c r="S165" s="560"/>
      <c r="T165" s="560"/>
      <c r="U165" s="560"/>
    </row>
    <row r="166" spans="1:26" ht="14.25" customHeight="1" x14ac:dyDescent="0.2">
      <c r="A166" s="935" t="s">
        <v>109</v>
      </c>
      <c r="B166" s="936"/>
      <c r="C166" s="936"/>
      <c r="D166" s="936"/>
      <c r="E166" s="936"/>
      <c r="F166" s="936"/>
      <c r="G166" s="936"/>
      <c r="H166" s="134">
        <f>SUMIF(G14:G147,"sb(vr)",H14:H147)</f>
        <v>234.9</v>
      </c>
      <c r="I166" s="179">
        <f>SUMIF(G14:G154,"sb(vr)",I14:I154)</f>
        <v>234.9</v>
      </c>
      <c r="J166" s="606">
        <f t="shared" si="39"/>
        <v>0</v>
      </c>
      <c r="K166" s="665">
        <f>SUMIF(G14:G147,"sb(vr)",K14:K147)</f>
        <v>246.1</v>
      </c>
      <c r="L166" s="209">
        <f>SUMIF(G14:G147,"sb(vr)",L14:L147)</f>
        <v>246.1</v>
      </c>
      <c r="M166" s="731">
        <f>SUMIF(H14:H147,"sb(vr)",M14:M147)</f>
        <v>0</v>
      </c>
      <c r="N166" s="665">
        <f>SUMIF(G14:G147,"sb(vr)",N14:N147)</f>
        <v>246.1</v>
      </c>
      <c r="O166" s="209">
        <f>SUMIF(G14:G147,"sb(vr)",O14:O147)</f>
        <v>246.1</v>
      </c>
      <c r="P166" s="131">
        <f>SUMIF(I14:I147,"sb(vr)",P14:P147)</f>
        <v>0</v>
      </c>
      <c r="Q166" s="260"/>
      <c r="R166" s="560"/>
      <c r="S166" s="560"/>
      <c r="T166" s="560"/>
      <c r="U166" s="560"/>
    </row>
    <row r="167" spans="1:26" ht="27" customHeight="1" x14ac:dyDescent="0.2">
      <c r="A167" s="941" t="s">
        <v>110</v>
      </c>
      <c r="B167" s="942"/>
      <c r="C167" s="942"/>
      <c r="D167" s="942"/>
      <c r="E167" s="942"/>
      <c r="F167" s="942"/>
      <c r="G167" s="942"/>
      <c r="H167" s="168">
        <f>SUMIF(G14:G154,"sb(sp)",H14:H154)</f>
        <v>429</v>
      </c>
      <c r="I167" s="199">
        <f>SUMIF(G21:G154,"sb(sp)",I21:I154)</f>
        <v>429</v>
      </c>
      <c r="J167" s="606">
        <f t="shared" si="39"/>
        <v>0</v>
      </c>
      <c r="K167" s="751">
        <f>SUMIF(G21:G147,"sb(sp)",K21:K147)</f>
        <v>443.3</v>
      </c>
      <c r="L167" s="210">
        <f>SUMIF(G21:G147,"sb(sp)",L21:L147)</f>
        <v>443.3</v>
      </c>
      <c r="M167" s="738">
        <f>SUMIF(H21:H147,"sb(sp)",M21:M147)</f>
        <v>0</v>
      </c>
      <c r="N167" s="751">
        <f>SUMIF(G21:G147,"sb(sp)",N21:N147)</f>
        <v>447.3</v>
      </c>
      <c r="O167" s="210">
        <f>SUMIF(G21:G147,"sb(sp)",O21:O147)</f>
        <v>447.3</v>
      </c>
      <c r="P167" s="232">
        <f>SUMIF(I21:I147,"sb(sp)",P21:P147)</f>
        <v>0</v>
      </c>
      <c r="Q167" s="167"/>
      <c r="R167" s="937"/>
      <c r="S167" s="937"/>
      <c r="T167" s="937"/>
      <c r="U167" s="937"/>
    </row>
    <row r="168" spans="1:26" ht="13.5" customHeight="1" x14ac:dyDescent="0.2">
      <c r="A168" s="945" t="s">
        <v>169</v>
      </c>
      <c r="B168" s="946"/>
      <c r="C168" s="946"/>
      <c r="D168" s="946"/>
      <c r="E168" s="946"/>
      <c r="F168" s="946"/>
      <c r="G168" s="946"/>
      <c r="H168" s="656">
        <f>SUMIF(G14:G155,"sb(l)",H14:H155)</f>
        <v>1199.3</v>
      </c>
      <c r="I168" s="657">
        <f>SUMIF(G14:G155,"sb(l)",I14:I155)</f>
        <v>1199.3</v>
      </c>
      <c r="J168" s="658">
        <f t="shared" si="39"/>
        <v>0</v>
      </c>
      <c r="K168" s="656"/>
      <c r="L168" s="657"/>
      <c r="M168" s="658"/>
      <c r="N168" s="656"/>
      <c r="O168" s="657"/>
      <c r="P168" s="659"/>
      <c r="Q168" s="560"/>
      <c r="R168" s="560"/>
      <c r="S168" s="560"/>
      <c r="T168" s="560"/>
      <c r="U168" s="560"/>
    </row>
    <row r="169" spans="1:26" ht="28.5" customHeight="1" x14ac:dyDescent="0.2">
      <c r="A169" s="924" t="s">
        <v>207</v>
      </c>
      <c r="B169" s="925"/>
      <c r="C169" s="925"/>
      <c r="D169" s="925"/>
      <c r="E169" s="925"/>
      <c r="F169" s="925"/>
      <c r="G169" s="926"/>
      <c r="H169" s="656">
        <f>SUMIF(G14:G155,"sb(esl)",H14:H155)</f>
        <v>151.6</v>
      </c>
      <c r="I169" s="657">
        <f>SUMIF(G13:G154,"sb(esl)",I13:I154)</f>
        <v>151.6</v>
      </c>
      <c r="J169" s="658">
        <f t="shared" si="39"/>
        <v>0</v>
      </c>
      <c r="K169" s="656"/>
      <c r="L169" s="657"/>
      <c r="M169" s="658"/>
      <c r="N169" s="656"/>
      <c r="O169" s="657"/>
      <c r="P169" s="659"/>
      <c r="Q169" s="560"/>
      <c r="R169" s="560"/>
      <c r="S169" s="560"/>
      <c r="T169" s="560"/>
      <c r="U169" s="560"/>
    </row>
    <row r="170" spans="1:26" ht="14.25" customHeight="1" x14ac:dyDescent="0.2">
      <c r="A170" s="924" t="s">
        <v>111</v>
      </c>
      <c r="B170" s="925"/>
      <c r="C170" s="925"/>
      <c r="D170" s="925"/>
      <c r="E170" s="925"/>
      <c r="F170" s="925"/>
      <c r="G170" s="926"/>
      <c r="H170" s="660">
        <f>SUMIF(G22:G154,"sb(spl)",H22:H154)</f>
        <v>82.7</v>
      </c>
      <c r="I170" s="661">
        <f>SUMIF(G14:G154,"sb(spl)",I14:I154)</f>
        <v>82.7</v>
      </c>
      <c r="J170" s="662">
        <f t="shared" si="39"/>
        <v>0</v>
      </c>
      <c r="K170" s="660"/>
      <c r="L170" s="674"/>
      <c r="M170" s="739"/>
      <c r="N170" s="660"/>
      <c r="O170" s="674"/>
      <c r="P170" s="663"/>
      <c r="Q170" s="167"/>
      <c r="R170" s="560"/>
      <c r="S170" s="560"/>
      <c r="T170" s="560"/>
      <c r="U170" s="560"/>
    </row>
    <row r="171" spans="1:26" ht="14.25" customHeight="1" x14ac:dyDescent="0.2">
      <c r="A171" s="945" t="s">
        <v>118</v>
      </c>
      <c r="B171" s="946"/>
      <c r="C171" s="946"/>
      <c r="D171" s="946"/>
      <c r="E171" s="946"/>
      <c r="F171" s="946"/>
      <c r="G171" s="1045"/>
      <c r="H171" s="656">
        <f>SUMIF(G14:G154,"sb(vrl)",H14:H154)</f>
        <v>11.2</v>
      </c>
      <c r="I171" s="657">
        <f>SUMIF(G14:G154,"sb(vrl)",I14:I154)</f>
        <v>11.2</v>
      </c>
      <c r="J171" s="658">
        <f t="shared" si="39"/>
        <v>0</v>
      </c>
      <c r="K171" s="656"/>
      <c r="L171" s="657"/>
      <c r="M171" s="658"/>
      <c r="N171" s="656"/>
      <c r="O171" s="657"/>
      <c r="P171" s="659"/>
      <c r="Q171" s="260"/>
      <c r="R171" s="560"/>
      <c r="S171" s="560"/>
      <c r="T171" s="560"/>
      <c r="U171" s="560"/>
    </row>
    <row r="172" spans="1:26" x14ac:dyDescent="0.2">
      <c r="A172" s="943" t="s">
        <v>112</v>
      </c>
      <c r="B172" s="944"/>
      <c r="C172" s="944"/>
      <c r="D172" s="944"/>
      <c r="E172" s="944"/>
      <c r="F172" s="944"/>
      <c r="G172" s="944"/>
      <c r="H172" s="465">
        <f t="shared" ref="H172:P172" si="40">SUM(H173:H174)</f>
        <v>416.6</v>
      </c>
      <c r="I172" s="649">
        <f t="shared" si="40"/>
        <v>416.6</v>
      </c>
      <c r="J172" s="609">
        <f t="shared" si="40"/>
        <v>0</v>
      </c>
      <c r="K172" s="752">
        <f t="shared" si="40"/>
        <v>0</v>
      </c>
      <c r="L172" s="375">
        <f t="shared" si="40"/>
        <v>0</v>
      </c>
      <c r="M172" s="740">
        <f t="shared" si="40"/>
        <v>0</v>
      </c>
      <c r="N172" s="752">
        <f t="shared" si="40"/>
        <v>200</v>
      </c>
      <c r="O172" s="375">
        <f t="shared" si="40"/>
        <v>200</v>
      </c>
      <c r="P172" s="373">
        <f t="shared" si="40"/>
        <v>0</v>
      </c>
      <c r="Q172" s="561"/>
      <c r="R172" s="940"/>
      <c r="S172" s="940"/>
      <c r="T172" s="940"/>
      <c r="U172" s="940"/>
    </row>
    <row r="173" spans="1:26" x14ac:dyDescent="0.2">
      <c r="A173" s="935" t="s">
        <v>113</v>
      </c>
      <c r="B173" s="936"/>
      <c r="C173" s="936"/>
      <c r="D173" s="936"/>
      <c r="E173" s="936"/>
      <c r="F173" s="936"/>
      <c r="G173" s="936"/>
      <c r="H173" s="134">
        <f>SUMIF(G14:G154,"es",H14:H154)</f>
        <v>370</v>
      </c>
      <c r="I173" s="179">
        <f>SUMIF(G14:G154,"es",I14:I154)</f>
        <v>370</v>
      </c>
      <c r="J173" s="606">
        <f>SUMIF(I21:I147,"es",J21:J147)</f>
        <v>0</v>
      </c>
      <c r="K173" s="665">
        <f>SUMIF(G21:G147,"es",K21:K147)</f>
        <v>0</v>
      </c>
      <c r="L173" s="209">
        <f>SUMIF(G21:G147,"es",L21:L147)</f>
        <v>0</v>
      </c>
      <c r="M173" s="731">
        <f>SUMIF(H21:H147,"es",M21:M147)</f>
        <v>0</v>
      </c>
      <c r="N173" s="665">
        <f>SUMIF(G21:G147,"es",N21:N147)</f>
        <v>0</v>
      </c>
      <c r="O173" s="209">
        <f>SUMIF(G21:G147,"es",O21:O147)</f>
        <v>0</v>
      </c>
      <c r="P173" s="131">
        <f>SUMIF(I21:I147,"es",P21:P147)</f>
        <v>0</v>
      </c>
      <c r="Q173" s="560"/>
      <c r="R173" s="937"/>
      <c r="S173" s="937"/>
      <c r="T173" s="937"/>
      <c r="U173" s="937"/>
    </row>
    <row r="174" spans="1:26" x14ac:dyDescent="0.2">
      <c r="A174" s="935" t="s">
        <v>114</v>
      </c>
      <c r="B174" s="936"/>
      <c r="C174" s="936"/>
      <c r="D174" s="936"/>
      <c r="E174" s="936"/>
      <c r="F174" s="936"/>
      <c r="G174" s="936"/>
      <c r="H174" s="241">
        <f>SUMIF(G14:G154,"kt",H14:H154)</f>
        <v>46.6</v>
      </c>
      <c r="I174" s="261">
        <f>SUMIF(G14:G154,"kt",I14:I154)</f>
        <v>46.6</v>
      </c>
      <c r="J174" s="183">
        <f>SUMIF(I21:I140,"kt",J21:J140)</f>
        <v>0</v>
      </c>
      <c r="K174" s="753">
        <f>SUMIF(G21:G140,"kt",K21:K140)</f>
        <v>0</v>
      </c>
      <c r="L174" s="234">
        <f>SUMIF(G21:G140,"kt",L21:L140)</f>
        <v>0</v>
      </c>
      <c r="M174" s="741">
        <f>SUMIF(H21:H140,"kt",M21:M140)</f>
        <v>0</v>
      </c>
      <c r="N174" s="753">
        <f>SUMIF(G21:G140,"kt",N21:N140)</f>
        <v>200</v>
      </c>
      <c r="O174" s="234">
        <f>SUMIF(G21:G140,"kt",O21:O140)</f>
        <v>200</v>
      </c>
      <c r="P174" s="233">
        <f>SUMIF(I21:I140,"kt",P21:P140)</f>
        <v>0</v>
      </c>
      <c r="Q174" s="560"/>
      <c r="R174" s="560"/>
      <c r="S174" s="560"/>
      <c r="T174" s="560"/>
      <c r="U174" s="560"/>
      <c r="Z174" s="244"/>
    </row>
    <row r="175" spans="1:26" ht="13.5" thickBot="1" x14ac:dyDescent="0.25">
      <c r="A175" s="938" t="s">
        <v>20</v>
      </c>
      <c r="B175" s="939"/>
      <c r="C175" s="939"/>
      <c r="D175" s="939"/>
      <c r="E175" s="939"/>
      <c r="F175" s="939"/>
      <c r="G175" s="939"/>
      <c r="H175" s="73">
        <f>H172+H161</f>
        <v>11806.000000000002</v>
      </c>
      <c r="I175" s="194">
        <f>I172+I161</f>
        <v>11920.400000000001</v>
      </c>
      <c r="J175" s="194">
        <f>+I175-H175</f>
        <v>114.39999999999964</v>
      </c>
      <c r="K175" s="73">
        <f t="shared" ref="K175:P175" si="41">K172+K161</f>
        <v>8710.9999999999982</v>
      </c>
      <c r="L175" s="194">
        <f t="shared" si="41"/>
        <v>8710.9999999999982</v>
      </c>
      <c r="M175" s="497">
        <f t="shared" si="41"/>
        <v>0</v>
      </c>
      <c r="N175" s="73">
        <f t="shared" si="41"/>
        <v>8592.5</v>
      </c>
      <c r="O175" s="194">
        <f t="shared" si="41"/>
        <v>8592.5</v>
      </c>
      <c r="P175" s="195">
        <f t="shared" si="41"/>
        <v>0</v>
      </c>
      <c r="Q175" s="561"/>
      <c r="R175" s="940"/>
      <c r="S175" s="940"/>
      <c r="T175" s="940"/>
      <c r="U175" s="940"/>
    </row>
    <row r="176" spans="1:26" x14ac:dyDescent="0.2">
      <c r="A176" s="169"/>
      <c r="B176" s="170"/>
      <c r="C176" s="169"/>
      <c r="D176" s="171"/>
      <c r="Q176" s="172"/>
      <c r="R176" s="937"/>
      <c r="S176" s="937"/>
      <c r="T176" s="937"/>
      <c r="U176" s="937"/>
    </row>
    <row r="177" spans="5:17" x14ac:dyDescent="0.2">
      <c r="K177" s="412"/>
      <c r="L177" s="412"/>
      <c r="M177" s="412"/>
      <c r="Q177" s="165"/>
    </row>
    <row r="178" spans="5:17" ht="16.5" customHeight="1" x14ac:dyDescent="0.2">
      <c r="E178" s="930" t="s">
        <v>122</v>
      </c>
      <c r="F178" s="930"/>
      <c r="G178" s="930"/>
      <c r="H178" s="930"/>
      <c r="I178" s="930"/>
      <c r="J178" s="930"/>
      <c r="K178" s="930"/>
      <c r="L178" s="930"/>
      <c r="M178" s="702"/>
      <c r="N178" s="558"/>
      <c r="O178" s="702"/>
      <c r="P178" s="702"/>
    </row>
  </sheetData>
  <mergeCells count="166">
    <mergeCell ref="U98:U100"/>
    <mergeCell ref="U101:U106"/>
    <mergeCell ref="A2:U2"/>
    <mergeCell ref="A3:U3"/>
    <mergeCell ref="A4:U4"/>
    <mergeCell ref="R5:U5"/>
    <mergeCell ref="A6:A9"/>
    <mergeCell ref="B6:B9"/>
    <mergeCell ref="C6:C9"/>
    <mergeCell ref="D6:D9"/>
    <mergeCell ref="E6:E9"/>
    <mergeCell ref="A10:U10"/>
    <mergeCell ref="A11:U11"/>
    <mergeCell ref="B12:U12"/>
    <mergeCell ref="C13:U13"/>
    <mergeCell ref="A14:A17"/>
    <mergeCell ref="D14:D17"/>
    <mergeCell ref="F6:F9"/>
    <mergeCell ref="G6:G9"/>
    <mergeCell ref="H6:H9"/>
    <mergeCell ref="L6:L9"/>
    <mergeCell ref="N6:N9"/>
    <mergeCell ref="Q7:Q9"/>
    <mergeCell ref="R8:R9"/>
    <mergeCell ref="D48:D50"/>
    <mergeCell ref="Q49:Q50"/>
    <mergeCell ref="D53:D55"/>
    <mergeCell ref="D56:D58"/>
    <mergeCell ref="D59:D60"/>
    <mergeCell ref="S8:S9"/>
    <mergeCell ref="Q38:Q39"/>
    <mergeCell ref="C46:G46"/>
    <mergeCell ref="Q46:U46"/>
    <mergeCell ref="C47:U47"/>
    <mergeCell ref="D22:D23"/>
    <mergeCell ref="D25:D26"/>
    <mergeCell ref="D29:D30"/>
    <mergeCell ref="D31:D33"/>
    <mergeCell ref="Q32:Q33"/>
    <mergeCell ref="D34:D35"/>
    <mergeCell ref="E34:E35"/>
    <mergeCell ref="F34:F35"/>
    <mergeCell ref="Q34:Q35"/>
    <mergeCell ref="D40:D43"/>
    <mergeCell ref="K6:K9"/>
    <mergeCell ref="M6:M9"/>
    <mergeCell ref="U14:U21"/>
    <mergeCell ref="U36:U39"/>
    <mergeCell ref="D72:D73"/>
    <mergeCell ref="D74:D75"/>
    <mergeCell ref="E74:E75"/>
    <mergeCell ref="D76:D77"/>
    <mergeCell ref="D78:D79"/>
    <mergeCell ref="D80:D82"/>
    <mergeCell ref="D62:D63"/>
    <mergeCell ref="D64:D65"/>
    <mergeCell ref="D66:D67"/>
    <mergeCell ref="D68:D69"/>
    <mergeCell ref="D70:D71"/>
    <mergeCell ref="E70:E71"/>
    <mergeCell ref="E110:E114"/>
    <mergeCell ref="D115:D116"/>
    <mergeCell ref="F115:F116"/>
    <mergeCell ref="D89:D90"/>
    <mergeCell ref="D91:D92"/>
    <mergeCell ref="D93:D94"/>
    <mergeCell ref="D96:D97"/>
    <mergeCell ref="Q96:Q97"/>
    <mergeCell ref="D98:D100"/>
    <mergeCell ref="Q98:Q100"/>
    <mergeCell ref="A174:G174"/>
    <mergeCell ref="A175:G175"/>
    <mergeCell ref="R175:U175"/>
    <mergeCell ref="R176:U176"/>
    <mergeCell ref="E178:L178"/>
    <mergeCell ref="I137:I140"/>
    <mergeCell ref="I141:I143"/>
    <mergeCell ref="I146:I147"/>
    <mergeCell ref="A171:G171"/>
    <mergeCell ref="A167:G167"/>
    <mergeCell ref="R167:U167"/>
    <mergeCell ref="A172:G172"/>
    <mergeCell ref="R172:U172"/>
    <mergeCell ref="A173:G173"/>
    <mergeCell ref="R173:U173"/>
    <mergeCell ref="A163:G163"/>
    <mergeCell ref="R163:U163"/>
    <mergeCell ref="A168:G168"/>
    <mergeCell ref="A164:G164"/>
    <mergeCell ref="A165:G165"/>
    <mergeCell ref="A166:G166"/>
    <mergeCell ref="B158:G158"/>
    <mergeCell ref="Q158:U158"/>
    <mergeCell ref="L141:L143"/>
    <mergeCell ref="T1:U1"/>
    <mergeCell ref="U6:U9"/>
    <mergeCell ref="A169:G169"/>
    <mergeCell ref="A162:G162"/>
    <mergeCell ref="I6:I9"/>
    <mergeCell ref="J6:J9"/>
    <mergeCell ref="A170:G170"/>
    <mergeCell ref="T8:T9"/>
    <mergeCell ref="Q6:T6"/>
    <mergeCell ref="R7:T7"/>
    <mergeCell ref="A160:G160"/>
    <mergeCell ref="R160:U160"/>
    <mergeCell ref="A161:G161"/>
    <mergeCell ref="R161:U161"/>
    <mergeCell ref="D149:D150"/>
    <mergeCell ref="F151:F155"/>
    <mergeCell ref="C156:G156"/>
    <mergeCell ref="Q156:U156"/>
    <mergeCell ref="B157:G157"/>
    <mergeCell ref="Q157:U157"/>
    <mergeCell ref="D141:D143"/>
    <mergeCell ref="G141:G143"/>
    <mergeCell ref="H141:H143"/>
    <mergeCell ref="C128:U128"/>
    <mergeCell ref="A159:P159"/>
    <mergeCell ref="Q20:Q21"/>
    <mergeCell ref="C34:C35"/>
    <mergeCell ref="C40:C41"/>
    <mergeCell ref="D144:D145"/>
    <mergeCell ref="D146:D147"/>
    <mergeCell ref="G146:G147"/>
    <mergeCell ref="H146:H147"/>
    <mergeCell ref="L146:L147"/>
    <mergeCell ref="D134:D135"/>
    <mergeCell ref="E134:E135"/>
    <mergeCell ref="D137:D140"/>
    <mergeCell ref="G137:G140"/>
    <mergeCell ref="H137:H140"/>
    <mergeCell ref="L137:L140"/>
    <mergeCell ref="K137:K140"/>
    <mergeCell ref="K141:K143"/>
    <mergeCell ref="K146:K147"/>
    <mergeCell ref="E129:E130"/>
    <mergeCell ref="D131:D133"/>
    <mergeCell ref="G131:G132"/>
    <mergeCell ref="H131:H132"/>
    <mergeCell ref="L131:L132"/>
    <mergeCell ref="D123:D124"/>
    <mergeCell ref="U48:U56"/>
    <mergeCell ref="U110:U114"/>
    <mergeCell ref="U115:U116"/>
    <mergeCell ref="M137:M140"/>
    <mergeCell ref="M141:M143"/>
    <mergeCell ref="M146:M147"/>
    <mergeCell ref="O6:O9"/>
    <mergeCell ref="P6:P9"/>
    <mergeCell ref="D125:D126"/>
    <mergeCell ref="E126:G126"/>
    <mergeCell ref="C127:G127"/>
    <mergeCell ref="Q127:U127"/>
    <mergeCell ref="U125:U126"/>
    <mergeCell ref="K131:K132"/>
    <mergeCell ref="M131:M132"/>
    <mergeCell ref="D117:D118"/>
    <mergeCell ref="E117:E118"/>
    <mergeCell ref="Q117:Q118"/>
    <mergeCell ref="D119:D120"/>
    <mergeCell ref="Q119:Q120"/>
    <mergeCell ref="D121:D122"/>
    <mergeCell ref="D101:D104"/>
    <mergeCell ref="D107:D109"/>
    <mergeCell ref="D110:D114"/>
  </mergeCells>
  <printOptions horizontalCentered="1"/>
  <pageMargins left="0.31496062992125984" right="0.31496062992125984" top="0.74803149606299213" bottom="0.35433070866141736" header="0.31496062992125984" footer="0.31496062992125984"/>
  <pageSetup paperSize="9" scale="71" orientation="landscape" r:id="rId1"/>
  <rowBreaks count="5" manualBreakCount="5">
    <brk id="30" max="20" man="1"/>
    <brk id="61" max="20" man="1"/>
    <brk id="84" max="20" man="1"/>
    <brk id="106" max="20" man="1"/>
    <brk id="132" max="20" man="1"/>
  </rowBreaks>
  <colBreaks count="1" manualBreakCount="1">
    <brk id="2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8 programa</vt:lpstr>
      <vt:lpstr>Lyginamasis</vt:lpstr>
      <vt:lpstr>'8 programa'!Print_Area</vt:lpstr>
      <vt:lpstr>Lyginamasis!Print_Area</vt:lpstr>
      <vt:lpstr>'8 programa'!Print_Titles</vt:lpstr>
      <vt:lpstr>Lyginamasis!Print_Titles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Deimante Buteniene</cp:lastModifiedBy>
  <cp:lastPrinted>2019-07-05T06:07:39Z</cp:lastPrinted>
  <dcterms:created xsi:type="dcterms:W3CDTF">2018-01-02T18:30:38Z</dcterms:created>
  <dcterms:modified xsi:type="dcterms:W3CDTF">2019-07-08T08:15:24Z</dcterms:modified>
</cp:coreProperties>
</file>