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LUOSNIS\Kmsa\Strateginio planavimo skyrius\SVP PLANAI\2020-2022 SVP\SPRENDIMO PROJEKTAS\VIEŠINIMUI\"/>
    </mc:Choice>
  </mc:AlternateContent>
  <bookViews>
    <workbookView xWindow="0" yWindow="0" windowWidth="28770" windowHeight="12270"/>
  </bookViews>
  <sheets>
    <sheet name="aiškinamoji lentelė " sheetId="5" r:id="rId1"/>
    <sheet name="Lapas1" sheetId="15" state="hidden" r:id="rId2"/>
  </sheets>
  <definedNames>
    <definedName name="_xlnm.Print_Area" localSheetId="0">'aiškinamoji lentelė '!$A$1:$Q$294</definedName>
    <definedName name="_xlnm.Print_Titles" localSheetId="0">'aiškinamoji lentelė '!$6:$8</definedName>
  </definedNames>
  <calcPr calcId="162913" fullPrecision="0"/>
</workbook>
</file>

<file path=xl/calcChain.xml><?xml version="1.0" encoding="utf-8"?>
<calcChain xmlns="http://schemas.openxmlformats.org/spreadsheetml/2006/main">
  <c r="J206" i="5" l="1"/>
  <c r="J41" i="5" l="1"/>
  <c r="J143" i="5" l="1"/>
  <c r="I79" i="5" l="1"/>
  <c r="L161" i="5" l="1"/>
  <c r="J285" i="5" l="1"/>
  <c r="I220" i="5" l="1"/>
  <c r="N219" i="5"/>
  <c r="J240" i="5" l="1"/>
  <c r="I143" i="5" l="1"/>
  <c r="I132" i="5"/>
  <c r="K47" i="5" l="1"/>
  <c r="K161" i="5" l="1"/>
  <c r="I253" i="5"/>
  <c r="J135" i="5" l="1"/>
  <c r="J246" i="5" l="1"/>
  <c r="J247" i="5"/>
  <c r="J279" i="5"/>
  <c r="K285" i="5" l="1"/>
  <c r="I36" i="5" l="1"/>
  <c r="I24" i="5"/>
  <c r="I33" i="5" l="1"/>
  <c r="I52" i="5" l="1"/>
  <c r="I51" i="5"/>
  <c r="L291" i="5" l="1"/>
  <c r="K291" i="5"/>
  <c r="J291" i="5"/>
  <c r="I291" i="5"/>
  <c r="L290" i="5"/>
  <c r="K290" i="5"/>
  <c r="J290" i="5"/>
  <c r="I290" i="5"/>
  <c r="L289" i="5"/>
  <c r="K289" i="5"/>
  <c r="J289" i="5"/>
  <c r="I289" i="5"/>
  <c r="L288" i="5"/>
  <c r="K288" i="5"/>
  <c r="J288" i="5"/>
  <c r="I288" i="5"/>
  <c r="L286" i="5"/>
  <c r="K286" i="5"/>
  <c r="J286" i="5"/>
  <c r="I285" i="5"/>
  <c r="L284" i="5"/>
  <c r="K284" i="5"/>
  <c r="J284" i="5"/>
  <c r="L283" i="5"/>
  <c r="K283" i="5"/>
  <c r="L281" i="5"/>
  <c r="K281" i="5"/>
  <c r="J281" i="5"/>
  <c r="I281" i="5"/>
  <c r="L280" i="5"/>
  <c r="K280" i="5"/>
  <c r="J280" i="5"/>
  <c r="L279" i="5"/>
  <c r="K279" i="5"/>
  <c r="J242" i="5"/>
  <c r="K242" i="5"/>
  <c r="L242" i="5"/>
  <c r="J268" i="5"/>
  <c r="K268" i="5"/>
  <c r="L268" i="5"/>
  <c r="I287" i="5" l="1"/>
  <c r="J287" i="5"/>
  <c r="K287" i="5"/>
  <c r="L287" i="5"/>
  <c r="I105" i="5"/>
  <c r="I104" i="5"/>
  <c r="I16" i="5" l="1"/>
  <c r="I252" i="5" l="1"/>
  <c r="L282" i="5" l="1"/>
  <c r="K282" i="5"/>
  <c r="J282" i="5"/>
  <c r="I283" i="5"/>
  <c r="L285" i="5"/>
  <c r="L162" i="5" l="1"/>
  <c r="I153" i="5"/>
  <c r="I149" i="5"/>
  <c r="I148" i="5"/>
  <c r="I146" i="5"/>
  <c r="I145" i="5"/>
  <c r="I140" i="5"/>
  <c r="I138" i="5"/>
  <c r="I134" i="5"/>
  <c r="I123" i="5"/>
  <c r="J111" i="5"/>
  <c r="J161" i="5" s="1"/>
  <c r="J283" i="5" l="1"/>
  <c r="K269" i="5" l="1"/>
  <c r="L269" i="5"/>
  <c r="I234" i="5" l="1"/>
  <c r="I224" i="5" l="1"/>
  <c r="I284" i="5" s="1"/>
  <c r="N188" i="5" l="1"/>
  <c r="L166" i="5" l="1"/>
  <c r="L278" i="5" s="1"/>
  <c r="K166" i="5"/>
  <c r="J278" i="5" l="1"/>
  <c r="K206" i="5"/>
  <c r="K278" i="5"/>
  <c r="L206" i="5"/>
  <c r="I268" i="5"/>
  <c r="I208" i="5" l="1"/>
  <c r="I26" i="5" l="1"/>
  <c r="I209" i="5"/>
  <c r="I280" i="5" l="1"/>
  <c r="I38" i="5"/>
  <c r="I228" i="5" l="1"/>
  <c r="I282" i="5"/>
  <c r="I219" i="5"/>
  <c r="I193" i="5"/>
  <c r="I214" i="5" l="1"/>
  <c r="J214" i="5"/>
  <c r="K214" i="5"/>
  <c r="L214" i="5"/>
  <c r="J210" i="5"/>
  <c r="K210" i="5"/>
  <c r="L210" i="5"/>
  <c r="L215" i="5" l="1"/>
  <c r="L270" i="5" s="1"/>
  <c r="K162" i="5"/>
  <c r="J215" i="5"/>
  <c r="K215" i="5"/>
  <c r="I207" i="5"/>
  <c r="I286" i="5" s="1"/>
  <c r="I210" i="5" l="1"/>
  <c r="K270" i="5"/>
  <c r="K271" i="5" s="1"/>
  <c r="I166" i="5" l="1"/>
  <c r="J269" i="5" l="1"/>
  <c r="I37" i="5" l="1"/>
  <c r="I278" i="5" l="1"/>
  <c r="I161" i="5"/>
  <c r="J162" i="5" l="1"/>
  <c r="I162" i="5" l="1"/>
  <c r="J270" i="5"/>
  <c r="I218" i="5" l="1"/>
  <c r="I242" i="5" s="1"/>
  <c r="I269" i="5" s="1"/>
  <c r="I196" i="5" l="1"/>
  <c r="I206" i="5" l="1"/>
  <c r="I215" i="5" s="1"/>
  <c r="I270" i="5" s="1"/>
  <c r="I279" i="5"/>
  <c r="I277" i="5" s="1"/>
  <c r="J271" i="5" l="1"/>
  <c r="K277" i="5" l="1"/>
  <c r="K276" i="5" s="1"/>
  <c r="K292" i="5" s="1"/>
  <c r="I276" i="5" l="1"/>
  <c r="L277" i="5"/>
  <c r="I292" i="5" l="1"/>
  <c r="I271" i="5" l="1"/>
  <c r="L271" i="5"/>
  <c r="J277" i="5" l="1"/>
  <c r="L276" i="5"/>
  <c r="L292" i="5" s="1"/>
  <c r="J276" i="5" l="1"/>
  <c r="J292" i="5" s="1"/>
</calcChain>
</file>

<file path=xl/comments1.xml><?xml version="1.0" encoding="utf-8"?>
<comments xmlns="http://schemas.openxmlformats.org/spreadsheetml/2006/main">
  <authors>
    <author>Audra Cepiene</author>
    <author>Indrė Butenienė</author>
  </authors>
  <commentList>
    <comment ref="F1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P1, </t>
        </r>
        <r>
          <rPr>
            <sz val="9"/>
            <color indexed="81"/>
            <rFont val="Tahoma"/>
            <family val="2"/>
            <charset val="186"/>
          </rPr>
          <t xml:space="preserve">3.6. Miesto susisiekimo sistemos tobulinimas užtikrinant didesnį gatvių tinklo pralaidumą;
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P6, </t>
        </r>
        <r>
          <rPr>
            <sz val="9"/>
            <color indexed="81"/>
            <rFont val="Tahoma"/>
            <family val="2"/>
            <charset val="186"/>
          </rPr>
          <t xml:space="preserve">Klaipėdos miesto ekonominės plėtros strategija ir įgyvendinimo veiksmų planas iki 2030 metų, 3.3.2. priemonė 
</t>
        </r>
        <r>
          <rPr>
            <b/>
            <sz val="9"/>
            <color indexed="81"/>
            <rFont val="Tahoma"/>
            <family val="2"/>
            <charset val="186"/>
          </rPr>
          <t xml:space="preserve">
P1, </t>
        </r>
        <r>
          <rPr>
            <sz val="9"/>
            <color indexed="81"/>
            <rFont val="Tahoma"/>
            <family val="2"/>
            <charset val="186"/>
          </rPr>
          <t>2.2. Miestui, uostui ir verslui aktualių investicijų projektų įgyvendinimas (1) Baltijos-Šilutės pl. sankryžos rekonstrukcija; 2) Statybininkų pr. pratęsimas iki 141 kelio; 3) Pietinio aplinkkelio įrengimas)</t>
        </r>
      </text>
    </comment>
    <comment ref="F2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P1, </t>
        </r>
        <r>
          <rPr>
            <sz val="9"/>
            <color indexed="81"/>
            <rFont val="Tahoma"/>
            <family val="2"/>
            <charset val="186"/>
          </rPr>
          <t xml:space="preserve">3.6. Miesto susisiekimo sistemos tobulinimas užtikrinant didesnį gatvių tinklo pralaidumą: 1) Jūrininkų pr., 2) Pamario g., 3) Tilžės g.; 4) Šilutės pl. nuo Tilžės g. iki pervažos; 5) Pajūrio g.
</t>
        </r>
        <r>
          <rPr>
            <b/>
            <sz val="9"/>
            <color indexed="81"/>
            <rFont val="Tahoma"/>
            <family val="2"/>
            <charset val="186"/>
          </rPr>
          <t xml:space="preserve">P1, 2.2. </t>
        </r>
        <r>
          <rPr>
            <sz val="9"/>
            <color indexed="81"/>
            <rFont val="Tahoma"/>
            <family val="2"/>
            <charset val="186"/>
          </rPr>
          <t>Miestui, uostui ir verslui aktualių investicijų projektų įgyvendinimas</t>
        </r>
        <r>
          <rPr>
            <b/>
            <sz val="9"/>
            <color indexed="81"/>
            <rFont val="Tahoma"/>
            <family val="2"/>
            <charset val="186"/>
          </rPr>
          <t xml:space="preserve"> 
</t>
        </r>
      </text>
    </comment>
    <comment ref="H29" authorId="0" shapeId="0">
      <text>
        <r>
          <rPr>
            <b/>
            <sz val="9"/>
            <color indexed="81"/>
            <rFont val="Tahoma"/>
            <family val="2"/>
            <charset val="186"/>
          </rPr>
          <t>ŽP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P1, 2.2. </t>
        </r>
        <r>
          <rPr>
            <sz val="9"/>
            <color indexed="81"/>
            <rFont val="Tahoma"/>
            <family val="2"/>
            <charset val="186"/>
          </rPr>
          <t>Miestui, uostui ir verslui aktualių investicijų projektų įgyvendinimas</t>
        </r>
        <r>
          <rPr>
            <b/>
            <sz val="9"/>
            <color indexed="81"/>
            <rFont val="Tahoma"/>
            <family val="2"/>
            <charset val="186"/>
          </rPr>
          <t xml:space="preserve"> 
</t>
        </r>
      </text>
    </comment>
    <comment ref="F42" authorId="0" shapeId="0">
      <text>
        <r>
          <rPr>
            <b/>
            <sz val="9"/>
            <color indexed="81"/>
            <rFont val="Tahoma"/>
            <family val="2"/>
            <charset val="186"/>
          </rPr>
          <t>P1, 4.1.1.</t>
        </r>
        <r>
          <rPr>
            <sz val="9"/>
            <color indexed="81"/>
            <rFont val="Tahoma"/>
            <family val="2"/>
            <charset val="186"/>
          </rPr>
          <t xml:space="preserve"> Pagal universalaus dizaino principus pritaikyta senamiesčio gatvių, vnt. </t>
        </r>
      </text>
    </comment>
    <comment ref="F43" authorId="0" shapeId="0">
      <text>
        <r>
          <rPr>
            <b/>
            <sz val="9"/>
            <color indexed="81"/>
            <rFont val="Tahoma"/>
            <family val="2"/>
            <charset val="186"/>
          </rPr>
          <t>P2,</t>
        </r>
        <r>
          <rPr>
            <sz val="9"/>
            <color indexed="81"/>
            <rFont val="Tahoma"/>
            <family val="2"/>
            <charset val="186"/>
          </rPr>
          <t xml:space="preserve"> Klaipėdos miesto darnaus judumo planas (2018-09-13, T2-185), 
</t>
        </r>
        <r>
          <rPr>
            <b/>
            <sz val="9"/>
            <color indexed="81"/>
            <rFont val="Tahoma"/>
            <family val="2"/>
            <charset val="186"/>
          </rPr>
          <t>2.1.2.8</t>
        </r>
        <r>
          <rPr>
            <sz val="9"/>
            <color indexed="81"/>
            <rFont val="Tahoma"/>
            <family val="2"/>
            <charset val="186"/>
          </rPr>
          <t xml:space="preserve"> Centrinėje miesto dalyje suformuoti pėsčiųjų takų, zonų ir gatvių tinklą </t>
        </r>
      </text>
    </comment>
    <comment ref="E45" authorId="0" shapeId="0">
      <text>
        <r>
          <rPr>
            <sz val="9"/>
            <color indexed="81"/>
            <rFont val="Tahoma"/>
            <family val="2"/>
            <charset val="186"/>
          </rPr>
          <t>SM programa 06.2.1-TID-R-511 pr.Vietinių kelių vystymas</t>
        </r>
      </text>
    </comment>
    <comment ref="F4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P1, 4.1.1. </t>
        </r>
        <r>
          <rPr>
            <sz val="9"/>
            <color indexed="81"/>
            <rFont val="Tahoma"/>
            <family val="2"/>
            <charset val="186"/>
          </rPr>
          <t xml:space="preserve">Pagal universalaus dizaino principus pritaikyta senamiesčio gatvių, vnt. </t>
        </r>
      </text>
    </comment>
    <comment ref="F4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P1, </t>
        </r>
        <r>
          <rPr>
            <sz val="9"/>
            <color indexed="81"/>
            <rFont val="Tahoma"/>
            <family val="2"/>
            <charset val="186"/>
          </rPr>
          <t>3.6. Miesto susisiekimo sistemos tobulinimas užtikrinant didesnį gatvių tinklo pralaidumą:
 1) Jūrininkų pr., 2) Pamario g., 3) Tilžės g.; 4) Šilutės pl. nuo Tilžės g. iki pervažos; 5) Pajūrio g.</t>
        </r>
      </text>
    </comment>
    <comment ref="H48" authorId="0" shapeId="0">
      <text>
        <r>
          <rPr>
            <b/>
            <sz val="9"/>
            <color indexed="81"/>
            <rFont val="Tahoma"/>
            <family val="2"/>
            <charset val="186"/>
          </rPr>
          <t>ŽP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F51" authorId="1" shapeId="0">
      <text>
        <r>
          <rPr>
            <sz val="9"/>
            <color indexed="81"/>
            <rFont val="Tahoma"/>
            <family val="2"/>
            <charset val="186"/>
          </rPr>
          <t>P1, 1.1.2. Parengtas ir įgyvendintas žvyruotų kelių asfaltavimo priemonių planas siekiant asfaltuoti ne mažiau kaip 10 km žvyruotų kelių, vnt</t>
        </r>
      </text>
    </comment>
    <comment ref="F56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P1, 2.2. </t>
        </r>
        <r>
          <rPr>
            <sz val="9"/>
            <color indexed="81"/>
            <rFont val="Tahoma"/>
            <family val="2"/>
            <charset val="186"/>
          </rPr>
          <t xml:space="preserve">Miestui, uostui ir verslui aktualių investicijų projektų įgyvendinimas 
</t>
        </r>
        <r>
          <rPr>
            <b/>
            <sz val="9"/>
            <color indexed="81"/>
            <rFont val="Tahoma"/>
            <family val="2"/>
            <charset val="186"/>
          </rPr>
          <t>P1, 3.6.1.</t>
        </r>
        <r>
          <rPr>
            <sz val="9"/>
            <color indexed="81"/>
            <rFont val="Tahoma"/>
            <family val="2"/>
            <charset val="186"/>
          </rPr>
          <t xml:space="preserve"> Įgyvendinta magistralinių gatvių rekonstrukcijos projektų.
 1) Jūrininkų pr., 2) Pamario g., 3) Tilžės g.; 4) Šilutės pl. nuo Tilžės g. iki pervažos; 5) Pajūrio g.</t>
        </r>
      </text>
    </comment>
    <comment ref="H61" authorId="0" shapeId="0">
      <text>
        <r>
          <rPr>
            <sz val="9"/>
            <color indexed="81"/>
            <rFont val="Tahoma"/>
            <family val="2"/>
            <charset val="186"/>
          </rPr>
          <t>Gyventojų lėšos</t>
        </r>
      </text>
    </comment>
    <comment ref="F65" authorId="1" shapeId="0">
      <text>
        <r>
          <rPr>
            <sz val="9"/>
            <color indexed="81"/>
            <rFont val="Tahoma"/>
            <family val="2"/>
            <charset val="186"/>
          </rPr>
          <t>P1, 1.1.2. Parengtas ir įgyvendintas žvyruotų kelių asfaltavimo priemonių planas siekiant asfaltuoti ne mažiau kaip 10 km žvyruotų kelių, vnt</t>
        </r>
      </text>
    </comment>
    <comment ref="F76" authorId="0" shapeId="0">
      <text>
        <r>
          <rPr>
            <b/>
            <sz val="9"/>
            <color indexed="81"/>
            <rFont val="Tahoma"/>
            <family val="2"/>
            <charset val="186"/>
          </rPr>
          <t>P2.1.2.8</t>
        </r>
        <r>
          <rPr>
            <sz val="9"/>
            <color indexed="81"/>
            <rFont val="Tahoma"/>
            <family val="2"/>
            <charset val="186"/>
          </rPr>
          <t xml:space="preserve">
Centrinėje miesto dalyje suformuoti pėsčiųjų takų, zonų ir gatvių tinklą </t>
        </r>
      </text>
    </comment>
    <comment ref="F78" authorId="0" shapeId="0">
      <text>
        <r>
          <rPr>
            <b/>
            <sz val="9"/>
            <color indexed="81"/>
            <rFont val="Tahoma"/>
            <family val="2"/>
            <charset val="186"/>
          </rPr>
          <t>Klaipėdos miesto darnaus judumo planas (2018-09-13, T2-185)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F86" authorId="0" shapeId="0">
      <text>
        <r>
          <rPr>
            <b/>
            <sz val="9"/>
            <color indexed="81"/>
            <rFont val="Tahoma"/>
            <family val="2"/>
            <charset val="186"/>
          </rPr>
          <t>Klaipėdos miesto darnaus judumo planas (2018-09-13, T2-185)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H86" authorId="0" shapeId="0">
      <text>
        <r>
          <rPr>
            <sz val="9"/>
            <color indexed="81"/>
            <rFont val="Tahoma"/>
            <family val="2"/>
            <charset val="186"/>
          </rPr>
          <t xml:space="preserve">Kt lėšos (47352,87 Eur ):                                                                                    
98500,00 Lt  - ( 28527,57 Eur) Paramos sutartis 2008-10-06 Nr. J14-48               UAB "Baltijos Aktima";    
60000 Lt - (17377,20 Eur) Paramos sutartis 2014-09-26  Nr.  J9-1095                  UAB "Res novella",          
5000 Lt - (1448,10 Eur) Paramos sutartis 2014-09-24 Nr. J9-1089  Aistė Budreikienė                                                                                                                                   
</t>
        </r>
      </text>
    </comment>
    <comment ref="F92" authorId="0" shapeId="0">
      <text>
        <r>
          <rPr>
            <b/>
            <sz val="9"/>
            <color indexed="81"/>
            <rFont val="Tahoma"/>
            <family val="2"/>
            <charset val="186"/>
          </rPr>
          <t>P2.1.2.8</t>
        </r>
        <r>
          <rPr>
            <sz val="9"/>
            <color indexed="81"/>
            <rFont val="Tahoma"/>
            <family val="2"/>
            <charset val="186"/>
          </rPr>
          <t xml:space="preserve">
Centrinėje miesto dalyje suformuoti pėsčiųjų takų, zonų ir gatvių tinklą </t>
        </r>
      </text>
    </comment>
    <comment ref="F99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P6, Klaipėdos miesto ekonominės plėtros strategija ir įgyvendinimo veiksmų planas iki 2030 metų, 3.3.3. priemonė </t>
        </r>
        <r>
          <rPr>
            <sz val="9"/>
            <color indexed="81"/>
            <rFont val="Tahoma"/>
            <family val="2"/>
            <charset val="186"/>
          </rPr>
          <t xml:space="preserve">
</t>
        </r>
        <r>
          <rPr>
            <b/>
            <sz val="9"/>
            <color indexed="81"/>
            <rFont val="Tahoma"/>
            <family val="2"/>
            <charset val="186"/>
          </rPr>
          <t>P1,</t>
        </r>
        <r>
          <rPr>
            <sz val="9"/>
            <color indexed="81"/>
            <rFont val="Tahoma"/>
            <family val="2"/>
            <charset val="186"/>
          </rPr>
          <t xml:space="preserve"> 2.2. Miestui, uostui ir verslui aktualių investicijų projektų įgyvendinimas (1) Baltijos-Šilutės pl. sankryžos rekonstrukcija; 2) Statybininkų pr. pratęsimas iki 141 kelio; 3) Pietinio aplinkkelio įrengimas)</t>
        </r>
      </text>
    </comment>
    <comment ref="F10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P1, 2.2. </t>
        </r>
        <r>
          <rPr>
            <sz val="9"/>
            <color indexed="81"/>
            <rFont val="Tahoma"/>
            <family val="2"/>
            <charset val="186"/>
          </rPr>
          <t xml:space="preserve">Miestui, uostui ir verslui aktualių investicijų projektų įgyvendinimas 
</t>
        </r>
        <r>
          <rPr>
            <b/>
            <sz val="9"/>
            <color indexed="81"/>
            <rFont val="Tahoma"/>
            <family val="2"/>
            <charset val="186"/>
          </rPr>
          <t>P1, 3.6.1.</t>
        </r>
        <r>
          <rPr>
            <sz val="9"/>
            <color indexed="81"/>
            <rFont val="Tahoma"/>
            <family val="2"/>
            <charset val="186"/>
          </rPr>
          <t xml:space="preserve"> Įgyvendinta magistralinių gatvių rekonstrukcijos projektų.
 1) Jūrininkų pr., 2) Pamario g., 3) Tilžės g.; 4) Šilutės pl. nuo Tilžės g. iki pervažos; 5) Pajūrio g.</t>
        </r>
      </text>
    </comment>
    <comment ref="F10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P1, </t>
        </r>
        <r>
          <rPr>
            <sz val="9"/>
            <color indexed="81"/>
            <rFont val="Tahoma"/>
            <family val="2"/>
            <charset val="186"/>
          </rPr>
          <t xml:space="preserve">3.6. Miesto susisiekimo sistemos tobulinimas užtikrinant didesnį gatvių tinklo pralaidumą;
</t>
        </r>
        <r>
          <rPr>
            <b/>
            <sz val="9"/>
            <color indexed="81"/>
            <rFont val="Tahoma"/>
            <family val="2"/>
            <charset val="186"/>
          </rPr>
          <t>P1, 3.6.1.</t>
        </r>
        <r>
          <rPr>
            <sz val="9"/>
            <color indexed="81"/>
            <rFont val="Tahoma"/>
            <family val="2"/>
            <charset val="186"/>
          </rPr>
          <t xml:space="preserve"> Įgyvendinta magistralinių gatvių rekonstrukcijos projektų.
 1) Jūrininkų pr., 2) Pamario g., 3) Tilžės g.; 4) Šilutės pl. nuo Tilžės g. iki pervažos; 5) Pajūrio g.</t>
        </r>
      </text>
    </comment>
    <comment ref="F164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2.1.2.3 </t>
        </r>
        <r>
          <rPr>
            <sz val="9"/>
            <color indexed="81"/>
            <rFont val="Tahoma"/>
            <family val="2"/>
            <charset val="186"/>
          </rPr>
          <t xml:space="preserve">
Formuoti patogų gyventojams viešojo transporto tinklą, jį optimizuojant atsižvelgus į reguliarių keleivių srautų tyrimus</t>
        </r>
      </text>
    </comment>
    <comment ref="F166" authorId="0" shapeId="0">
      <text>
        <r>
          <rPr>
            <b/>
            <sz val="9"/>
            <color indexed="81"/>
            <rFont val="Tahoma"/>
            <family val="2"/>
            <charset val="186"/>
          </rPr>
          <t>P1 1.3. Ekologiško bei visiems prieinamo viešojo transporto  sistemos įdiegimas</t>
        </r>
        <r>
          <rPr>
            <sz val="9"/>
            <color indexed="81"/>
            <rFont val="Tahoma"/>
            <family val="2"/>
            <charset val="186"/>
          </rPr>
          <t xml:space="preserve">
1.3.2. Socialiai jautrių visuomenės grupių (moksleiviai, studentai ir senjorai), kuriems įvestos papildomos nuolaidos įsigyjant viešojo transporto bilietus, skaičius </t>
        </r>
      </text>
    </comment>
    <comment ref="F18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 </t>
        </r>
        <r>
          <rPr>
            <sz val="9"/>
            <color indexed="81"/>
            <rFont val="Tahoma"/>
            <family val="2"/>
            <charset val="186"/>
          </rPr>
          <t>1.3.1. Parengtas ir įgyvendintas viešojo transporto parko atnaujinimo veiksmų planas siekiant padidinti alternatyviu kuru varomų viešojo transporto priemonių dalį iki 65 proc.</t>
        </r>
      </text>
    </comment>
    <comment ref="F188" authorId="0" shapeId="0">
      <text>
        <r>
          <rPr>
            <sz val="9"/>
            <color indexed="81"/>
            <rFont val="Tahoma"/>
            <family val="2"/>
            <charset val="186"/>
          </rPr>
          <t xml:space="preserve">P2 Klaipėdos miesto darnaus judumo planas (2018-09-13, T2-185)
</t>
        </r>
        <r>
          <rPr>
            <b/>
            <sz val="9"/>
            <color indexed="81"/>
            <rFont val="Tahoma"/>
            <family val="2"/>
            <charset val="186"/>
          </rPr>
          <t xml:space="preserve">KEPS </t>
        </r>
        <r>
          <rPr>
            <sz val="9"/>
            <color indexed="81"/>
            <rFont val="Tahoma"/>
            <family val="2"/>
            <charset val="186"/>
          </rPr>
          <t>Klaipėdos miesto ekonominės plėtros strategija ir įgyvendinimo veiksmų planas iki 2030 metų, 3.3.4. priemonė</t>
        </r>
      </text>
    </comment>
    <comment ref="F192" authorId="0" shapeId="0">
      <text>
        <r>
          <rPr>
            <b/>
            <sz val="9"/>
            <color indexed="81"/>
            <rFont val="Tahoma"/>
            <family val="2"/>
            <charset val="186"/>
          </rPr>
          <t>Klaipėdos miesto darnaus judumo planas (2018-09-13, T2-185)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F20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 </t>
        </r>
        <r>
          <rPr>
            <sz val="9"/>
            <color indexed="81"/>
            <rFont val="Tahoma"/>
            <family val="2"/>
            <charset val="186"/>
          </rPr>
          <t>1.3.1. Parengtas ir įgyvendintas viešojo transporto parko atnaujinimo veiksmų planas siekiant padidinti alternatyviu kuru varomų viešojo transporto priemonių dalį iki 65 proc.</t>
        </r>
      </text>
    </comment>
    <comment ref="F203" authorId="1" shapeId="0">
      <text>
        <r>
          <rPr>
            <b/>
            <sz val="9"/>
            <color indexed="81"/>
            <rFont val="Tahoma"/>
            <family val="2"/>
            <charset val="186"/>
          </rPr>
          <t>KEPS 6.1.2.</t>
        </r>
        <r>
          <rPr>
            <sz val="9"/>
            <color indexed="81"/>
            <rFont val="Tahoma"/>
            <family val="2"/>
            <charset val="186"/>
          </rPr>
          <t xml:space="preserve"> Skatinti vietinių įmonių elektrinio transporto priemonių gamybą, vykdant ikiprekybinius pirkimus ir atnaujinant Klaipėdos autobusų parką </t>
        </r>
      </text>
    </comment>
    <comment ref="F208" authorId="0" shapeId="0">
      <text>
        <r>
          <rPr>
            <sz val="9"/>
            <color indexed="81"/>
            <rFont val="Tahoma"/>
            <family val="2"/>
            <charset val="186"/>
          </rPr>
          <t xml:space="preserve">
Klaipėdos miesto darnaus judumo planas (2018-09-13, T2-185)</t>
        </r>
      </text>
    </comment>
    <comment ref="F209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 1.3. </t>
        </r>
        <r>
          <rPr>
            <sz val="9"/>
            <color indexed="81"/>
            <rFont val="Tahoma"/>
            <family val="2"/>
            <charset val="186"/>
          </rPr>
          <t xml:space="preserve">Ekologiško bei visiems prieinamo viešojo transporto  sistemos įdiegimas
</t>
        </r>
      </text>
    </comment>
    <comment ref="F211" authorId="0" shapeId="0">
      <text>
        <r>
          <rPr>
            <b/>
            <sz val="9"/>
            <color indexed="81"/>
            <rFont val="Tahoma"/>
            <family val="2"/>
            <charset val="186"/>
          </rPr>
          <t>Klaipėdos miesto darnaus judumo planas (2018-09-13, T2-185)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F21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 1.3. </t>
        </r>
        <r>
          <rPr>
            <sz val="9"/>
            <color indexed="81"/>
            <rFont val="Tahoma"/>
            <family val="2"/>
            <charset val="186"/>
          </rPr>
          <t xml:space="preserve">Ekologiško bei visiems prieinamo viešojo transporto  sistemos įdiegimas
</t>
        </r>
      </text>
    </comment>
    <comment ref="F213" authorId="1" shapeId="0">
      <text>
        <r>
          <rPr>
            <b/>
            <sz val="9"/>
            <color indexed="81"/>
            <rFont val="Tahoma"/>
            <family val="2"/>
            <charset val="186"/>
          </rPr>
          <t>Indrė Butenienė:</t>
        </r>
        <r>
          <rPr>
            <sz val="9"/>
            <color indexed="81"/>
            <rFont val="Tahoma"/>
            <family val="2"/>
            <charset val="186"/>
          </rPr>
          <t xml:space="preserve">
</t>
        </r>
        <r>
          <rPr>
            <b/>
            <sz val="9"/>
            <color indexed="81"/>
            <rFont val="Tahoma"/>
            <family val="2"/>
            <charset val="186"/>
          </rPr>
          <t>KEPS 6.1.2.</t>
        </r>
        <r>
          <rPr>
            <sz val="9"/>
            <color indexed="81"/>
            <rFont val="Tahoma"/>
            <family val="2"/>
            <charset val="186"/>
          </rPr>
          <t xml:space="preserve"> Skatinti vietinių įmonių elektrinio transporto priemonių gamybą, vykdant ikiprekybinius pirkimus ir atnaujinant Klaipėdos autobusų parką </t>
        </r>
      </text>
    </comment>
    <comment ref="F217" authorId="1" shapeId="0">
      <text>
        <r>
          <rPr>
            <sz val="9"/>
            <color indexed="81"/>
            <rFont val="Tahoma"/>
            <family val="2"/>
            <charset val="186"/>
          </rPr>
          <t>P2, Klaipėdos miesto darnaus judumo planas (2018-09-13, T2-185),</t>
        </r>
      </text>
    </comment>
    <comment ref="F218" authorId="0" shapeId="0">
      <text>
        <r>
          <rPr>
            <b/>
            <sz val="9"/>
            <color indexed="81"/>
            <rFont val="Tahoma"/>
            <family val="2"/>
            <charset val="186"/>
          </rPr>
          <t>P2.1.2.9</t>
        </r>
        <r>
          <rPr>
            <sz val="9"/>
            <color indexed="81"/>
            <rFont val="Tahoma"/>
            <family val="2"/>
            <charset val="186"/>
          </rPr>
          <t xml:space="preserve">
Pagerinti miesto transporto susisiekimo informacinę sistemą, mažinant automobilių ridą reikiamam objektui surasti </t>
        </r>
      </text>
    </comment>
    <comment ref="O219" authorId="0" shapeId="0">
      <text>
        <r>
          <rPr>
            <sz val="9"/>
            <color indexed="81"/>
            <rFont val="Tahoma"/>
            <family val="2"/>
            <charset val="186"/>
          </rPr>
          <t xml:space="preserve">Įrengta 5 vnt. šviesoforų, buvo ekploatuojami 66 šviesoforai
</t>
        </r>
      </text>
    </comment>
    <comment ref="F240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 P2, Klaipėdos miesto darnaus judumo planas (2018-09-13, T2-185), 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F24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P1, 3.6.2. </t>
        </r>
        <r>
          <rPr>
            <sz val="9"/>
            <color indexed="81"/>
            <rFont val="Tahoma"/>
            <family val="2"/>
            <charset val="186"/>
          </rPr>
          <t>Diegiama koordinuotų eismo valdymo sistemų, vnt.</t>
        </r>
      </text>
    </comment>
    <comment ref="F246" authorId="0" shapeId="0">
      <text>
        <r>
          <rPr>
            <b/>
            <sz val="9"/>
            <color indexed="81"/>
            <rFont val="Tahoma"/>
            <family val="2"/>
            <charset val="186"/>
          </rPr>
          <t>P2</t>
        </r>
        <r>
          <rPr>
            <sz val="9"/>
            <color indexed="81"/>
            <rFont val="Tahoma"/>
            <family val="2"/>
            <charset val="186"/>
          </rPr>
          <t xml:space="preserve">, Klaipėdos miesto darnaus judumo planas (2018-09-13, T2-185);
</t>
        </r>
      </text>
    </comment>
    <comment ref="F24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2.1.2.10 </t>
        </r>
        <r>
          <rPr>
            <sz val="9"/>
            <color indexed="81"/>
            <rFont val="Tahoma"/>
            <family val="2"/>
            <charset val="186"/>
          </rPr>
          <t xml:space="preserve">Parengti ir įdiegti koordinuotą šviesoforų reguliavimo ir valdymo sistemą,
</t>
        </r>
      </text>
    </comment>
    <comment ref="F250" authorId="0" shapeId="0">
      <text>
        <r>
          <rPr>
            <b/>
            <sz val="9"/>
            <color indexed="81"/>
            <rFont val="Tahoma"/>
            <family val="2"/>
            <charset val="186"/>
          </rPr>
          <t>P1,</t>
        </r>
        <r>
          <rPr>
            <sz val="9"/>
            <color indexed="81"/>
            <rFont val="Tahoma"/>
            <family val="2"/>
            <charset val="186"/>
          </rPr>
          <t xml:space="preserve"> 3.6.2. Diegiama koordinuotų eismo valdymo sistemų, vnt.</t>
        </r>
      </text>
    </comment>
    <comment ref="F252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P2 </t>
        </r>
        <r>
          <rPr>
            <sz val="9"/>
            <color indexed="81"/>
            <rFont val="Tahoma"/>
            <family val="2"/>
            <charset val="186"/>
          </rPr>
          <t xml:space="preserve">Klaipėdos miesto darnaus judumo planas (2018-09-13, T2-185);
</t>
        </r>
        <r>
          <rPr>
            <b/>
            <sz val="9"/>
            <color indexed="81"/>
            <rFont val="Tahoma"/>
            <family val="2"/>
            <charset val="186"/>
          </rPr>
          <t xml:space="preserve">P1 1.3. </t>
        </r>
        <r>
          <rPr>
            <sz val="9"/>
            <color indexed="81"/>
            <rFont val="Tahoma"/>
            <family val="2"/>
            <charset val="186"/>
          </rPr>
          <t>Ekologiško bei visiems prieinamo viešojo transporto  sistemos įdiegimas</t>
        </r>
      </text>
    </comment>
    <comment ref="F253" authorId="1" shapeId="0">
      <text>
        <r>
          <rPr>
            <b/>
            <sz val="9"/>
            <color indexed="81"/>
            <rFont val="Tahoma"/>
            <family val="2"/>
            <charset val="186"/>
          </rPr>
          <t>Indrė Butenienė:</t>
        </r>
        <r>
          <rPr>
            <sz val="9"/>
            <color indexed="81"/>
            <rFont val="Tahoma"/>
            <family val="2"/>
            <charset val="186"/>
          </rPr>
          <t xml:space="preserve">
</t>
        </r>
        <r>
          <rPr>
            <b/>
            <sz val="9"/>
            <color indexed="81"/>
            <rFont val="Tahoma"/>
            <family val="2"/>
            <charset val="186"/>
          </rPr>
          <t>KEPS 3.3.4.</t>
        </r>
        <r>
          <rPr>
            <sz val="9"/>
            <color indexed="81"/>
            <rFont val="Tahoma"/>
            <family val="2"/>
            <charset val="186"/>
          </rPr>
          <t xml:space="preserve"> Formuoti pagrindinę greitojo viešojo transporto ašį, įrengiant tramvajaus sistemą ar įsigyjant kitų transporto alternatyvų </t>
        </r>
      </text>
    </comment>
    <comment ref="F254" authorId="0" shapeId="0">
      <text>
        <r>
          <rPr>
            <b/>
            <sz val="9"/>
            <color indexed="81"/>
            <rFont val="Tahoma"/>
            <family val="2"/>
            <charset val="186"/>
          </rPr>
          <t>KSP 2.1.2.5.</t>
        </r>
        <r>
          <rPr>
            <sz val="9"/>
            <color indexed="81"/>
            <rFont val="Tahoma"/>
            <family val="2"/>
            <charset val="186"/>
          </rPr>
          <t xml:space="preserve"> Sudaryti sąlygas naujų ekologiškų viešojo transporto rūšių atsiradimui
</t>
        </r>
      </text>
    </comment>
    <comment ref="F256" authorId="0" shapeId="0">
      <text>
        <r>
          <rPr>
            <b/>
            <sz val="9"/>
            <color indexed="81"/>
            <rFont val="Tahoma"/>
            <family val="2"/>
            <charset val="186"/>
          </rPr>
          <t>2.1.2.5.</t>
        </r>
        <r>
          <rPr>
            <sz val="9"/>
            <color indexed="81"/>
            <rFont val="Tahoma"/>
            <family val="2"/>
            <charset val="186"/>
          </rPr>
          <t xml:space="preserve"> Sudaryti sąlygas naujų ekologiškų viešojo transporto rūšių atsiradimui;
</t>
        </r>
        <r>
          <rPr>
            <b/>
            <sz val="9"/>
            <color indexed="81"/>
            <rFont val="Tahoma"/>
            <family val="2"/>
            <charset val="186"/>
          </rPr>
          <t>P2</t>
        </r>
        <r>
          <rPr>
            <sz val="9"/>
            <color indexed="81"/>
            <rFont val="Tahoma"/>
            <family val="2"/>
            <charset val="186"/>
          </rPr>
          <t xml:space="preserve"> Klaipėdos miesto darnaus judumo planas (2018-09-13, T2-185);</t>
        </r>
      </text>
    </comment>
    <comment ref="F259" authorId="0" shapeId="0">
      <text>
        <r>
          <rPr>
            <b/>
            <sz val="9"/>
            <color indexed="81"/>
            <rFont val="Tahoma"/>
            <family val="2"/>
            <charset val="186"/>
          </rPr>
          <t>2.1.2.5.</t>
        </r>
        <r>
          <rPr>
            <sz val="9"/>
            <color indexed="81"/>
            <rFont val="Tahoma"/>
            <family val="2"/>
            <charset val="186"/>
          </rPr>
          <t xml:space="preserve"> Sudaryti sąlygas naujų ekologiškų viešojo transporto rūšių atsiradimui;
</t>
        </r>
        <r>
          <rPr>
            <b/>
            <sz val="9"/>
            <color indexed="81"/>
            <rFont val="Tahoma"/>
            <family val="2"/>
            <charset val="186"/>
          </rPr>
          <t>P2</t>
        </r>
        <r>
          <rPr>
            <sz val="9"/>
            <color indexed="81"/>
            <rFont val="Tahoma"/>
            <family val="2"/>
            <charset val="186"/>
          </rPr>
          <t xml:space="preserve"> Klaipėdos miesto darnaus judumo planas (2018-09-13, T2-185);</t>
        </r>
      </text>
    </comment>
    <comment ref="F262" authorId="0" shapeId="0">
      <text>
        <r>
          <rPr>
            <b/>
            <sz val="9"/>
            <color indexed="81"/>
            <rFont val="Tahoma"/>
            <family val="2"/>
            <charset val="186"/>
          </rPr>
          <t>2.1.2.5.</t>
        </r>
        <r>
          <rPr>
            <sz val="9"/>
            <color indexed="81"/>
            <rFont val="Tahoma"/>
            <family val="2"/>
            <charset val="186"/>
          </rPr>
          <t xml:space="preserve"> Sudaryti sąlygas naujų ekologiškų viešojo transporto rūšių atsiradimui
</t>
        </r>
        <r>
          <rPr>
            <b/>
            <sz val="9"/>
            <color indexed="81"/>
            <rFont val="Tahoma"/>
            <family val="2"/>
            <charset val="186"/>
          </rPr>
          <t>KEPS 6.1.5.</t>
        </r>
        <r>
          <rPr>
            <sz val="9"/>
            <color indexed="81"/>
            <rFont val="Tahoma"/>
            <family val="2"/>
            <charset val="186"/>
          </rPr>
          <t xml:space="preserve"> Sukurti Klaipėdos regione elektriniam transportui pritaikytą infrastruktūrą</t>
        </r>
      </text>
    </comment>
    <comment ref="F264" authorId="0" shapeId="0">
      <text>
        <r>
          <rPr>
            <b/>
            <sz val="9"/>
            <color indexed="81"/>
            <rFont val="Tahoma"/>
            <family val="2"/>
            <charset val="186"/>
          </rPr>
          <t>2.1.2.5.</t>
        </r>
        <r>
          <rPr>
            <sz val="9"/>
            <color indexed="81"/>
            <rFont val="Tahoma"/>
            <family val="2"/>
            <charset val="186"/>
          </rPr>
          <t xml:space="preserve"> Sudaryti sąlygas naujų ekologiškų viešojo transporto rūšių atsiradimui</t>
        </r>
      </text>
    </comment>
    <comment ref="F26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KSP 2.1.2.2.
</t>
        </r>
        <r>
          <rPr>
            <sz val="9"/>
            <color indexed="81"/>
            <rFont val="Tahoma"/>
            <family val="2"/>
            <charset val="186"/>
          </rPr>
          <t xml:space="preserve">Plėtoti viešojo ir privataus transporto sąveikos sistemą įrengiant transporto priemonių laikymo aikšteles
</t>
        </r>
      </text>
    </comment>
    <comment ref="I27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19721 III SVP keitimas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J279" authorId="0" shapeId="0">
      <text>
        <r>
          <rPr>
            <b/>
            <sz val="9"/>
            <color indexed="81"/>
            <rFont val="Tahoma"/>
            <family val="2"/>
            <charset val="186"/>
          </rPr>
          <t>1900</t>
        </r>
      </text>
    </comment>
  </commentList>
</comments>
</file>

<file path=xl/comments2.xml><?xml version="1.0" encoding="utf-8"?>
<comments xmlns="http://schemas.openxmlformats.org/spreadsheetml/2006/main">
  <authors>
    <author>Audra Cepiene</author>
  </authors>
  <commentList>
    <comment ref="M3" authorId="0" shapeId="0">
      <text>
        <r>
          <rPr>
            <b/>
            <sz val="9"/>
            <color indexed="81"/>
            <rFont val="Tahoma"/>
            <family val="2"/>
            <charset val="186"/>
          </rPr>
          <t>A. Samuilovas</t>
        </r>
        <r>
          <rPr>
            <sz val="9"/>
            <color indexed="81"/>
            <rFont val="Tahoma"/>
            <family val="2"/>
            <charset val="186"/>
          </rPr>
          <t xml:space="preserve">
socialinės grupės 
1. senjorai 80+ viso ~180 000
2. senjorai 70-79 viso ~1 000 000, papildomai nuo dabar mokamų 400 000
3. Senjorai 63-69 (išėjus į pensiją) viso 500 000,  papildomai nuo dabar mokamų 300 000  
</t>
        </r>
      </text>
    </comment>
  </commentList>
</comments>
</file>

<file path=xl/sharedStrings.xml><?xml version="1.0" encoding="utf-8"?>
<sst xmlns="http://schemas.openxmlformats.org/spreadsheetml/2006/main" count="705" uniqueCount="364">
  <si>
    <t>Uždavinio kodas</t>
  </si>
  <si>
    <t>Priemonės kodas</t>
  </si>
  <si>
    <t>Priemonės požymis</t>
  </si>
  <si>
    <t>Finansavimo šaltinis</t>
  </si>
  <si>
    <t>01</t>
  </si>
  <si>
    <t>Iš viso:</t>
  </si>
  <si>
    <t>02</t>
  </si>
  <si>
    <t>Iš viso uždaviniui:</t>
  </si>
  <si>
    <t>Iš viso tikslui:</t>
  </si>
  <si>
    <t>Finansavimo šaltiniai</t>
  </si>
  <si>
    <t>Produkto kriterijaus</t>
  </si>
  <si>
    <t>Pavadinimas</t>
  </si>
  <si>
    <t>Finansavimo šaltinių suvestinė</t>
  </si>
  <si>
    <t>SAVIVALDYBĖS  LĖŠOS, IŠ VISO:</t>
  </si>
  <si>
    <t>KITI ŠALTINIAI, IŠ VISO:</t>
  </si>
  <si>
    <t>IŠ VISO:</t>
  </si>
  <si>
    <t xml:space="preserve"> TIKSLŲ, UŽDAVINIŲ, PRIEMONIŲ, PRIEMONIŲ IŠLAIDŲ IR PRODUKTO KRITERIJŲ SUVESTINĖ</t>
  </si>
  <si>
    <t>Veiklos plano tikslo kodas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</si>
  <si>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</si>
  <si>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</si>
  <si>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Klaipėdos valstybinio jūrų uosto direkcijos lėšos </t>
    </r>
    <r>
      <rPr>
        <b/>
        <sz val="10"/>
        <rFont val="Times New Roman"/>
        <family val="1"/>
        <charset val="186"/>
      </rPr>
      <t>KVJUD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</si>
  <si>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</si>
  <si>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</si>
  <si>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>SB</t>
  </si>
  <si>
    <t>06 Susisiekimo sistemos priežiūros ir plėtros programa</t>
  </si>
  <si>
    <t>Papriemonės kodas</t>
  </si>
  <si>
    <t>03</t>
  </si>
  <si>
    <t>SUSISIEKIMO SISTEMOS PRIEŽIŪROS IR PLĖTROS PROGRAMOS (NR. 06)</t>
  </si>
  <si>
    <t>Didinti gatvių tinklo pralaidumą ir užtikrinti jų tankumą</t>
  </si>
  <si>
    <t xml:space="preserve"> Užtikrinti patogios viešojo transporto sistemos funkcionavimą</t>
  </si>
  <si>
    <t>04</t>
  </si>
  <si>
    <t>05</t>
  </si>
  <si>
    <t>06</t>
  </si>
  <si>
    <t>07</t>
  </si>
  <si>
    <t>6</t>
  </si>
  <si>
    <t>Eksploatuojama šviesoforų, vnt.</t>
  </si>
  <si>
    <t>Tiltų ir kelio statinių priežiūra</t>
  </si>
  <si>
    <t>Suremontuota asfaltbetonio dangos duobių gatvėse, ha</t>
  </si>
  <si>
    <t>Parduota lengvatinių bilietų, mln. vnt.</t>
  </si>
  <si>
    <t>Viešojo transporto priežiūros ir paslaugų kokybės kontroliavimas</t>
  </si>
  <si>
    <t>5</t>
  </si>
  <si>
    <t>ES</t>
  </si>
  <si>
    <t>Kt</t>
  </si>
  <si>
    <t>Parengtas techninis projektas, vnt.</t>
  </si>
  <si>
    <t>I</t>
  </si>
  <si>
    <t>KVJUD</t>
  </si>
  <si>
    <t>Transporto kompensacijų mokėjimas:</t>
  </si>
  <si>
    <t>Asfaltuotų daugiabučių kiemų dangų remontas</t>
  </si>
  <si>
    <t>Patikrinta viešojo transporto priemonių, tūkst. vnt.</t>
  </si>
  <si>
    <t>1</t>
  </si>
  <si>
    <t>Viešojo transporto paslaugų organizavimas:</t>
  </si>
  <si>
    <t xml:space="preserve">Iš viso  programai:  </t>
  </si>
  <si>
    <t>Pajūrio g. rekonstravimas</t>
  </si>
  <si>
    <t>Pamario gatvės rekonstravimas</t>
  </si>
  <si>
    <t>SB(L)</t>
  </si>
  <si>
    <t>Strateginis tikslas 02. Kurti mieste patrauklią, švarią ir saugią gyvenamąją aplinką</t>
  </si>
  <si>
    <t>Vykdytojas (skyrius / asmuo)</t>
  </si>
  <si>
    <t>Viešosios tvarkos skyrius</t>
  </si>
  <si>
    <t>Miesto gatvių ženklinimas</t>
  </si>
  <si>
    <t>Prižiūrima žvyruotos dangos, ha</t>
  </si>
  <si>
    <t>Paklota ištisinio asfaltbetonio dangos, ha</t>
  </si>
  <si>
    <t>Eksploatuojama prietaisų, vnt.</t>
  </si>
  <si>
    <t>SB(VR)</t>
  </si>
  <si>
    <r>
      <t xml:space="preserve">Vietinių rinkliavų lėšos </t>
    </r>
    <r>
      <rPr>
        <b/>
        <sz val="10"/>
        <rFont val="Times New Roman"/>
        <family val="1"/>
        <charset val="186"/>
      </rPr>
      <t>SB(VR)</t>
    </r>
  </si>
  <si>
    <t xml:space="preserve">IED Projektų skyrius </t>
  </si>
  <si>
    <t>SB(VRL)</t>
  </si>
  <si>
    <t>P2.1.2.9</t>
  </si>
  <si>
    <t xml:space="preserve"> - vežėjams už lengvatas turinčių keleivių vežimą</t>
  </si>
  <si>
    <t xml:space="preserve"> - moksleiviams</t>
  </si>
  <si>
    <t xml:space="preserve"> - profesinių mokyklų moksleiviams</t>
  </si>
  <si>
    <t>Suženklinta gatvių, ha</t>
  </si>
  <si>
    <t>Eksploatuojama greičio matuoklių, vnt.</t>
  </si>
  <si>
    <t>Parengtas paviljono su aikštele techninis projektas, vnt.</t>
  </si>
  <si>
    <t xml:space="preserve">Savivaldybės biudžetas, iš jo: </t>
  </si>
  <si>
    <t xml:space="preserve">Parengtas techninis projektas, vnt. </t>
  </si>
  <si>
    <t>Planas</t>
  </si>
  <si>
    <r>
      <rPr>
        <sz val="10"/>
        <rFont val="Times New Roman"/>
        <family val="1"/>
        <charset val="186"/>
      </rPr>
      <t>Vietinių rinkliavų likučio lėšos</t>
    </r>
    <r>
      <rPr>
        <b/>
        <sz val="10"/>
        <rFont val="Times New Roman"/>
        <family val="1"/>
        <charset val="186"/>
      </rPr>
      <t xml:space="preserve"> SB(VRL)</t>
    </r>
  </si>
  <si>
    <r>
      <t xml:space="preserve">Žemės pardavimų likučio lėšos </t>
    </r>
    <r>
      <rPr>
        <b/>
        <sz val="10"/>
        <rFont val="Times New Roman"/>
        <family val="1"/>
        <charset val="186"/>
      </rPr>
      <t>SB(ŽPL)</t>
    </r>
  </si>
  <si>
    <t>SB(ŽPL)</t>
  </si>
  <si>
    <t>SB(KPP)</t>
  </si>
  <si>
    <t>Kiemų ir privažiuojamųjų kelių  prie biudžetinių įstaigų dangos remontas</t>
  </si>
  <si>
    <t>Asfaltbetonio dangos, žvyruotos dangos ir akmenimis grįstų miesto gatvių dangos remontas</t>
  </si>
  <si>
    <t>Eismo reguliavimo infrastruktūros eksploatacija ir įrengimas</t>
  </si>
  <si>
    <t>Mokamo automobilių stovėjimo sistemos mieste kūrimas ir išlaikymas</t>
  </si>
  <si>
    <t>Eismo srautų reguliavimo ir saugumo priemonių įgyvendinimas:</t>
  </si>
  <si>
    <t>2.1.2.8</t>
  </si>
  <si>
    <t>tūkst. Eur</t>
  </si>
  <si>
    <t xml:space="preserve">Diegti eismo srautų reguliavimo ir saugumo priemones </t>
  </si>
  <si>
    <t xml:space="preserve">Eksploatuojama eismo reguliavimo priemonių, tūkst. vnt. </t>
  </si>
  <si>
    <t>P2.1.2.3</t>
  </si>
  <si>
    <t xml:space="preserve">Susisiekimo sistemos objektų pritaikymas neįgaliesiems  </t>
  </si>
  <si>
    <t>Aiškinamojo rašto priedas Nr.3</t>
  </si>
  <si>
    <t>2019-ieji metai</t>
  </si>
  <si>
    <t>Klaipėdos miesto viešojo transporto atnaujinimas (autobusų įsigijimas)</t>
  </si>
  <si>
    <t>Klaipėdos miesto viešojo transporto švieslenčių ir informacinių švieslenčių įrengimas ir atnaujinimas</t>
  </si>
  <si>
    <t xml:space="preserve">Įrengta švieslenčių miesto autobusų stotelėse, vnt.  </t>
  </si>
  <si>
    <t>P2.1.2.5</t>
  </si>
  <si>
    <r>
      <rPr>
        <b/>
        <sz val="10"/>
        <rFont val="Times New Roman"/>
        <family val="1"/>
        <charset val="186"/>
      </rPr>
      <t>II etapas.</t>
    </r>
    <r>
      <rPr>
        <sz val="10"/>
        <rFont val="Times New Roman"/>
        <family val="1"/>
        <charset val="186"/>
      </rPr>
      <t xml:space="preserve"> Žiedinės Tilžės g., Mokyklos g. ir Šilutės pl. sankryžos pertvarkymas į šviesoforinę </t>
    </r>
  </si>
  <si>
    <t>Kombinuotų kelionių jungčių (PARK&amp;RIDE) įrengimas (šiaurinėje miesto dalyje)</t>
  </si>
  <si>
    <t>Įdiegta transporto valdymo sistema. Užbaigtumas, proc.</t>
  </si>
  <si>
    <t>Viešojo transporto (autobusų ir maršrutinių taksi) integravimo sistemos įrangos įsigijimas ir atnaujinimas</t>
  </si>
  <si>
    <t>Baltijos pr. ir Šilutės pl. žiedinės sankryžos rekonstravimas</t>
  </si>
  <si>
    <t>- nuostolių, patirtų vežant keleivius vietinio reguliaraus susisiekimo autobusų maršrutais renginių metu, kompensavimas</t>
  </si>
  <si>
    <t>Statybininkų prospekto tęsinio tiesimas nuo Šilutės pl. per LEZ teritoriją iki 141 kelio: II etapas – Lypkių gatvės ruožo nuo Šilutės plento tiesimas</t>
  </si>
  <si>
    <t>Apšviesta pėsčiųjų perėjų, vnt</t>
  </si>
  <si>
    <t xml:space="preserve">Privažiuojamojo kelio prie pastato Debreceno g. 48  įrengimas ir pastato aplinkos sutvarkymas </t>
  </si>
  <si>
    <t>Suteikta gatvių dangų, konstruktyvo ir betoninių gaminių kontrolinių bandymų paslaugų. Užbaigtumas, proc.</t>
  </si>
  <si>
    <t>Eksploatuojama bilietų automatų, vnt.</t>
  </si>
  <si>
    <t>Įrengtas naujas žvejų laivams skirtas slipas (aikštelė, skirta valtims nuleisti ir ištraukti iš vandens). Užbaigtumas, proc.</t>
  </si>
  <si>
    <t>Kompensuota bilietų moksleiviams, tūkst. vnt.</t>
  </si>
  <si>
    <t>Kompensuota bilietų profesinių mokyklų moksleiviams, tūkst. vnt.</t>
  </si>
  <si>
    <t>Atlikta rekonstravimo darbų. Užbaigtumas, proc.</t>
  </si>
  <si>
    <t>Atlikta gatvės (1374 m ) rekonstravimo darbų. Užbaigtumas, proc.</t>
  </si>
  <si>
    <t>Įstaigų, kurių kiemuose atlikta asfalto dangos remonto darbų, skaičius</t>
  </si>
  <si>
    <t>Kūlių Vartų g. ir Bangų g., Tiltų g., Galinio Pylimo g., Taikos pr. sankryžos rekonstravimas</t>
  </si>
  <si>
    <r>
      <rPr>
        <b/>
        <sz val="10"/>
        <rFont val="Times New Roman"/>
        <family val="1"/>
        <charset val="186"/>
      </rPr>
      <t xml:space="preserve">I etapas. </t>
    </r>
    <r>
      <rPr>
        <sz val="10"/>
        <rFont val="Times New Roman"/>
        <family val="1"/>
        <charset val="186"/>
      </rPr>
      <t>Tilžės g. nuo Šilutės pl. iki geležinkelio pervažos rekonstravimas</t>
    </r>
  </si>
  <si>
    <t xml:space="preserve">Klaipėdos miesto gatvių pėsčiųjų perėjų kryptinis apšvietimas </t>
  </si>
  <si>
    <t>Parengtas II etapo techninis projektas (Klaipėdos g., Virkučių g., Slengių g., Lietaus g., Vaivorykštės g., Griaustinio g. ir Arimų g.), vnt.</t>
  </si>
  <si>
    <t>Maršruto „Klaipėdos autobusų stotis–Palangos oro uostas“ kursavimas</t>
  </si>
  <si>
    <t>Kompensuota nuostolingų maršrutų, vnt.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</si>
  <si>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</si>
  <si>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t>Elektromobilių įkrovimo stotelių įrengimas  Klaipėdos mieste</t>
  </si>
  <si>
    <t xml:space="preserve">Nuostolių kompensacijų mokėjimas: </t>
  </si>
  <si>
    <t>patirtų įgyvendinant ES Sanglaudos fondų finansuojamus ekologiškų viešojo transporto  priemonių įsigijimo projektus</t>
  </si>
  <si>
    <t>Parengta galimybių studija, vnt.</t>
  </si>
  <si>
    <t>2020-ieji metai</t>
  </si>
  <si>
    <t>Atlikta gatvės tiesimo darbų. Užbaigtumas, proc.</t>
  </si>
  <si>
    <t>2.1.2.2.</t>
  </si>
  <si>
    <r>
      <t xml:space="preserve">Programų lėšų likučių lėšos </t>
    </r>
    <r>
      <rPr>
        <b/>
        <sz val="10"/>
        <rFont val="Times New Roman"/>
        <family val="1"/>
        <charset val="186"/>
      </rPr>
      <t xml:space="preserve">SB(L) </t>
    </r>
  </si>
  <si>
    <t>Šermukšnių g.;</t>
  </si>
  <si>
    <t>2019 m.</t>
  </si>
  <si>
    <t>2020 m.</t>
  </si>
  <si>
    <t>S. Šimkaus g.;</t>
  </si>
  <si>
    <t>Jurginų g.;</t>
  </si>
  <si>
    <t>Subsidijuojamų maršrutų skaičius:</t>
  </si>
  <si>
    <t>Atliktas gatvių – Akmenų g. (405 m), Vėjo g. (1373 m), Smėlio g. (960 m) ir Debesų g. (890 m) rekonstravimas. Užbaigtumas, proc.</t>
  </si>
  <si>
    <t>Atliktas gatvių –  Klaipėdos g. (500 m) ir Virkučių g. (1004 m) rekonstravimas. Užbaigtumas, proc.</t>
  </si>
  <si>
    <t>Atliktas gatvių – Slengių g., Lietaus g., Vaivorykštės g., Griaustinio g. ,Arimų g., Vėjo g. (II dalies), Žvaigždžių g. rekonstravimas. Užbaigtumas, proc.</t>
  </si>
  <si>
    <t>Atlikta gatvės (600 m) rekonstravimo darbų.
Užbaigtumas, proc.</t>
  </si>
  <si>
    <t>Atlikta žiedinės sankryžos rekonstravimo darbų. Užbaigtumas, proc.</t>
  </si>
  <si>
    <t>Atlikta Pamario g. (4400 m) rekonstravimo darbų (II-IV etapai). Užbaigtumas, proc.</t>
  </si>
  <si>
    <t>Atlikta prospekto atkarpos rekonstravimo darbų.  Užbaigtumas, proc.</t>
  </si>
  <si>
    <t>10</t>
  </si>
  <si>
    <t>08</t>
  </si>
  <si>
    <t>Kelio Klaipėda-Kretinga Nr. 168 (Medelyno g.) rekonstravimas</t>
  </si>
  <si>
    <t>Elektra varomo viešojo transporto naujų galimybių plėtra (DEPO), ELENA</t>
  </si>
  <si>
    <t>Parengtas tramvajaus ir elektrinių autobusų pirkimo strategijos dokumentų paketas, vnt.</t>
  </si>
  <si>
    <t>Įrengta elektromobilių įkrovimo prieigų, vnt.</t>
  </si>
  <si>
    <t>Įdiegta dviračių saugojimo (angl. bike-storing) sistema, vnt.</t>
  </si>
  <si>
    <t>Lengvųjų automobilių taksi  ženklinimo  sprendinių projekto parengimas</t>
  </si>
  <si>
    <t>Parengtas ženklinimo sprendinių projektas, vnt.</t>
  </si>
  <si>
    <t>Transporto skyrius</t>
  </si>
  <si>
    <t>Įrengta elektros įvadų švieslenčių įrengimui, vnt.</t>
  </si>
  <si>
    <t>Tauralaukio gyvenvietės gatvių rekonstravimas</t>
  </si>
  <si>
    <t xml:space="preserve">Jūrininkų prospekto atkarpos nuo Šilutės pl. iki Minijos g. rekonstrukcija </t>
  </si>
  <si>
    <t xml:space="preserve">Naujo įvažiuojamojo kelio (Priešpilio g.) į piliavietę ir Kruizinių laivų terminalą tiesimas </t>
  </si>
  <si>
    <t xml:space="preserve">Puodžių gatvės rekonstravimas  </t>
  </si>
  <si>
    <t xml:space="preserve">Dubliuojančios gatvės nuo Šiltnamių g. iki Klaipėdos g. su pėsčiųjų ir dviračių taku ir įvažomis į Liepojos g. įrengimas                          </t>
  </si>
  <si>
    <t xml:space="preserve">Joniškės g. rekonstravimas (II etapas – nuo Klemiškės g. iki Liepų g., Šienpjovių g.) </t>
  </si>
  <si>
    <r>
      <t>Uostamiesčiai: darnaus judumo principų integravimas (PORT Cities: Integrating Sustainability, PORTIS)</t>
    </r>
    <r>
      <rPr>
        <sz val="10"/>
        <color rgb="FFFF0000"/>
        <rFont val="Times New Roman"/>
        <family val="1"/>
        <charset val="186"/>
      </rPr>
      <t xml:space="preserve"> </t>
    </r>
  </si>
  <si>
    <t>Automobilių stovėjimo aikštelės teritorijoje  Bangų g., Klaipėdoje, įrengimas</t>
  </si>
  <si>
    <t xml:space="preserve">Sodų bendrija „Vaiteliai“–„Rasa“ kursavimas </t>
  </si>
  <si>
    <t xml:space="preserve">Atlikta gatvės rekonstravimo darbų. Užbaigtumas, proc.
</t>
  </si>
  <si>
    <t>Ekologiškų viešojo transporto priemonių, kuriomis važiuojant patiriami nuostoliai, vnt.</t>
  </si>
  <si>
    <t>Įsigyta naujų ekologiškų autobusų, vnt.</t>
  </si>
  <si>
    <t>Klaipėdos miestui priklausančių elektromobilių įkrovimo stotelių eksploatavimas ir priežiūra</t>
  </si>
  <si>
    <t>Senamiesčio grindinio atnaujinimas ir universalaus dizaino pritaikymas</t>
  </si>
  <si>
    <t>Įrengta neregių vedimo dangos autobusų stotelėse, vnt</t>
  </si>
  <si>
    <t>Klemiškės g. rekonstravimas</t>
  </si>
  <si>
    <t>SB(ES)</t>
  </si>
  <si>
    <t>2021-ųjų metų lėšų projektas</t>
  </si>
  <si>
    <t>2021-ieji metai</t>
  </si>
  <si>
    <t>Eksploatuojama elektromobilių įkrovimo stotelių, vnt.</t>
  </si>
  <si>
    <t>Atliktas poveikio aplinkai vertinimo dokumentas, vnt.</t>
  </si>
  <si>
    <t>I, P2</t>
  </si>
  <si>
    <t>P2</t>
  </si>
  <si>
    <t>Atlikta sankryžos rekonstravimo darbų. Užbaigtumas, proc.</t>
  </si>
  <si>
    <t xml:space="preserve">Šalia Klaipėdos Simono Dacho progimnazijos esančio Jūrininkų tako gatvės prailginimas </t>
  </si>
  <si>
    <t>40</t>
  </si>
  <si>
    <t>Atlikta senamiesčio gatvių atnaujinimo darbų. Užbaigtumas, proc.</t>
  </si>
  <si>
    <t>Žvejybos produktų iškrovimo vietos prie jūros Klaipėdos miesto teritorijoje įrengimas</t>
  </si>
  <si>
    <t>LRVB</t>
  </si>
  <si>
    <t>8</t>
  </si>
  <si>
    <t>Įrengta (I etapo) stotelių su įvažomis, vnt.</t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</si>
  <si>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</si>
  <si>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Atlikta eismo juostos įrengimo darbų. Užbaigtumas, proc.</t>
  </si>
  <si>
    <t>Maršrutas į LEZ teritoriją</t>
  </si>
  <si>
    <t>Naktinis maršrutas</t>
  </si>
  <si>
    <t>Išmokėta už 2018 m. gautą autobusų integracijos įrangą ir sistemą. Užbaigtumas, proc.</t>
  </si>
  <si>
    <t>Parengta projektų, vnt.</t>
  </si>
  <si>
    <t>Rekonstruotas šviesoforas (Tilžės g. ir Sausio 15-osios g. sankryžoje), vnt.</t>
  </si>
  <si>
    <t>2021 m.</t>
  </si>
  <si>
    <t>Gedminų g.;</t>
  </si>
  <si>
    <t>Įvažiavimo kelio į Taikos pr. 101;</t>
  </si>
  <si>
    <t>Įvažiavimo kelio ir šalia esančio skvero į Taikos pr. 109 ;</t>
  </si>
  <si>
    <t>Įvažiavimo kelio  į Debreceno g. 61</t>
  </si>
  <si>
    <t>Įvažiavimo kelių atnaujinimas:</t>
  </si>
  <si>
    <t>Prižiūrėta tiltų ir viadukų, vnt.</t>
  </si>
  <si>
    <t>Pėsčiųjų ir dviračių takų, šaligatvių (su dviračių takais) remonto bei įrengimo darbai</t>
  </si>
  <si>
    <t>Keleivinio transporto stotelių su įvažomis Klaipėdos miesto gatvėse projektavimas ir įrengimas</t>
  </si>
  <si>
    <t>Įrengtas įvažos pratęsimas, vnt.</t>
  </si>
  <si>
    <r>
      <t>Įvažos pratęsimo autobusų stotelėje „Naujasis turgus“ įrengimas (</t>
    </r>
    <r>
      <rPr>
        <i/>
        <sz val="10"/>
        <rFont val="Times New Roman"/>
        <family val="1"/>
        <charset val="186"/>
      </rPr>
      <t>kryptis į pietinę miesto dalį</t>
    </r>
    <r>
      <rPr>
        <sz val="10"/>
        <rFont val="Times New Roman"/>
        <family val="1"/>
        <charset val="186"/>
      </rPr>
      <t xml:space="preserve">)  </t>
    </r>
  </si>
  <si>
    <t xml:space="preserve">Neeksploatuojamų požeminių perėjų Šilutės pl. kapitalinis remontas </t>
  </si>
  <si>
    <t xml:space="preserve"> Miesto tvarkymo skyrius</t>
  </si>
  <si>
    <t>Tilžės g. nuo Šilutės pl. iki geležinkelio pervažos rekonstravimas, pertvarkant žiedinę Mokyklos g. ir Šilutės pl. sankryžą</t>
  </si>
  <si>
    <t>1,3</t>
  </si>
  <si>
    <t>1,8</t>
  </si>
  <si>
    <t>Suremontuota asfaltbetonio dangos duobių kiemuose, ha</t>
  </si>
  <si>
    <t>Atnaujinta šaligatvių miesto gatvėse, ha</t>
  </si>
  <si>
    <t>0,15</t>
  </si>
  <si>
    <t>Suremontuota gatvių akmens grindinio dangos  senamiesčio gatvėse, ha</t>
  </si>
  <si>
    <t>4,5</t>
  </si>
  <si>
    <t>Suremontuota šaligatvių (su dviračių takais), ha</t>
  </si>
  <si>
    <t>Įrengta kintamos informacijos ženklų Lideikio g. Užbaigtumas, proc.</t>
  </si>
  <si>
    <t>Atnaujinta dekoratyvinių kelio ženklų stovų, vnt.</t>
  </si>
  <si>
    <t>Nuostolingų maršrutų subsidijavimas priemiesčio ir miesto maršrutus aptarnaujantiems vežėjams</t>
  </si>
  <si>
    <t>Automatinės eismo priežiūros prietaisų eksploatacija</t>
  </si>
  <si>
    <r>
      <t xml:space="preserve">Kelių priežiūros ir plėtros programos lėšos įtrauktos į savivaldybės biudžetą </t>
    </r>
    <r>
      <rPr>
        <b/>
        <sz val="10"/>
        <rFont val="Times New Roman"/>
        <family val="1"/>
        <charset val="186"/>
      </rPr>
      <t>SB(KPP)</t>
    </r>
  </si>
  <si>
    <r>
      <t xml:space="preserve">Planuojamos kelių priežiūros ir plėtros programos lėšos </t>
    </r>
    <r>
      <rPr>
        <b/>
        <sz val="10"/>
        <rFont val="Times New Roman"/>
        <family val="1"/>
        <charset val="186"/>
      </rPr>
      <t>SB(KPP)</t>
    </r>
  </si>
  <si>
    <t>I, P2, P6</t>
  </si>
  <si>
    <t xml:space="preserve">Renginių, kurių metu keleiviams bus taikomos lengvatos, vnt. </t>
  </si>
  <si>
    <t>Smiltelės g. (ruožas nuo Taikos pr. iki Minijos g.);</t>
  </si>
  <si>
    <t>Vytauto g. (ruožas nuo S. Šimkaus g. iki Puodžių g.);</t>
  </si>
  <si>
    <t>H. Manto g. (labiausiai pažeisti ruožai, įvažos);</t>
  </si>
  <si>
    <t>Parengtas S. Neries gatvės šaligatvių kompleksiško atnaujinimo projektas</t>
  </si>
  <si>
    <t xml:space="preserve">10  </t>
  </si>
  <si>
    <t>0,66</t>
  </si>
  <si>
    <t>1,1</t>
  </si>
  <si>
    <t>Kompensuota bilietų pradinių klasių moksleivaims, tūkst. vnt.</t>
  </si>
  <si>
    <t>URBACT III projekto „Gyvos gatvės“ įgyvendinimas</t>
  </si>
  <si>
    <t>Atnaujinta senamiesčio dangų pritaikant neįgaliesiems, ha</t>
  </si>
  <si>
    <t>0,13</t>
  </si>
  <si>
    <t>Įgyvendintas projektas, vnt.</t>
  </si>
  <si>
    <t xml:space="preserve">Parengtas techninis projektas                                      (planuojama pabaiga 2022 m.), vnt. </t>
  </si>
  <si>
    <t>Parengtas  techninis projektas (ruožas nuo Laivų skersgatvio iki Artojų g.), vnt.</t>
  </si>
  <si>
    <t>P6</t>
  </si>
  <si>
    <t>Medžiagų tyrimas ir kontroliniai bandymai, topografinių nuotraukų, išpildomųjų geodezinių nuotraukų įsigijimas, statinių projektų ekspertizių bei kitos inžinerinės paslaugos</t>
  </si>
  <si>
    <t>50</t>
  </si>
  <si>
    <t>100</t>
  </si>
  <si>
    <t>Įgyvendintas projekto, vnt.</t>
  </si>
  <si>
    <t>Mėgėjų sodų teritorijoje savivaldybių institucijų valdomų kelių remontas</t>
  </si>
  <si>
    <t>UAB „Klaipėdos autobusų parkas" įstatinio kapitalo didinimas įsigyjant du elektra varomus autobusus</t>
  </si>
  <si>
    <t>Padidintas UAB „Klaipėdos autobusų parkas" įstatinis kapitalas, proc.</t>
  </si>
  <si>
    <t xml:space="preserve">Teatro ir Sukilėlių g. rekonstrukcija </t>
  </si>
  <si>
    <t>Senamiesčio gatvės</t>
  </si>
  <si>
    <t>2022-ieji metai</t>
  </si>
  <si>
    <t>2020-ųjų metų asignavimų planas</t>
  </si>
  <si>
    <t>2022-ųjų metų lėšų projektas</t>
  </si>
  <si>
    <t xml:space="preserve">2019–2022 M. KLAIPĖDOS MIESTO SAVIVALDYBĖS     </t>
  </si>
  <si>
    <t>67</t>
  </si>
  <si>
    <t>7,2</t>
  </si>
  <si>
    <t>7,5</t>
  </si>
  <si>
    <t>„Transporto balso“ funkcijos, skirtos regėjimo negalią turintiems žmonėms, įdiegimas</t>
  </si>
  <si>
    <t>Įdiegta paslauga. Užbaigtumas, proc.</t>
  </si>
  <si>
    <t>Parengta naujai įrengiamų šviesoforų projektų, vnt.</t>
  </si>
  <si>
    <t>Naujai įrengta šviesoforų, vnt.</t>
  </si>
  <si>
    <t>Objektų, kuriuose nagrinėjamas transporto srautų pasiskirstymas ir modeliavimo scenarijai, skaičius</t>
  </si>
  <si>
    <t>Gatvių sarašas bus sudaromas po gatvių apžiūrų 2021-2022 m.</t>
  </si>
  <si>
    <t>Nesuremontuotos</t>
  </si>
  <si>
    <t>Šilutės pl. (tarp Baltijos pr. ir Šilutės pl. žiedo ir Mainų g.);</t>
  </si>
  <si>
    <t>Šilutės plento senoji atkarpa (projektavimas);</t>
  </si>
  <si>
    <t>Joniškės g. (neremontuota atkarpa šalia Klaipėdos baldų);</t>
  </si>
  <si>
    <t>Smiltelės g. (atkarpa nuo Taikos pr. iki Minijos g.);</t>
  </si>
  <si>
    <t>Vytauto g. (atkarpa nuo S. Šimkaus g. iki Puodžių g.);</t>
  </si>
  <si>
    <t>Žardininkų g.</t>
  </si>
  <si>
    <t>Parengtas techninis projektas, vnt</t>
  </si>
  <si>
    <t>Šilutės pl. senoji atkarpa;</t>
  </si>
  <si>
    <t>Vingio g. (atkarpa nuo Smiltelės g. iki Šilutės pl.);</t>
  </si>
  <si>
    <t>2022 m.</t>
  </si>
  <si>
    <t>H. Manto (labiausiai pažeistos atkarpos, vietos);</t>
  </si>
  <si>
    <t>Mogiliovo gyvenamojo rajono gatvės (pagal poreikį remontuojamos kitos gatvės);</t>
  </si>
  <si>
    <t>Vilniaus Dailės akademijos Klaipėdos fakulteto teritorijos sutvarkymas</t>
  </si>
  <si>
    <t xml:space="preserve">Parengtas aprašas, vnt. </t>
  </si>
  <si>
    <t>Atlikta teritorijos paprastojo remonto darbų. Užbaigtumas, proc.</t>
  </si>
  <si>
    <t>0,8</t>
  </si>
  <si>
    <t>S. Daukanto g. nuo Šaulių g. iki J. Zauerveino g. kapitalinis remontas</t>
  </si>
  <si>
    <t>Atlikta gatvės kapitalinio remonto ir eismo juostos įrengimo darbų. Užbaigtumas, proc.</t>
  </si>
  <si>
    <t>Paprastojo remonto ir priežiūros darbų techninė priežiūra</t>
  </si>
  <si>
    <t>Atlikta techninė priežiūra, vnt.</t>
  </si>
  <si>
    <t>Gatvių tiesimas ir rekonstravimas:</t>
  </si>
  <si>
    <t>Danės g. rekonstravimas</t>
  </si>
  <si>
    <t>Eismo juostos, skirtos iš P. Lideikio g. pasukimui į Herkaus Manto gatvę, įrengimas</t>
  </si>
  <si>
    <t>Šilutės plento ruožo nuo Tilžės g. iki geležinkelio pervažos (iki Kauno g.) rekonstrukcija (SM programa 06.2.1-TID-R-511 pr.Vietinių kelių vystymas)</t>
  </si>
  <si>
    <t>Atlikti elektros įrenginių iškėlimo ir apsaugos darbai. Užbaigtumas, proc.</t>
  </si>
  <si>
    <t>Įtraukta Lietuvos automobilių kelių direkcijos dalis pagal planuojamą pasirašyti bendradarbiavimo sutartį (lėšos detalizuotos pirkimo vertei pagrįsti)</t>
  </si>
  <si>
    <t>Dokumentacijos, reikalingos žemės perdavimo  naudotis savivaldybei procedūrų atlikimo, parengimas, vnt.</t>
  </si>
  <si>
    <t>Įrengta stotelių su įvažomis, vnt.</t>
  </si>
  <si>
    <t xml:space="preserve">Parengtas techninis projektas (Žvejų g., Teatro g., Sukilėlių g., Daržų g., Aukštoji g., Didžioji Vandens g., Vežėjų g.), vnt. </t>
  </si>
  <si>
    <t>Parengtas Tomo ir Pylimo g. techninis projektas, vnt.</t>
  </si>
  <si>
    <t>Įdiegta transporto (I etapas) valdymo sistema. Užbaigtumas, proc.</t>
  </si>
  <si>
    <t>Atlikta remonto darbų. Užbaigtumas, proc.</t>
  </si>
  <si>
    <t>Atlikta Dailės g. su projekto parengimu  remonto darbų. Užbaigtumas, proc.</t>
  </si>
  <si>
    <t>Atlikta Dienovidžio g. remonto darbų. Užbaigtumas, proc.</t>
  </si>
  <si>
    <t>Klaipėdos miesto gatvių rekonstravimas bendromis Savivaldybės ir privačių asmenų lėšomis</t>
  </si>
  <si>
    <t>P1</t>
  </si>
  <si>
    <t>P1, P6</t>
  </si>
  <si>
    <t>Lypkių pervažos įrengimas</t>
  </si>
  <si>
    <t>Kursuojančių ekologiškų elektrinių autobusų skaičius</t>
  </si>
  <si>
    <t>(darbų pradžia 2023 m.)</t>
  </si>
  <si>
    <t>Mogiliovo gyvenamojo rajono gatvės (pagal poreikį viena iš šio gyvenamojo rajono gatvių);</t>
  </si>
  <si>
    <t>Atlikta kelio Taikos pr. 109 ir 101 atnaujinimo darbų. Užbaigtumas, proc.</t>
  </si>
  <si>
    <t>Atlikta kelio  į Debreceno g. 61 atnaujinimo darbų. Užbaigtumas, proc.</t>
  </si>
  <si>
    <t>2</t>
  </si>
  <si>
    <t>2.1.2.5</t>
  </si>
  <si>
    <t>2.1.2.10</t>
  </si>
  <si>
    <r>
      <rPr>
        <b/>
        <sz val="9"/>
        <rFont val="Times New Roman"/>
        <family val="1"/>
        <charset val="186"/>
      </rPr>
      <t xml:space="preserve">P2, </t>
    </r>
    <r>
      <rPr>
        <sz val="9"/>
        <rFont val="Times New Roman"/>
        <family val="1"/>
        <charset val="186"/>
      </rPr>
      <t>2.1.2.5</t>
    </r>
  </si>
  <si>
    <t>laikinai patirtų vykdant keleivinio kelių transporto viešųjų paslaugų vežant keleivius vietinio (miesto) reguliaraus susisiekimo autobusų maršrutais</t>
  </si>
  <si>
    <t>2019-ųjų metų asignavimų planas*</t>
  </si>
  <si>
    <t>*pagal Klaipėdos miesto savivaldybės tarybos 2019-10-24 sprendimą Nr. T2-293</t>
  </si>
  <si>
    <r>
      <rPr>
        <b/>
        <sz val="9"/>
        <rFont val="Times New Roman"/>
        <family val="1"/>
        <charset val="186"/>
      </rPr>
      <t xml:space="preserve">P2, </t>
    </r>
    <r>
      <rPr>
        <sz val="9"/>
        <rFont val="Times New Roman"/>
        <family val="1"/>
        <charset val="186"/>
      </rPr>
      <t xml:space="preserve"> P2.1.2.8</t>
    </r>
  </si>
  <si>
    <t>09</t>
  </si>
  <si>
    <t>Tauralaukio gatvės</t>
  </si>
  <si>
    <t>Planuotos, tačiau 2019 m. nesuremontuotos gatvės. SPG STR3-13 posėdyje nuspręsta 2019-2021 SVP keitime gatvių nekoreguoti</t>
  </si>
  <si>
    <t>Darnaus judumo projektų įgyvendinimas:</t>
  </si>
  <si>
    <t>Parengtas planas, vnt.</t>
  </si>
  <si>
    <t>Viešojo transporto parko atnaujinimo veiksmų plano parengimas ir įgyvendinimas</t>
  </si>
  <si>
    <t>0,4</t>
  </si>
  <si>
    <t>5,3</t>
  </si>
  <si>
    <t>Kursuojančių ekologiškų elektrinių autobusų skaičius, vnt.</t>
  </si>
  <si>
    <t xml:space="preserve">P1, P2 </t>
  </si>
  <si>
    <t>Įsigyti šviesoforų postų eismo valdymo įrendiniai, vnt.</t>
  </si>
  <si>
    <t>11</t>
  </si>
  <si>
    <t>12</t>
  </si>
  <si>
    <t>13</t>
  </si>
  <si>
    <t>14</t>
  </si>
  <si>
    <t>Parengtas pėsčiųjų takų ir laiptų prie Kultūros centro „Žvejų rūmai“ aprašas, vnt.</t>
  </si>
  <si>
    <t>Eksploatuojama elektromobilių įkrovimo stotelių įrengtų pagal ES projektą, vnt.</t>
  </si>
  <si>
    <r>
      <t xml:space="preserve">P2.1.2.5,   </t>
    </r>
    <r>
      <rPr>
        <b/>
        <sz val="10"/>
        <rFont val="Times New Roman"/>
        <family val="1"/>
        <charset val="186"/>
      </rPr>
      <t>P6</t>
    </r>
  </si>
  <si>
    <t>Rekonstruoti, tiesti ir prižiūrėti gatves</t>
  </si>
  <si>
    <t>Atlikta įrengimo darbų. Užbaigtumas, proc.</t>
  </si>
  <si>
    <t xml:space="preserve">Transporto (eismo) valdymo sistemos diegimas </t>
  </si>
  <si>
    <t>Naujo tilto su pakeliamu mechanizmu per Danę statybos dokumentacijos parengimas</t>
  </si>
  <si>
    <t xml:space="preserve"> Projektų skyrius </t>
  </si>
  <si>
    <t>Žemėtvarkos skyrius</t>
  </si>
  <si>
    <t>Statybos ir infrastruktūros plėtros skyrius</t>
  </si>
  <si>
    <t xml:space="preserve">Projektų skyrius </t>
  </si>
  <si>
    <t>Miesto tvarkymo skyrius</t>
  </si>
  <si>
    <t>I, P1</t>
  </si>
  <si>
    <t>I, P1 P2</t>
  </si>
  <si>
    <t>Projekto „Darnaus judumo planavimas: bendradarbiavimas bei ryšiai urbanistinėje sistemoje (SUMP- PLUS)“ įgyvendinimas</t>
  </si>
  <si>
    <t>Projektų skyrius</t>
  </si>
  <si>
    <t xml:space="preserve"> Transporto skyrius</t>
  </si>
  <si>
    <t xml:space="preserve">Atlikta kitų gatvių  remonto darbų. Užbaigtumas, proc. </t>
  </si>
  <si>
    <t xml:space="preserve"> Ištisinio asfaltbetonio dangos įrengimas: </t>
  </si>
  <si>
    <t>Transporto srautų modeliavimas</t>
  </si>
  <si>
    <t>3</t>
  </si>
  <si>
    <t>4</t>
  </si>
  <si>
    <t>7</t>
  </si>
  <si>
    <t>Koreguotas techninis projektas, vnt.</t>
  </si>
  <si>
    <t>Įrengtas laikinas kelias (Lypkių pervažoje). Užbaigtumas, proc.</t>
  </si>
  <si>
    <t>Gatvės ir pėsčiųjų bei dviračių takų įrengimas prisidedant prie BĮ Lietuvos jūrų muziejaus projekto „Baltijos jūros gyvūnų reabilitacinis centras“  įgyvendinimo</t>
  </si>
  <si>
    <t>Įrengta Smiltynės g. atkarpa su dviračių ir pėsčiųjų takais. Užbaigtumas, proc.</t>
  </si>
  <si>
    <t xml:space="preserve"> - papildomoms socialinėms grupėms</t>
  </si>
  <si>
    <t>Socialinių grupių, kurioms taikoma 99 proc. nuolaida, skaičius</t>
  </si>
  <si>
    <t>SB"</t>
  </si>
  <si>
    <t>180</t>
  </si>
  <si>
    <t>1000</t>
  </si>
  <si>
    <t>500</t>
  </si>
  <si>
    <t>senjorų virš 80 metų, ( tūkst.)skaičius</t>
  </si>
  <si>
    <t>senjorų nuo 70 iki 79, (tūkst.) skaičius</t>
  </si>
  <si>
    <t>senjorų nuo 63 iki 69, (tūkst.) skaičius</t>
  </si>
  <si>
    <t>180"</t>
  </si>
  <si>
    <t>580"</t>
  </si>
  <si>
    <t>880"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</si>
</sst>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L_t_-;\-* #,##0.00\ _L_t_-;_-* &quot;-&quot;??\ _L_t_-;_-@_-"/>
    <numFmt numFmtId="165" formatCode="#,##0.0"/>
    <numFmt numFmtId="166" formatCode="[$-409]General"/>
  </numFmts>
  <fonts count="34" x14ac:knownFonts="1">
    <font>
      <sz val="10"/>
      <name val="Arial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10"/>
      <name val="Times New Roman"/>
      <family val="1"/>
      <charset val="204"/>
    </font>
    <font>
      <sz val="9"/>
      <name val="Times New Roman"/>
      <family val="1"/>
      <charset val="186"/>
    </font>
    <font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9"/>
      <name val="Times New Roman"/>
      <family val="1"/>
      <charset val="186"/>
    </font>
    <font>
      <sz val="8"/>
      <name val="Arial"/>
      <family val="2"/>
      <charset val="186"/>
    </font>
    <font>
      <sz val="10"/>
      <color rgb="FFFF0000"/>
      <name val="Times New Roman"/>
      <family val="1"/>
      <charset val="186"/>
    </font>
    <font>
      <sz val="7"/>
      <name val="Arial"/>
      <family val="2"/>
      <charset val="186"/>
    </font>
    <font>
      <i/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i/>
      <sz val="10"/>
      <name val="Times New Roman"/>
      <family val="1"/>
      <charset val="186"/>
    </font>
    <font>
      <sz val="10"/>
      <color rgb="FF1F497D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</font>
    <font>
      <strike/>
      <sz val="10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theme="3"/>
      <name val="Times New Roman"/>
      <family val="1"/>
      <charset val="186"/>
    </font>
    <font>
      <i/>
      <sz val="9"/>
      <name val="Times New Roman"/>
      <family val="1"/>
      <charset val="186"/>
    </font>
    <font>
      <i/>
      <sz val="10"/>
      <name val="Arial"/>
      <family val="2"/>
      <charset val="186"/>
    </font>
    <font>
      <i/>
      <sz val="9"/>
      <name val="Arial"/>
      <family val="2"/>
      <charset val="186"/>
    </font>
    <font>
      <b/>
      <i/>
      <sz val="8"/>
      <name val="Times New Roman"/>
      <family val="1"/>
      <charset val="186"/>
    </font>
    <font>
      <sz val="9"/>
      <name val="Arial"/>
      <family val="2"/>
      <charset val="186"/>
    </font>
    <font>
      <i/>
      <sz val="7"/>
      <name val="Times New Roman"/>
      <family val="1"/>
      <charset val="186"/>
    </font>
    <font>
      <b/>
      <i/>
      <sz val="10"/>
      <name val="Arial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166" fontId="25" fillId="0" borderId="0" applyBorder="0" applyProtection="0"/>
  </cellStyleXfs>
  <cellXfs count="1094">
    <xf numFmtId="0" fontId="0" fillId="0" borderId="0" xfId="0"/>
    <xf numFmtId="0" fontId="1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3" borderId="0" xfId="0" applyFont="1" applyFill="1" applyAlignment="1">
      <alignment vertical="top"/>
    </xf>
    <xf numFmtId="164" fontId="1" fillId="0" borderId="0" xfId="1" applyFont="1" applyBorder="1" applyAlignment="1">
      <alignment vertical="top"/>
    </xf>
    <xf numFmtId="0" fontId="6" fillId="0" borderId="0" xfId="0" applyFont="1"/>
    <xf numFmtId="0" fontId="2" fillId="0" borderId="0" xfId="0" applyNumberFormat="1" applyFont="1" applyAlignment="1">
      <alignment vertical="top"/>
    </xf>
    <xf numFmtId="49" fontId="2" fillId="2" borderId="34" xfId="0" applyNumberFormat="1" applyFont="1" applyFill="1" applyBorder="1" applyAlignment="1">
      <alignment horizontal="center" vertical="top"/>
    </xf>
    <xf numFmtId="165" fontId="1" fillId="0" borderId="0" xfId="0" applyNumberFormat="1" applyFont="1" applyAlignment="1">
      <alignment vertical="top"/>
    </xf>
    <xf numFmtId="0" fontId="1" fillId="0" borderId="31" xfId="0" applyFont="1" applyBorder="1" applyAlignment="1">
      <alignment vertical="top"/>
    </xf>
    <xf numFmtId="0" fontId="2" fillId="0" borderId="31" xfId="0" applyNumberFormat="1" applyFont="1" applyBorder="1" applyAlignment="1">
      <alignment vertical="top"/>
    </xf>
    <xf numFmtId="49" fontId="2" fillId="9" borderId="15" xfId="0" applyNumberFormat="1" applyFont="1" applyFill="1" applyBorder="1" applyAlignment="1">
      <alignment horizontal="center" vertical="top" wrapText="1"/>
    </xf>
    <xf numFmtId="0" fontId="1" fillId="7" borderId="28" xfId="0" applyFont="1" applyFill="1" applyBorder="1" applyAlignment="1">
      <alignment vertical="top" wrapText="1"/>
    </xf>
    <xf numFmtId="3" fontId="1" fillId="7" borderId="27" xfId="0" applyNumberFormat="1" applyFont="1" applyFill="1" applyBorder="1" applyAlignment="1">
      <alignment horizontal="center" vertical="top"/>
    </xf>
    <xf numFmtId="3" fontId="1" fillId="7" borderId="26" xfId="0" applyNumberFormat="1" applyFont="1" applyFill="1" applyBorder="1" applyAlignment="1">
      <alignment horizontal="center" vertical="top"/>
    </xf>
    <xf numFmtId="3" fontId="1" fillId="7" borderId="80" xfId="0" applyNumberFormat="1" applyFont="1" applyFill="1" applyBorder="1" applyAlignment="1">
      <alignment horizontal="center" vertical="top"/>
    </xf>
    <xf numFmtId="3" fontId="1" fillId="7" borderId="81" xfId="0" applyNumberFormat="1" applyFont="1" applyFill="1" applyBorder="1" applyAlignment="1">
      <alignment horizontal="center" vertical="top"/>
    </xf>
    <xf numFmtId="0" fontId="1" fillId="7" borderId="79" xfId="0" applyFont="1" applyFill="1" applyBorder="1" applyAlignment="1">
      <alignment horizontal="left" vertical="top" wrapText="1"/>
    </xf>
    <xf numFmtId="3" fontId="1" fillId="7" borderId="26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vertical="top"/>
    </xf>
    <xf numFmtId="165" fontId="1" fillId="7" borderId="47" xfId="0" applyNumberFormat="1" applyFont="1" applyFill="1" applyBorder="1" applyAlignment="1">
      <alignment horizontal="center" vertical="top"/>
    </xf>
    <xf numFmtId="165" fontId="1" fillId="7" borderId="17" xfId="0" applyNumberFormat="1" applyFont="1" applyFill="1" applyBorder="1" applyAlignment="1">
      <alignment horizontal="center" vertical="top"/>
    </xf>
    <xf numFmtId="165" fontId="1" fillId="7" borderId="34" xfId="0" applyNumberFormat="1" applyFont="1" applyFill="1" applyBorder="1" applyAlignment="1">
      <alignment horizontal="center" vertical="top"/>
    </xf>
    <xf numFmtId="165" fontId="1" fillId="7" borderId="27" xfId="0" applyNumberFormat="1" applyFont="1" applyFill="1" applyBorder="1" applyAlignment="1">
      <alignment horizontal="center" vertical="top"/>
    </xf>
    <xf numFmtId="165" fontId="1" fillId="7" borderId="26" xfId="0" applyNumberFormat="1" applyFont="1" applyFill="1" applyBorder="1" applyAlignment="1">
      <alignment horizontal="center" vertical="top"/>
    </xf>
    <xf numFmtId="0" fontId="1" fillId="7" borderId="61" xfId="0" applyFont="1" applyFill="1" applyBorder="1" applyAlignment="1">
      <alignment horizontal="center" vertical="top"/>
    </xf>
    <xf numFmtId="0" fontId="1" fillId="7" borderId="33" xfId="0" applyFont="1" applyFill="1" applyBorder="1" applyAlignment="1">
      <alignment horizontal="center" vertical="top"/>
    </xf>
    <xf numFmtId="3" fontId="1" fillId="7" borderId="34" xfId="0" applyNumberFormat="1" applyFont="1" applyFill="1" applyBorder="1" applyAlignment="1">
      <alignment horizontal="center" vertical="top"/>
    </xf>
    <xf numFmtId="165" fontId="1" fillId="7" borderId="19" xfId="0" applyNumberFormat="1" applyFont="1" applyFill="1" applyBorder="1" applyAlignment="1">
      <alignment horizontal="center" vertical="top"/>
    </xf>
    <xf numFmtId="165" fontId="1" fillId="0" borderId="0" xfId="0" applyNumberFormat="1" applyFont="1" applyBorder="1" applyAlignment="1">
      <alignment vertical="top"/>
    </xf>
    <xf numFmtId="165" fontId="1" fillId="7" borderId="22" xfId="0" applyNumberFormat="1" applyFont="1" applyFill="1" applyBorder="1" applyAlignment="1">
      <alignment vertical="top"/>
    </xf>
    <xf numFmtId="3" fontId="1" fillId="0" borderId="34" xfId="0" applyNumberFormat="1" applyFont="1" applyFill="1" applyBorder="1" applyAlignment="1">
      <alignment horizontal="center" vertical="top" wrapText="1"/>
    </xf>
    <xf numFmtId="165" fontId="1" fillId="0" borderId="22" xfId="0" applyNumberFormat="1" applyFont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165" fontId="1" fillId="7" borderId="86" xfId="0" applyNumberFormat="1" applyFont="1" applyFill="1" applyBorder="1" applyAlignment="1">
      <alignment horizontal="center" vertical="top"/>
    </xf>
    <xf numFmtId="165" fontId="1" fillId="7" borderId="42" xfId="0" applyNumberFormat="1" applyFont="1" applyFill="1" applyBorder="1" applyAlignment="1">
      <alignment horizontal="center" vertical="top"/>
    </xf>
    <xf numFmtId="165" fontId="1" fillId="7" borderId="5" xfId="0" applyNumberFormat="1" applyFont="1" applyFill="1" applyBorder="1" applyAlignment="1">
      <alignment horizontal="center" vertical="top"/>
    </xf>
    <xf numFmtId="165" fontId="1" fillId="7" borderId="5" xfId="0" applyNumberFormat="1" applyFont="1" applyFill="1" applyBorder="1" applyAlignment="1">
      <alignment horizontal="center" vertical="top" wrapText="1"/>
    </xf>
    <xf numFmtId="165" fontId="1" fillId="7" borderId="90" xfId="0" applyNumberFormat="1" applyFont="1" applyFill="1" applyBorder="1" applyAlignment="1">
      <alignment horizontal="center" vertical="top"/>
    </xf>
    <xf numFmtId="165" fontId="2" fillId="9" borderId="69" xfId="0" applyNumberFormat="1" applyFont="1" applyFill="1" applyBorder="1" applyAlignment="1">
      <alignment horizontal="center" vertical="top"/>
    </xf>
    <xf numFmtId="165" fontId="1" fillId="3" borderId="22" xfId="0" applyNumberFormat="1" applyFont="1" applyFill="1" applyBorder="1" applyAlignment="1">
      <alignment horizontal="center" vertical="top"/>
    </xf>
    <xf numFmtId="165" fontId="1" fillId="7" borderId="97" xfId="0" applyNumberFormat="1" applyFont="1" applyFill="1" applyBorder="1" applyAlignment="1">
      <alignment horizontal="center" vertical="top"/>
    </xf>
    <xf numFmtId="165" fontId="2" fillId="9" borderId="52" xfId="0" applyNumberFormat="1" applyFont="1" applyFill="1" applyBorder="1" applyAlignment="1">
      <alignment horizontal="center" vertical="top"/>
    </xf>
    <xf numFmtId="165" fontId="2" fillId="2" borderId="3" xfId="0" applyNumberFormat="1" applyFont="1" applyFill="1" applyBorder="1" applyAlignment="1">
      <alignment horizontal="center" vertical="top"/>
    </xf>
    <xf numFmtId="165" fontId="1" fillId="7" borderId="65" xfId="0" applyNumberFormat="1" applyFont="1" applyFill="1" applyBorder="1" applyAlignment="1">
      <alignment horizontal="center" vertical="top"/>
    </xf>
    <xf numFmtId="165" fontId="1" fillId="7" borderId="33" xfId="0" applyNumberFormat="1" applyFont="1" applyFill="1" applyBorder="1" applyAlignment="1">
      <alignment horizontal="center" vertical="top"/>
    </xf>
    <xf numFmtId="165" fontId="1" fillId="7" borderId="79" xfId="0" applyNumberFormat="1" applyFont="1" applyFill="1" applyBorder="1" applyAlignment="1">
      <alignment horizontal="left" vertical="top" wrapText="1"/>
    </xf>
    <xf numFmtId="165" fontId="1" fillId="7" borderId="61" xfId="0" applyNumberFormat="1" applyFont="1" applyFill="1" applyBorder="1" applyAlignment="1">
      <alignment horizontal="center" vertical="top"/>
    </xf>
    <xf numFmtId="165" fontId="1" fillId="7" borderId="48" xfId="0" applyNumberFormat="1" applyFont="1" applyFill="1" applyBorder="1" applyAlignment="1">
      <alignment horizontal="center" vertical="top"/>
    </xf>
    <xf numFmtId="165" fontId="2" fillId="9" borderId="53" xfId="0" applyNumberFormat="1" applyFont="1" applyFill="1" applyBorder="1" applyAlignment="1">
      <alignment horizontal="center" vertical="top"/>
    </xf>
    <xf numFmtId="165" fontId="1" fillId="7" borderId="9" xfId="0" applyNumberFormat="1" applyFont="1" applyFill="1" applyBorder="1" applyAlignment="1">
      <alignment horizontal="center" vertical="top"/>
    </xf>
    <xf numFmtId="165" fontId="1" fillId="7" borderId="11" xfId="0" applyNumberFormat="1" applyFont="1" applyFill="1" applyBorder="1" applyAlignment="1">
      <alignment horizontal="left" vertical="top" wrapText="1"/>
    </xf>
    <xf numFmtId="165" fontId="1" fillId="7" borderId="0" xfId="0" applyNumberFormat="1" applyFont="1" applyFill="1" applyBorder="1" applyAlignment="1">
      <alignment horizontal="center" vertical="top"/>
    </xf>
    <xf numFmtId="165" fontId="2" fillId="5" borderId="52" xfId="0" applyNumberFormat="1" applyFont="1" applyFill="1" applyBorder="1" applyAlignment="1">
      <alignment horizontal="center" vertical="top"/>
    </xf>
    <xf numFmtId="165" fontId="1" fillId="0" borderId="0" xfId="0" applyNumberFormat="1" applyFont="1" applyFill="1" applyBorder="1" applyAlignment="1">
      <alignment horizontal="center" vertical="top"/>
    </xf>
    <xf numFmtId="165" fontId="2" fillId="7" borderId="19" xfId="0" applyNumberFormat="1" applyFont="1" applyFill="1" applyBorder="1" applyAlignment="1">
      <alignment horizontal="center" vertical="center" wrapText="1"/>
    </xf>
    <xf numFmtId="165" fontId="5" fillId="7" borderId="13" xfId="0" applyNumberFormat="1" applyFont="1" applyFill="1" applyBorder="1" applyAlignment="1">
      <alignment horizontal="center" vertical="center" textRotation="90" wrapText="1"/>
    </xf>
    <xf numFmtId="165" fontId="6" fillId="7" borderId="27" xfId="0" applyNumberFormat="1" applyFont="1" applyFill="1" applyBorder="1" applyAlignment="1">
      <alignment horizontal="center" vertical="center" textRotation="90" wrapText="1"/>
    </xf>
    <xf numFmtId="165" fontId="1" fillId="3" borderId="27" xfId="0" applyNumberFormat="1" applyFont="1" applyFill="1" applyBorder="1" applyAlignment="1">
      <alignment horizontal="center" vertical="top" wrapText="1"/>
    </xf>
    <xf numFmtId="165" fontId="2" fillId="7" borderId="13" xfId="0" applyNumberFormat="1" applyFont="1" applyFill="1" applyBorder="1" applyAlignment="1">
      <alignment vertical="top" wrapText="1"/>
    </xf>
    <xf numFmtId="165" fontId="1" fillId="7" borderId="47" xfId="0" applyNumberFormat="1" applyFont="1" applyFill="1" applyBorder="1" applyAlignment="1">
      <alignment horizontal="center" vertical="top" wrapText="1"/>
    </xf>
    <xf numFmtId="165" fontId="1" fillId="7" borderId="46" xfId="0" applyNumberFormat="1" applyFont="1" applyFill="1" applyBorder="1" applyAlignment="1">
      <alignment horizontal="center" vertical="top"/>
    </xf>
    <xf numFmtId="165" fontId="1" fillId="7" borderId="57" xfId="0" applyNumberFormat="1" applyFont="1" applyFill="1" applyBorder="1" applyAlignment="1">
      <alignment horizontal="center" vertical="top"/>
    </xf>
    <xf numFmtId="165" fontId="1" fillId="7" borderId="98" xfId="0" applyNumberFormat="1" applyFont="1" applyFill="1" applyBorder="1" applyAlignment="1">
      <alignment horizontal="center" vertical="top"/>
    </xf>
    <xf numFmtId="165" fontId="1" fillId="7" borderId="61" xfId="0" applyNumberFormat="1" applyFont="1" applyFill="1" applyBorder="1" applyAlignment="1">
      <alignment horizontal="center" vertical="top" wrapText="1"/>
    </xf>
    <xf numFmtId="165" fontId="1" fillId="7" borderId="35" xfId="0" applyNumberFormat="1" applyFont="1" applyFill="1" applyBorder="1" applyAlignment="1">
      <alignment horizontal="center" vertical="top"/>
    </xf>
    <xf numFmtId="165" fontId="1" fillId="7" borderId="6" xfId="0" applyNumberFormat="1" applyFont="1" applyFill="1" applyBorder="1" applyAlignment="1">
      <alignment horizontal="center" vertical="top"/>
    </xf>
    <xf numFmtId="165" fontId="1" fillId="7" borderId="28" xfId="0" applyNumberFormat="1" applyFont="1" applyFill="1" applyBorder="1" applyAlignment="1">
      <alignment horizontal="center" vertical="top"/>
    </xf>
    <xf numFmtId="165" fontId="1" fillId="7" borderId="79" xfId="0" applyNumberFormat="1" applyFont="1" applyFill="1" applyBorder="1" applyAlignment="1">
      <alignment horizontal="center" vertical="top"/>
    </xf>
    <xf numFmtId="165" fontId="1" fillId="7" borderId="11" xfId="0" applyNumberFormat="1" applyFont="1" applyFill="1" applyBorder="1" applyAlignment="1">
      <alignment horizontal="center" vertical="top"/>
    </xf>
    <xf numFmtId="165" fontId="1" fillId="7" borderId="76" xfId="0" applyNumberFormat="1" applyFont="1" applyFill="1" applyBorder="1" applyAlignment="1">
      <alignment horizontal="center" vertical="top"/>
    </xf>
    <xf numFmtId="165" fontId="1" fillId="7" borderId="93" xfId="0" applyNumberFormat="1" applyFont="1" applyFill="1" applyBorder="1" applyAlignment="1">
      <alignment horizontal="center" vertical="top"/>
    </xf>
    <xf numFmtId="165" fontId="2" fillId="8" borderId="63" xfId="0" applyNumberFormat="1" applyFont="1" applyFill="1" applyBorder="1" applyAlignment="1">
      <alignment horizontal="center" vertical="top"/>
    </xf>
    <xf numFmtId="165" fontId="6" fillId="7" borderId="18" xfId="0" applyNumberFormat="1" applyFont="1" applyFill="1" applyBorder="1" applyAlignment="1">
      <alignment horizontal="center" vertical="center" textRotation="90" wrapText="1"/>
    </xf>
    <xf numFmtId="165" fontId="2" fillId="2" borderId="23" xfId="0" applyNumberFormat="1" applyFont="1" applyFill="1" applyBorder="1" applyAlignment="1">
      <alignment horizontal="center" vertical="top"/>
    </xf>
    <xf numFmtId="165" fontId="2" fillId="9" borderId="63" xfId="0" applyNumberFormat="1" applyFont="1" applyFill="1" applyBorder="1" applyAlignment="1">
      <alignment horizontal="center" vertical="top"/>
    </xf>
    <xf numFmtId="165" fontId="2" fillId="5" borderId="23" xfId="0" applyNumberFormat="1" applyFont="1" applyFill="1" applyBorder="1" applyAlignment="1">
      <alignment horizontal="center" vertical="top"/>
    </xf>
    <xf numFmtId="165" fontId="1" fillId="7" borderId="48" xfId="0" applyNumberFormat="1" applyFont="1" applyFill="1" applyBorder="1" applyAlignment="1">
      <alignment vertical="top"/>
    </xf>
    <xf numFmtId="165" fontId="1" fillId="7" borderId="94" xfId="0" applyNumberFormat="1" applyFont="1" applyFill="1" applyBorder="1" applyAlignment="1">
      <alignment horizontal="center" vertical="top"/>
    </xf>
    <xf numFmtId="165" fontId="1" fillId="0" borderId="61" xfId="0" applyNumberFormat="1" applyFont="1" applyBorder="1" applyAlignment="1">
      <alignment horizontal="center" vertical="top"/>
    </xf>
    <xf numFmtId="165" fontId="1" fillId="7" borderId="65" xfId="0" applyNumberFormat="1" applyFont="1" applyFill="1" applyBorder="1" applyAlignment="1">
      <alignment vertical="top"/>
    </xf>
    <xf numFmtId="165" fontId="1" fillId="7" borderId="72" xfId="0" applyNumberFormat="1" applyFont="1" applyFill="1" applyBorder="1" applyAlignment="1">
      <alignment horizontal="center" vertical="top"/>
    </xf>
    <xf numFmtId="165" fontId="2" fillId="0" borderId="0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1" fillId="0" borderId="60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165" fontId="1" fillId="3" borderId="72" xfId="0" applyNumberFormat="1" applyFont="1" applyFill="1" applyBorder="1" applyAlignment="1">
      <alignment horizontal="center" vertical="top"/>
    </xf>
    <xf numFmtId="3" fontId="1" fillId="7" borderId="34" xfId="0" applyNumberFormat="1" applyFont="1" applyFill="1" applyBorder="1" applyAlignment="1">
      <alignment horizontal="center" vertical="top" wrapText="1"/>
    </xf>
    <xf numFmtId="3" fontId="1" fillId="7" borderId="87" xfId="0" applyNumberFormat="1" applyFont="1" applyFill="1" applyBorder="1" applyAlignment="1">
      <alignment horizontal="center" vertical="top"/>
    </xf>
    <xf numFmtId="165" fontId="1" fillId="7" borderId="45" xfId="0" applyNumberFormat="1" applyFont="1" applyFill="1" applyBorder="1" applyAlignment="1">
      <alignment vertical="top"/>
    </xf>
    <xf numFmtId="165" fontId="1" fillId="7" borderId="5" xfId="0" applyNumberFormat="1" applyFont="1" applyFill="1" applyBorder="1" applyAlignment="1">
      <alignment vertical="top"/>
    </xf>
    <xf numFmtId="165" fontId="1" fillId="7" borderId="51" xfId="0" applyNumberFormat="1" applyFont="1" applyFill="1" applyBorder="1" applyAlignment="1">
      <alignment horizontal="center" vertical="top"/>
    </xf>
    <xf numFmtId="165" fontId="1" fillId="7" borderId="24" xfId="0" applyNumberFormat="1" applyFont="1" applyFill="1" applyBorder="1" applyAlignment="1">
      <alignment horizontal="center" vertical="top"/>
    </xf>
    <xf numFmtId="165" fontId="2" fillId="8" borderId="31" xfId="0" applyNumberFormat="1" applyFont="1" applyFill="1" applyBorder="1" applyAlignment="1">
      <alignment horizontal="center" vertical="top"/>
    </xf>
    <xf numFmtId="165" fontId="1" fillId="7" borderId="54" xfId="0" applyNumberFormat="1" applyFont="1" applyFill="1" applyBorder="1" applyAlignment="1">
      <alignment horizontal="center" vertical="top"/>
    </xf>
    <xf numFmtId="165" fontId="1" fillId="7" borderId="13" xfId="0" applyNumberFormat="1" applyFont="1" applyFill="1" applyBorder="1" applyAlignment="1">
      <alignment horizontal="center" vertical="top"/>
    </xf>
    <xf numFmtId="165" fontId="1" fillId="7" borderId="89" xfId="0" applyNumberFormat="1" applyFont="1" applyFill="1" applyBorder="1" applyAlignment="1">
      <alignment horizontal="center" vertical="top"/>
    </xf>
    <xf numFmtId="49" fontId="1" fillId="7" borderId="80" xfId="0" applyNumberFormat="1" applyFont="1" applyFill="1" applyBorder="1" applyAlignment="1">
      <alignment horizontal="center" vertical="top"/>
    </xf>
    <xf numFmtId="3" fontId="5" fillId="7" borderId="47" xfId="0" applyNumberFormat="1" applyFont="1" applyFill="1" applyBorder="1" applyAlignment="1">
      <alignment horizontal="center" vertical="top" wrapText="1"/>
    </xf>
    <xf numFmtId="165" fontId="1" fillId="7" borderId="37" xfId="0" applyNumberFormat="1" applyFont="1" applyFill="1" applyBorder="1" applyAlignment="1">
      <alignment horizontal="center" vertical="top"/>
    </xf>
    <xf numFmtId="49" fontId="1" fillId="7" borderId="47" xfId="0" applyNumberFormat="1" applyFont="1" applyFill="1" applyBorder="1" applyAlignment="1">
      <alignment horizontal="center" vertical="top"/>
    </xf>
    <xf numFmtId="3" fontId="1" fillId="7" borderId="99" xfId="0" applyNumberFormat="1" applyFont="1" applyFill="1" applyBorder="1" applyAlignment="1">
      <alignment horizontal="center" vertical="top"/>
    </xf>
    <xf numFmtId="165" fontId="2" fillId="8" borderId="69" xfId="0" applyNumberFormat="1" applyFont="1" applyFill="1" applyBorder="1" applyAlignment="1">
      <alignment horizontal="center" vertical="top"/>
    </xf>
    <xf numFmtId="3" fontId="5" fillId="7" borderId="17" xfId="0" applyNumberFormat="1" applyFont="1" applyFill="1" applyBorder="1" applyAlignment="1">
      <alignment horizontal="center" vertical="top" wrapText="1"/>
    </xf>
    <xf numFmtId="165" fontId="1" fillId="7" borderId="28" xfId="0" applyNumberFormat="1" applyFont="1" applyFill="1" applyBorder="1" applyAlignment="1">
      <alignment vertical="top" wrapText="1"/>
    </xf>
    <xf numFmtId="165" fontId="2" fillId="2" borderId="8" xfId="0" applyNumberFormat="1" applyFont="1" applyFill="1" applyBorder="1" applyAlignment="1">
      <alignment horizontal="center" vertical="top"/>
    </xf>
    <xf numFmtId="165" fontId="1" fillId="7" borderId="49" xfId="0" applyNumberFormat="1" applyFont="1" applyFill="1" applyBorder="1" applyAlignment="1">
      <alignment horizontal="center" vertical="top"/>
    </xf>
    <xf numFmtId="165" fontId="2" fillId="7" borderId="40" xfId="0" applyNumberFormat="1" applyFont="1" applyFill="1" applyBorder="1" applyAlignment="1">
      <alignment vertical="top" wrapText="1"/>
    </xf>
    <xf numFmtId="165" fontId="1" fillId="7" borderId="40" xfId="0" applyNumberFormat="1" applyFont="1" applyFill="1" applyBorder="1" applyAlignment="1">
      <alignment horizontal="center" vertical="top"/>
    </xf>
    <xf numFmtId="165" fontId="1" fillId="7" borderId="25" xfId="0" applyNumberFormat="1" applyFont="1" applyFill="1" applyBorder="1" applyAlignment="1">
      <alignment horizontal="center" vertical="top"/>
    </xf>
    <xf numFmtId="165" fontId="1" fillId="7" borderId="10" xfId="0" applyNumberFormat="1" applyFont="1" applyFill="1" applyBorder="1" applyAlignment="1">
      <alignment horizontal="center" vertical="top"/>
    </xf>
    <xf numFmtId="165" fontId="1" fillId="0" borderId="14" xfId="0" applyNumberFormat="1" applyFont="1" applyBorder="1" applyAlignment="1">
      <alignment horizontal="center" vertical="top" wrapText="1"/>
    </xf>
    <xf numFmtId="165" fontId="1" fillId="7" borderId="80" xfId="0" applyNumberFormat="1" applyFont="1" applyFill="1" applyBorder="1" applyAlignment="1">
      <alignment vertical="top" wrapText="1"/>
    </xf>
    <xf numFmtId="165" fontId="1" fillId="7" borderId="74" xfId="0" applyNumberFormat="1" applyFont="1" applyFill="1" applyBorder="1" applyAlignment="1">
      <alignment horizontal="left" vertical="top" wrapText="1"/>
    </xf>
    <xf numFmtId="49" fontId="2" fillId="9" borderId="15" xfId="0" applyNumberFormat="1" applyFont="1" applyFill="1" applyBorder="1" applyAlignment="1">
      <alignment horizontal="center" vertical="top"/>
    </xf>
    <xf numFmtId="0" fontId="1" fillId="0" borderId="31" xfId="0" applyFont="1" applyBorder="1" applyAlignment="1">
      <alignment horizontal="center" vertical="top"/>
    </xf>
    <xf numFmtId="165" fontId="1" fillId="3" borderId="10" xfId="0" applyNumberFormat="1" applyFont="1" applyFill="1" applyBorder="1" applyAlignment="1">
      <alignment horizontal="center" vertical="center" textRotation="90" wrapText="1"/>
    </xf>
    <xf numFmtId="165" fontId="13" fillId="7" borderId="28" xfId="0" applyNumberFormat="1" applyFont="1" applyFill="1" applyBorder="1" applyAlignment="1">
      <alignment vertical="top" wrapText="1"/>
    </xf>
    <xf numFmtId="165" fontId="13" fillId="7" borderId="5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/>
    </xf>
    <xf numFmtId="165" fontId="2" fillId="2" borderId="54" xfId="0" applyNumberFormat="1" applyFont="1" applyFill="1" applyBorder="1" applyAlignment="1">
      <alignment horizontal="center" vertical="top"/>
    </xf>
    <xf numFmtId="165" fontId="2" fillId="2" borderId="40" xfId="0" applyNumberFormat="1" applyFont="1" applyFill="1" applyBorder="1" applyAlignment="1">
      <alignment horizontal="center" vertical="top"/>
    </xf>
    <xf numFmtId="165" fontId="2" fillId="2" borderId="71" xfId="0" applyNumberFormat="1" applyFont="1" applyFill="1" applyBorder="1" applyAlignment="1">
      <alignment horizontal="center" vertical="top"/>
    </xf>
    <xf numFmtId="165" fontId="1" fillId="8" borderId="22" xfId="0" applyNumberFormat="1" applyFont="1" applyFill="1" applyBorder="1" applyAlignment="1">
      <alignment horizontal="center" vertical="top"/>
    </xf>
    <xf numFmtId="165" fontId="2" fillId="5" borderId="22" xfId="0" applyNumberFormat="1" applyFont="1" applyFill="1" applyBorder="1" applyAlignment="1">
      <alignment horizontal="center" vertical="top"/>
    </xf>
    <xf numFmtId="165" fontId="2" fillId="4" borderId="63" xfId="0" applyNumberFormat="1" applyFont="1" applyFill="1" applyBorder="1" applyAlignment="1">
      <alignment horizontal="center" vertical="top"/>
    </xf>
    <xf numFmtId="0" fontId="1" fillId="7" borderId="80" xfId="0" applyNumberFormat="1" applyFont="1" applyFill="1" applyBorder="1" applyAlignment="1">
      <alignment horizontal="left" vertical="top" wrapText="1"/>
    </xf>
    <xf numFmtId="165" fontId="1" fillId="7" borderId="91" xfId="0" applyNumberFormat="1" applyFont="1" applyFill="1" applyBorder="1" applyAlignment="1">
      <alignment horizontal="left" vertical="top" wrapText="1"/>
    </xf>
    <xf numFmtId="165" fontId="6" fillId="7" borderId="26" xfId="0" applyNumberFormat="1" applyFont="1" applyFill="1" applyBorder="1" applyAlignment="1">
      <alignment horizontal="center" vertical="center" wrapText="1"/>
    </xf>
    <xf numFmtId="165" fontId="6" fillId="7" borderId="17" xfId="0" applyNumberFormat="1" applyFont="1" applyFill="1" applyBorder="1" applyAlignment="1">
      <alignment horizontal="center" wrapText="1"/>
    </xf>
    <xf numFmtId="0" fontId="1" fillId="7" borderId="48" xfId="0" applyFont="1" applyFill="1" applyBorder="1" applyAlignment="1">
      <alignment horizontal="center" vertical="top"/>
    </xf>
    <xf numFmtId="3" fontId="5" fillId="7" borderId="72" xfId="0" applyNumberFormat="1" applyFont="1" applyFill="1" applyBorder="1" applyAlignment="1">
      <alignment horizontal="center" vertical="center" wrapText="1"/>
    </xf>
    <xf numFmtId="3" fontId="5" fillId="7" borderId="26" xfId="0" applyNumberFormat="1" applyFont="1" applyFill="1" applyBorder="1" applyAlignment="1">
      <alignment horizontal="center" vertical="center" wrapText="1"/>
    </xf>
    <xf numFmtId="3" fontId="1" fillId="7" borderId="72" xfId="0" applyNumberFormat="1" applyFont="1" applyFill="1" applyBorder="1" applyAlignment="1">
      <alignment horizontal="center" vertical="top"/>
    </xf>
    <xf numFmtId="165" fontId="1" fillId="7" borderId="20" xfId="0" applyNumberFormat="1" applyFont="1" applyFill="1" applyBorder="1" applyAlignment="1">
      <alignment vertical="top"/>
    </xf>
    <xf numFmtId="0" fontId="1" fillId="7" borderId="47" xfId="0" applyNumberFormat="1" applyFont="1" applyFill="1" applyBorder="1" applyAlignment="1">
      <alignment horizontal="center" vertical="top" wrapText="1"/>
    </xf>
    <xf numFmtId="0" fontId="1" fillId="7" borderId="91" xfId="0" applyNumberFormat="1" applyFont="1" applyFill="1" applyBorder="1" applyAlignment="1">
      <alignment horizontal="center" vertical="top" wrapText="1"/>
    </xf>
    <xf numFmtId="3" fontId="1" fillId="7" borderId="89" xfId="0" applyNumberFormat="1" applyFont="1" applyFill="1" applyBorder="1" applyAlignment="1">
      <alignment horizontal="center" vertical="top"/>
    </xf>
    <xf numFmtId="3" fontId="1" fillId="7" borderId="98" xfId="0" applyNumberFormat="1" applyFont="1" applyFill="1" applyBorder="1" applyAlignment="1">
      <alignment horizontal="center" vertical="top"/>
    </xf>
    <xf numFmtId="3" fontId="1" fillId="7" borderId="103" xfId="0" applyNumberFormat="1" applyFont="1" applyFill="1" applyBorder="1" applyAlignment="1">
      <alignment horizontal="center" vertical="top"/>
    </xf>
    <xf numFmtId="3" fontId="1" fillId="7" borderId="102" xfId="0" applyNumberFormat="1" applyFont="1" applyFill="1" applyBorder="1" applyAlignment="1">
      <alignment horizontal="center" vertical="top"/>
    </xf>
    <xf numFmtId="165" fontId="1" fillId="7" borderId="82" xfId="0" applyNumberFormat="1" applyFont="1" applyFill="1" applyBorder="1" applyAlignment="1">
      <alignment horizontal="center" vertical="top"/>
    </xf>
    <xf numFmtId="165" fontId="1" fillId="7" borderId="14" xfId="0" applyNumberFormat="1" applyFont="1" applyFill="1" applyBorder="1" applyAlignment="1">
      <alignment horizontal="center" vertical="top"/>
    </xf>
    <xf numFmtId="165" fontId="6" fillId="7" borderId="44" xfId="0" applyNumberFormat="1" applyFont="1" applyFill="1" applyBorder="1" applyAlignment="1">
      <alignment horizontal="center" vertical="center" textRotation="90" wrapText="1"/>
    </xf>
    <xf numFmtId="3" fontId="1" fillId="7" borderId="46" xfId="0" applyNumberFormat="1" applyFont="1" applyFill="1" applyBorder="1" applyAlignment="1">
      <alignment horizontal="center" vertical="top"/>
    </xf>
    <xf numFmtId="49" fontId="2" fillId="9" borderId="33" xfId="0" applyNumberFormat="1" applyFont="1" applyFill="1" applyBorder="1" applyAlignment="1">
      <alignment horizontal="center" vertical="top"/>
    </xf>
    <xf numFmtId="3" fontId="1" fillId="7" borderId="17" xfId="0" applyNumberFormat="1" applyFont="1" applyFill="1" applyBorder="1" applyAlignment="1">
      <alignment horizontal="center" vertical="top" wrapText="1"/>
    </xf>
    <xf numFmtId="0" fontId="1" fillId="7" borderId="33" xfId="0" applyFont="1" applyFill="1" applyBorder="1" applyAlignment="1">
      <alignment vertical="top"/>
    </xf>
    <xf numFmtId="0" fontId="1" fillId="7" borderId="10" xfId="0" applyFont="1" applyFill="1" applyBorder="1" applyAlignment="1">
      <alignment vertical="top"/>
    </xf>
    <xf numFmtId="0" fontId="1" fillId="7" borderId="47" xfId="0" applyFont="1" applyFill="1" applyBorder="1" applyAlignment="1">
      <alignment vertical="top"/>
    </xf>
    <xf numFmtId="165" fontId="1" fillId="7" borderId="33" xfId="0" applyNumberFormat="1" applyFont="1" applyFill="1" applyBorder="1" applyAlignment="1">
      <alignment horizontal="center" vertical="top" wrapText="1"/>
    </xf>
    <xf numFmtId="165" fontId="1" fillId="7" borderId="0" xfId="0" applyNumberFormat="1" applyFont="1" applyFill="1" applyBorder="1" applyAlignment="1">
      <alignment horizontal="center" vertical="top" wrapText="1"/>
    </xf>
    <xf numFmtId="165" fontId="1" fillId="7" borderId="72" xfId="1" applyNumberFormat="1" applyFont="1" applyFill="1" applyBorder="1" applyAlignment="1">
      <alignment horizontal="center" vertical="top"/>
    </xf>
    <xf numFmtId="165" fontId="1" fillId="7" borderId="22" xfId="1" applyNumberFormat="1" applyFont="1" applyFill="1" applyBorder="1" applyAlignment="1">
      <alignment horizontal="center" vertical="top"/>
    </xf>
    <xf numFmtId="49" fontId="1" fillId="7" borderId="17" xfId="0" applyNumberFormat="1" applyFont="1" applyFill="1" applyBorder="1" applyAlignment="1">
      <alignment horizontal="center" vertical="top"/>
    </xf>
    <xf numFmtId="165" fontId="2" fillId="8" borderId="32" xfId="0" applyNumberFormat="1" applyFont="1" applyFill="1" applyBorder="1" applyAlignment="1">
      <alignment horizontal="center" vertical="top"/>
    </xf>
    <xf numFmtId="3" fontId="1" fillId="7" borderId="91" xfId="0" applyNumberFormat="1" applyFont="1" applyFill="1" applyBorder="1" applyAlignment="1">
      <alignment horizontal="center" vertical="top"/>
    </xf>
    <xf numFmtId="165" fontId="2" fillId="8" borderId="54" xfId="0" applyNumberFormat="1" applyFont="1" applyFill="1" applyBorder="1" applyAlignment="1">
      <alignment horizontal="center" vertical="top"/>
    </xf>
    <xf numFmtId="165" fontId="6" fillId="8" borderId="56" xfId="0" applyNumberFormat="1" applyFont="1" applyFill="1" applyBorder="1" applyAlignment="1">
      <alignment vertical="top" wrapText="1"/>
    </xf>
    <xf numFmtId="165" fontId="2" fillId="8" borderId="24" xfId="0" applyNumberFormat="1" applyFont="1" applyFill="1" applyBorder="1" applyAlignment="1">
      <alignment horizontal="center" vertical="top"/>
    </xf>
    <xf numFmtId="3" fontId="5" fillId="8" borderId="56" xfId="0" applyNumberFormat="1" applyFont="1" applyFill="1" applyBorder="1" applyAlignment="1">
      <alignment horizontal="center" vertical="top" wrapText="1"/>
    </xf>
    <xf numFmtId="3" fontId="5" fillId="8" borderId="58" xfId="0" applyNumberFormat="1" applyFont="1" applyFill="1" applyBorder="1" applyAlignment="1">
      <alignment horizontal="center" vertical="top" wrapText="1"/>
    </xf>
    <xf numFmtId="165" fontId="2" fillId="8" borderId="10" xfId="0" applyNumberFormat="1" applyFont="1" applyFill="1" applyBorder="1" applyAlignment="1">
      <alignment vertical="top"/>
    </xf>
    <xf numFmtId="165" fontId="2" fillId="8" borderId="47" xfId="0" applyNumberFormat="1" applyFont="1" applyFill="1" applyBorder="1" applyAlignment="1">
      <alignment vertical="top"/>
    </xf>
    <xf numFmtId="165" fontId="2" fillId="8" borderId="0" xfId="0" applyNumberFormat="1" applyFont="1" applyFill="1" applyBorder="1" applyAlignment="1">
      <alignment horizontal="center" vertical="top"/>
    </xf>
    <xf numFmtId="165" fontId="6" fillId="8" borderId="31" xfId="0" applyNumberFormat="1" applyFont="1" applyFill="1" applyBorder="1" applyAlignment="1">
      <alignment vertical="top" wrapText="1"/>
    </xf>
    <xf numFmtId="165" fontId="9" fillId="8" borderId="31" xfId="0" applyNumberFormat="1" applyFont="1" applyFill="1" applyBorder="1" applyAlignment="1">
      <alignment horizontal="center" vertical="center" textRotation="90" wrapText="1"/>
    </xf>
    <xf numFmtId="165" fontId="13" fillId="8" borderId="69" xfId="0" applyNumberFormat="1" applyFont="1" applyFill="1" applyBorder="1" applyAlignment="1">
      <alignment horizontal="left" vertical="top" wrapText="1"/>
    </xf>
    <xf numFmtId="49" fontId="1" fillId="7" borderId="96" xfId="0" applyNumberFormat="1" applyFont="1" applyFill="1" applyBorder="1" applyAlignment="1">
      <alignment horizontal="center" vertical="top"/>
    </xf>
    <xf numFmtId="165" fontId="1" fillId="7" borderId="57" xfId="0" applyNumberFormat="1" applyFont="1" applyFill="1" applyBorder="1" applyAlignment="1">
      <alignment horizontal="center" vertical="top" wrapText="1"/>
    </xf>
    <xf numFmtId="3" fontId="1" fillId="7" borderId="47" xfId="0" applyNumberFormat="1" applyFont="1" applyFill="1" applyBorder="1" applyAlignment="1">
      <alignment horizontal="center" vertical="top" wrapText="1"/>
    </xf>
    <xf numFmtId="49" fontId="2" fillId="8" borderId="0" xfId="0" applyNumberFormat="1" applyFont="1" applyFill="1" applyBorder="1" applyAlignment="1">
      <alignment horizontal="center" vertical="top"/>
    </xf>
    <xf numFmtId="49" fontId="2" fillId="8" borderId="31" xfId="0" applyNumberFormat="1" applyFont="1" applyFill="1" applyBorder="1" applyAlignment="1">
      <alignment horizontal="center" vertical="top"/>
    </xf>
    <xf numFmtId="0" fontId="0" fillId="8" borderId="31" xfId="0" applyFill="1" applyBorder="1" applyAlignment="1">
      <alignment vertical="top" wrapText="1"/>
    </xf>
    <xf numFmtId="0" fontId="0" fillId="8" borderId="31" xfId="0" applyFill="1" applyBorder="1" applyAlignment="1">
      <alignment horizontal="center" textRotation="90" wrapText="1"/>
    </xf>
    <xf numFmtId="0" fontId="0" fillId="8" borderId="31" xfId="0" applyFont="1" applyFill="1" applyBorder="1" applyAlignment="1">
      <alignment horizontal="center" vertical="top"/>
    </xf>
    <xf numFmtId="165" fontId="6" fillId="8" borderId="69" xfId="0" applyNumberFormat="1" applyFont="1" applyFill="1" applyBorder="1" applyAlignment="1">
      <alignment vertical="top" wrapText="1"/>
    </xf>
    <xf numFmtId="165" fontId="2" fillId="8" borderId="47" xfId="0" applyNumberFormat="1" applyFont="1" applyFill="1" applyBorder="1" applyAlignment="1">
      <alignment horizontal="center" vertical="top"/>
    </xf>
    <xf numFmtId="165" fontId="13" fillId="7" borderId="28" xfId="0" applyNumberFormat="1" applyFont="1" applyFill="1" applyBorder="1" applyAlignment="1">
      <alignment horizontal="left" vertical="top" wrapText="1"/>
    </xf>
    <xf numFmtId="165" fontId="1" fillId="7" borderId="14" xfId="0" applyNumberFormat="1" applyFont="1" applyFill="1" applyBorder="1" applyAlignment="1">
      <alignment horizontal="center" vertical="top" wrapText="1"/>
    </xf>
    <xf numFmtId="165" fontId="1" fillId="7" borderId="20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/>
    </xf>
    <xf numFmtId="49" fontId="1" fillId="7" borderId="20" xfId="0" applyNumberFormat="1" applyFont="1" applyFill="1" applyBorder="1" applyAlignment="1">
      <alignment horizontal="center" vertical="top"/>
    </xf>
    <xf numFmtId="49" fontId="1" fillId="7" borderId="101" xfId="0" applyNumberFormat="1" applyFont="1" applyFill="1" applyBorder="1" applyAlignment="1">
      <alignment horizontal="center" vertical="top"/>
    </xf>
    <xf numFmtId="49" fontId="1" fillId="7" borderId="99" xfId="0" applyNumberFormat="1" applyFont="1" applyFill="1" applyBorder="1" applyAlignment="1">
      <alignment horizontal="center" vertical="top"/>
    </xf>
    <xf numFmtId="49" fontId="1" fillId="7" borderId="26" xfId="0" applyNumberFormat="1" applyFont="1" applyFill="1" applyBorder="1" applyAlignment="1">
      <alignment horizontal="center" vertical="top"/>
    </xf>
    <xf numFmtId="3" fontId="5" fillId="7" borderId="10" xfId="0" applyNumberFormat="1" applyFont="1" applyFill="1" applyBorder="1" applyAlignment="1">
      <alignment horizontal="center" vertical="top" wrapText="1"/>
    </xf>
    <xf numFmtId="3" fontId="5" fillId="7" borderId="27" xfId="0" applyNumberFormat="1" applyFont="1" applyFill="1" applyBorder="1" applyAlignment="1">
      <alignment horizontal="center" vertical="top" wrapText="1"/>
    </xf>
    <xf numFmtId="3" fontId="5" fillId="7" borderId="0" xfId="0" applyNumberFormat="1" applyFont="1" applyFill="1" applyBorder="1" applyAlignment="1">
      <alignment horizontal="center" vertical="top" wrapText="1"/>
    </xf>
    <xf numFmtId="3" fontId="5" fillId="7" borderId="20" xfId="0" applyNumberFormat="1" applyFont="1" applyFill="1" applyBorder="1" applyAlignment="1">
      <alignment horizontal="center" vertical="top" wrapText="1"/>
    </xf>
    <xf numFmtId="165" fontId="1" fillId="7" borderId="80" xfId="0" applyNumberFormat="1" applyFont="1" applyFill="1" applyBorder="1" applyAlignment="1">
      <alignment horizontal="left" vertical="top" wrapText="1"/>
    </xf>
    <xf numFmtId="165" fontId="2" fillId="7" borderId="22" xfId="0" applyNumberFormat="1" applyFont="1" applyFill="1" applyBorder="1" applyAlignment="1">
      <alignment horizontal="center" vertical="top"/>
    </xf>
    <xf numFmtId="165" fontId="2" fillId="7" borderId="61" xfId="0" applyNumberFormat="1" applyFont="1" applyFill="1" applyBorder="1" applyAlignment="1">
      <alignment horizontal="center" vertical="top"/>
    </xf>
    <xf numFmtId="0" fontId="0" fillId="7" borderId="26" xfId="0" applyFont="1" applyFill="1" applyBorder="1" applyAlignment="1">
      <alignment horizontal="center" vertical="top"/>
    </xf>
    <xf numFmtId="165" fontId="1" fillId="7" borderId="106" xfId="0" applyNumberFormat="1" applyFont="1" applyFill="1" applyBorder="1" applyAlignment="1">
      <alignment horizontal="center" vertical="top"/>
    </xf>
    <xf numFmtId="165" fontId="11" fillId="7" borderId="5" xfId="0" applyNumberFormat="1" applyFont="1" applyFill="1" applyBorder="1" applyAlignment="1">
      <alignment horizontal="center" vertical="top"/>
    </xf>
    <xf numFmtId="49" fontId="1" fillId="7" borderId="72" xfId="0" applyNumberFormat="1" applyFont="1" applyFill="1" applyBorder="1" applyAlignment="1">
      <alignment horizontal="center" vertical="top"/>
    </xf>
    <xf numFmtId="165" fontId="1" fillId="7" borderId="72" xfId="0" applyNumberFormat="1" applyFont="1" applyFill="1" applyBorder="1" applyAlignment="1">
      <alignment horizontal="center" vertical="top" wrapText="1"/>
    </xf>
    <xf numFmtId="165" fontId="2" fillId="7" borderId="38" xfId="0" applyNumberFormat="1" applyFont="1" applyFill="1" applyBorder="1" applyAlignment="1">
      <alignment horizontal="center" vertical="top"/>
    </xf>
    <xf numFmtId="3" fontId="1" fillId="7" borderId="96" xfId="0" applyNumberFormat="1" applyFont="1" applyFill="1" applyBorder="1" applyAlignment="1">
      <alignment horizontal="center" vertical="top"/>
    </xf>
    <xf numFmtId="3" fontId="1" fillId="7" borderId="101" xfId="0" applyNumberFormat="1" applyFont="1" applyFill="1" applyBorder="1" applyAlignment="1">
      <alignment horizontal="center" vertical="top"/>
    </xf>
    <xf numFmtId="165" fontId="1" fillId="7" borderId="72" xfId="0" applyNumberFormat="1" applyFont="1" applyFill="1" applyBorder="1" applyAlignment="1">
      <alignment vertical="top"/>
    </xf>
    <xf numFmtId="49" fontId="1" fillId="7" borderId="78" xfId="0" applyNumberFormat="1" applyFont="1" applyFill="1" applyBorder="1" applyAlignment="1">
      <alignment horizontal="center" vertical="top"/>
    </xf>
    <xf numFmtId="165" fontId="1" fillId="7" borderId="30" xfId="0" applyNumberFormat="1" applyFont="1" applyFill="1" applyBorder="1" applyAlignment="1">
      <alignment horizontal="center" vertical="top"/>
    </xf>
    <xf numFmtId="165" fontId="11" fillId="7" borderId="33" xfId="0" applyNumberFormat="1" applyFont="1" applyFill="1" applyBorder="1" applyAlignment="1">
      <alignment horizontal="center" vertical="top"/>
    </xf>
    <xf numFmtId="165" fontId="12" fillId="7" borderId="27" xfId="0" applyNumberFormat="1" applyFont="1" applyFill="1" applyBorder="1" applyAlignment="1">
      <alignment horizontal="center" vertical="center" wrapText="1"/>
    </xf>
    <xf numFmtId="0" fontId="0" fillId="7" borderId="17" xfId="0" applyFont="1" applyFill="1" applyBorder="1" applyAlignment="1">
      <alignment horizontal="center" vertical="top" wrapText="1"/>
    </xf>
    <xf numFmtId="3" fontId="5" fillId="7" borderId="47" xfId="0" applyNumberFormat="1" applyFont="1" applyFill="1" applyBorder="1" applyAlignment="1">
      <alignment horizontal="center" vertical="center" wrapText="1"/>
    </xf>
    <xf numFmtId="3" fontId="5" fillId="7" borderId="17" xfId="0" applyNumberFormat="1" applyFont="1" applyFill="1" applyBorder="1" applyAlignment="1">
      <alignment horizontal="center" vertical="center" wrapText="1"/>
    </xf>
    <xf numFmtId="3" fontId="1" fillId="7" borderId="25" xfId="0" applyNumberFormat="1" applyFont="1" applyFill="1" applyBorder="1" applyAlignment="1">
      <alignment horizontal="center" vertical="top"/>
    </xf>
    <xf numFmtId="3" fontId="5" fillId="7" borderId="17" xfId="0" applyNumberFormat="1" applyFont="1" applyFill="1" applyBorder="1" applyAlignment="1">
      <alignment horizontal="center" vertical="top"/>
    </xf>
    <xf numFmtId="0" fontId="1" fillId="7" borderId="20" xfId="0" applyFont="1" applyFill="1" applyBorder="1" applyAlignment="1">
      <alignment horizontal="right" vertical="center"/>
    </xf>
    <xf numFmtId="0" fontId="18" fillId="7" borderId="26" xfId="0" applyFont="1" applyFill="1" applyBorder="1" applyAlignment="1">
      <alignment horizontal="right" vertical="center"/>
    </xf>
    <xf numFmtId="49" fontId="2" fillId="8" borderId="24" xfId="0" applyNumberFormat="1" applyFont="1" applyFill="1" applyBorder="1" applyAlignment="1">
      <alignment horizontal="center" vertical="top"/>
    </xf>
    <xf numFmtId="0" fontId="0" fillId="7" borderId="25" xfId="0" applyFont="1" applyFill="1" applyBorder="1" applyAlignment="1">
      <alignment horizontal="center" vertical="top"/>
    </xf>
    <xf numFmtId="165" fontId="2" fillId="7" borderId="43" xfId="0" applyNumberFormat="1" applyFont="1" applyFill="1" applyBorder="1" applyAlignment="1">
      <alignment horizontal="center" vertical="top"/>
    </xf>
    <xf numFmtId="165" fontId="6" fillId="7" borderId="4" xfId="0" applyNumberFormat="1" applyFont="1" applyFill="1" applyBorder="1" applyAlignment="1">
      <alignment vertical="top" wrapText="1"/>
    </xf>
    <xf numFmtId="165" fontId="13" fillId="7" borderId="46" xfId="0" applyNumberFormat="1" applyFont="1" applyFill="1" applyBorder="1" applyAlignment="1">
      <alignment horizontal="center" vertical="center" textRotation="90" wrapText="1"/>
    </xf>
    <xf numFmtId="165" fontId="13" fillId="7" borderId="18" xfId="0" applyNumberFormat="1" applyFont="1" applyFill="1" applyBorder="1" applyAlignment="1">
      <alignment horizontal="center" vertical="center" textRotation="90" wrapText="1"/>
    </xf>
    <xf numFmtId="165" fontId="1" fillId="7" borderId="15" xfId="0" applyNumberFormat="1" applyFont="1" applyFill="1" applyBorder="1" applyAlignment="1">
      <alignment horizontal="left" vertical="top" wrapText="1"/>
    </xf>
    <xf numFmtId="165" fontId="1" fillId="7" borderId="64" xfId="0" applyNumberFormat="1" applyFont="1" applyFill="1" applyBorder="1" applyAlignment="1">
      <alignment horizontal="center" vertical="top"/>
    </xf>
    <xf numFmtId="3" fontId="1" fillId="7" borderId="77" xfId="0" applyNumberFormat="1" applyFont="1" applyFill="1" applyBorder="1" applyAlignment="1">
      <alignment horizontal="center" vertical="top" wrapText="1"/>
    </xf>
    <xf numFmtId="3" fontId="1" fillId="7" borderId="98" xfId="0" applyNumberFormat="1" applyFont="1" applyFill="1" applyBorder="1" applyAlignment="1">
      <alignment horizontal="center" vertical="top" wrapText="1"/>
    </xf>
    <xf numFmtId="3" fontId="1" fillId="7" borderId="57" xfId="0" applyNumberFormat="1" applyFont="1" applyFill="1" applyBorder="1" applyAlignment="1">
      <alignment horizontal="center" vertical="top" wrapText="1"/>
    </xf>
    <xf numFmtId="3" fontId="1" fillId="7" borderId="72" xfId="0" applyNumberFormat="1" applyFont="1" applyFill="1" applyBorder="1" applyAlignment="1">
      <alignment horizontal="center" vertical="top" wrapText="1"/>
    </xf>
    <xf numFmtId="3" fontId="1" fillId="7" borderId="0" xfId="0" applyNumberFormat="1" applyFont="1" applyFill="1" applyBorder="1" applyAlignment="1">
      <alignment horizontal="center" vertical="top" wrapText="1"/>
    </xf>
    <xf numFmtId="165" fontId="1" fillId="7" borderId="31" xfId="0" applyNumberFormat="1" applyFont="1" applyFill="1" applyBorder="1" applyAlignment="1">
      <alignment horizontal="center" vertical="top"/>
    </xf>
    <xf numFmtId="3" fontId="1" fillId="0" borderId="57" xfId="0" applyNumberFormat="1" applyFont="1" applyFill="1" applyBorder="1" applyAlignment="1">
      <alignment horizontal="center" vertical="top"/>
    </xf>
    <xf numFmtId="49" fontId="1" fillId="7" borderId="91" xfId="0" applyNumberFormat="1" applyFont="1" applyFill="1" applyBorder="1" applyAlignment="1">
      <alignment horizontal="center" vertical="top"/>
    </xf>
    <xf numFmtId="3" fontId="5" fillId="7" borderId="45" xfId="0" applyNumberFormat="1" applyFont="1" applyFill="1" applyBorder="1" applyAlignment="1">
      <alignment horizontal="center" vertical="top" wrapText="1"/>
    </xf>
    <xf numFmtId="3" fontId="5" fillId="7" borderId="34" xfId="0" applyNumberFormat="1" applyFont="1" applyFill="1" applyBorder="1" applyAlignment="1">
      <alignment horizontal="center" vertical="center" wrapText="1"/>
    </xf>
    <xf numFmtId="3" fontId="1" fillId="7" borderId="105" xfId="0" applyNumberFormat="1" applyFont="1" applyFill="1" applyBorder="1" applyAlignment="1">
      <alignment horizontal="center" vertical="top"/>
    </xf>
    <xf numFmtId="0" fontId="1" fillId="7" borderId="45" xfId="0" applyFont="1" applyFill="1" applyBorder="1" applyAlignment="1">
      <alignment horizontal="right" vertical="center"/>
    </xf>
    <xf numFmtId="0" fontId="18" fillId="7" borderId="34" xfId="0" applyFont="1" applyFill="1" applyBorder="1" applyAlignment="1">
      <alignment horizontal="right" vertical="center"/>
    </xf>
    <xf numFmtId="3" fontId="5" fillId="7" borderId="47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3" fontId="1" fillId="0" borderId="0" xfId="0" applyNumberFormat="1" applyFont="1" applyFill="1" applyAlignment="1">
      <alignment vertical="top"/>
    </xf>
    <xf numFmtId="3" fontId="1" fillId="7" borderId="77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165" fontId="12" fillId="7" borderId="10" xfId="0" applyNumberFormat="1" applyFont="1" applyFill="1" applyBorder="1" applyAlignment="1">
      <alignment horizontal="center" vertical="center" wrapText="1"/>
    </xf>
    <xf numFmtId="165" fontId="1" fillId="7" borderId="72" xfId="0" applyNumberFormat="1" applyFont="1" applyFill="1" applyBorder="1" applyAlignment="1">
      <alignment horizontal="right" vertical="top" wrapText="1"/>
    </xf>
    <xf numFmtId="0" fontId="0" fillId="0" borderId="0" xfId="0" applyFill="1" applyAlignment="1">
      <alignment horizontal="left" vertical="top" wrapText="1"/>
    </xf>
    <xf numFmtId="3" fontId="2" fillId="0" borderId="65" xfId="0" applyNumberFormat="1" applyFont="1" applyBorder="1" applyAlignment="1">
      <alignment horizontal="center" vertical="center" wrapText="1"/>
    </xf>
    <xf numFmtId="165" fontId="2" fillId="5" borderId="65" xfId="0" applyNumberFormat="1" applyFont="1" applyFill="1" applyBorder="1" applyAlignment="1">
      <alignment horizontal="center" vertical="top" wrapText="1"/>
    </xf>
    <xf numFmtId="165" fontId="2" fillId="8" borderId="64" xfId="0" applyNumberFormat="1" applyFont="1" applyFill="1" applyBorder="1" applyAlignment="1">
      <alignment horizontal="center" vertical="top" wrapText="1"/>
    </xf>
    <xf numFmtId="3" fontId="1" fillId="7" borderId="78" xfId="0" applyNumberFormat="1" applyFont="1" applyFill="1" applyBorder="1" applyAlignment="1">
      <alignment horizontal="center" vertical="top"/>
    </xf>
    <xf numFmtId="3" fontId="1" fillId="3" borderId="57" xfId="0" applyNumberFormat="1" applyFont="1" applyFill="1" applyBorder="1" applyAlignment="1">
      <alignment horizontal="center" vertical="top" wrapText="1"/>
    </xf>
    <xf numFmtId="3" fontId="5" fillId="7" borderId="72" xfId="0" applyNumberFormat="1" applyFont="1" applyFill="1" applyBorder="1" applyAlignment="1">
      <alignment horizontal="center" vertical="top" wrapText="1"/>
    </xf>
    <xf numFmtId="165" fontId="1" fillId="8" borderId="31" xfId="0" applyNumberFormat="1" applyFont="1" applyFill="1" applyBorder="1" applyAlignment="1">
      <alignment horizontal="center" vertical="top"/>
    </xf>
    <xf numFmtId="165" fontId="1" fillId="0" borderId="61" xfId="0" applyNumberFormat="1" applyFont="1" applyFill="1" applyBorder="1" applyAlignment="1">
      <alignment horizontal="center" vertical="top" wrapText="1"/>
    </xf>
    <xf numFmtId="165" fontId="1" fillId="0" borderId="61" xfId="1" applyNumberFormat="1" applyFont="1" applyFill="1" applyBorder="1" applyAlignment="1">
      <alignment horizontal="center" vertical="top" wrapText="1"/>
    </xf>
    <xf numFmtId="3" fontId="1" fillId="3" borderId="20" xfId="0" applyNumberFormat="1" applyFont="1" applyFill="1" applyBorder="1" applyAlignment="1">
      <alignment horizontal="center" vertical="top" wrapText="1"/>
    </xf>
    <xf numFmtId="0" fontId="20" fillId="0" borderId="9" xfId="0" applyFont="1" applyBorder="1" applyAlignment="1">
      <alignment horizontal="center" vertical="center" wrapText="1"/>
    </xf>
    <xf numFmtId="165" fontId="11" fillId="7" borderId="22" xfId="0" applyNumberFormat="1" applyFont="1" applyFill="1" applyBorder="1" applyAlignment="1">
      <alignment horizontal="center" vertical="top"/>
    </xf>
    <xf numFmtId="3" fontId="1" fillId="0" borderId="47" xfId="0" applyNumberFormat="1" applyFont="1" applyFill="1" applyBorder="1" applyAlignment="1">
      <alignment horizontal="center" vertical="top"/>
    </xf>
    <xf numFmtId="3" fontId="5" fillId="7" borderId="26" xfId="0" applyNumberFormat="1" applyFont="1" applyFill="1" applyBorder="1" applyAlignment="1">
      <alignment horizontal="center" vertical="top" wrapText="1"/>
    </xf>
    <xf numFmtId="165" fontId="13" fillId="7" borderId="44" xfId="0" applyNumberFormat="1" applyFont="1" applyFill="1" applyBorder="1" applyAlignment="1">
      <alignment horizontal="center" vertical="center" textRotation="90" wrapText="1"/>
    </xf>
    <xf numFmtId="165" fontId="1" fillId="7" borderId="107" xfId="0" applyNumberFormat="1" applyFont="1" applyFill="1" applyBorder="1" applyAlignment="1">
      <alignment horizontal="center" vertical="top"/>
    </xf>
    <xf numFmtId="165" fontId="1" fillId="7" borderId="108" xfId="0" applyNumberFormat="1" applyFont="1" applyFill="1" applyBorder="1" applyAlignment="1">
      <alignment horizontal="center" vertical="top"/>
    </xf>
    <xf numFmtId="49" fontId="1" fillId="0" borderId="81" xfId="0" applyNumberFormat="1" applyFont="1" applyFill="1" applyBorder="1" applyAlignment="1">
      <alignment horizontal="center" vertical="top"/>
    </xf>
    <xf numFmtId="165" fontId="1" fillId="7" borderId="22" xfId="0" applyNumberFormat="1" applyFont="1" applyFill="1" applyBorder="1" applyAlignment="1">
      <alignment horizontal="center" vertical="center"/>
    </xf>
    <xf numFmtId="165" fontId="13" fillId="7" borderId="10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left" vertical="top" wrapText="1"/>
    </xf>
    <xf numFmtId="3" fontId="1" fillId="7" borderId="78" xfId="0" applyNumberFormat="1" applyFont="1" applyFill="1" applyBorder="1" applyAlignment="1">
      <alignment horizontal="center" vertical="top" wrapText="1"/>
    </xf>
    <xf numFmtId="165" fontId="3" fillId="7" borderId="27" xfId="0" applyNumberFormat="1" applyFont="1" applyFill="1" applyBorder="1" applyAlignment="1">
      <alignment horizontal="center" vertical="top" wrapText="1"/>
    </xf>
    <xf numFmtId="165" fontId="1" fillId="7" borderId="109" xfId="0" applyNumberFormat="1" applyFont="1" applyFill="1" applyBorder="1" applyAlignment="1">
      <alignment horizontal="center" vertical="top"/>
    </xf>
    <xf numFmtId="0" fontId="21" fillId="7" borderId="6" xfId="0" applyFont="1" applyFill="1" applyBorder="1" applyAlignment="1">
      <alignment vertical="top" wrapText="1"/>
    </xf>
    <xf numFmtId="0" fontId="6" fillId="7" borderId="17" xfId="0" applyFont="1" applyFill="1" applyBorder="1" applyAlignment="1">
      <alignment horizontal="center" wrapText="1"/>
    </xf>
    <xf numFmtId="49" fontId="1" fillId="7" borderId="57" xfId="0" applyNumberFormat="1" applyFont="1" applyFill="1" applyBorder="1" applyAlignment="1">
      <alignment horizontal="center" vertical="top"/>
    </xf>
    <xf numFmtId="49" fontId="1" fillId="7" borderId="77" xfId="0" applyNumberFormat="1" applyFont="1" applyFill="1" applyBorder="1" applyAlignment="1">
      <alignment horizontal="center" vertical="top"/>
    </xf>
    <xf numFmtId="49" fontId="1" fillId="7" borderId="98" xfId="0" applyNumberFormat="1" applyFont="1" applyFill="1" applyBorder="1" applyAlignment="1">
      <alignment horizontal="center" vertical="top"/>
    </xf>
    <xf numFmtId="3" fontId="1" fillId="7" borderId="105" xfId="0" applyNumberFormat="1" applyFont="1" applyFill="1" applyBorder="1" applyAlignment="1">
      <alignment horizontal="center" vertical="center"/>
    </xf>
    <xf numFmtId="3" fontId="1" fillId="7" borderId="75" xfId="0" applyNumberFormat="1" applyFont="1" applyFill="1" applyBorder="1" applyAlignment="1">
      <alignment horizontal="center" vertical="center"/>
    </xf>
    <xf numFmtId="3" fontId="1" fillId="7" borderId="102" xfId="0" applyNumberFormat="1" applyFont="1" applyFill="1" applyBorder="1" applyAlignment="1">
      <alignment vertical="top"/>
    </xf>
    <xf numFmtId="3" fontId="1" fillId="7" borderId="27" xfId="0" applyNumberFormat="1" applyFont="1" applyFill="1" applyBorder="1" applyAlignment="1">
      <alignment horizontal="center" vertical="center"/>
    </xf>
    <xf numFmtId="3" fontId="1" fillId="7" borderId="26" xfId="0" applyNumberFormat="1" applyFont="1" applyFill="1" applyBorder="1" applyAlignment="1">
      <alignment vertical="top"/>
    </xf>
    <xf numFmtId="3" fontId="1" fillId="7" borderId="92" xfId="0" applyNumberFormat="1" applyFont="1" applyFill="1" applyBorder="1" applyAlignment="1">
      <alignment horizontal="center" vertical="top"/>
    </xf>
    <xf numFmtId="165" fontId="1" fillId="7" borderId="0" xfId="0" applyNumberFormat="1" applyFont="1" applyFill="1" applyBorder="1" applyAlignment="1">
      <alignment vertical="top" wrapText="1"/>
    </xf>
    <xf numFmtId="165" fontId="6" fillId="7" borderId="46" xfId="0" applyNumberFormat="1" applyFont="1" applyFill="1" applyBorder="1" applyAlignment="1">
      <alignment horizontal="center" vertical="center" textRotation="90" wrapText="1"/>
    </xf>
    <xf numFmtId="165" fontId="1" fillId="7" borderId="59" xfId="0" applyNumberFormat="1" applyFont="1" applyFill="1" applyBorder="1" applyAlignment="1">
      <alignment horizontal="center" vertical="top"/>
    </xf>
    <xf numFmtId="165" fontId="1" fillId="7" borderId="87" xfId="0" applyNumberFormat="1" applyFont="1" applyFill="1" applyBorder="1" applyAlignment="1">
      <alignment horizontal="center" vertical="top"/>
    </xf>
    <xf numFmtId="165" fontId="1" fillId="7" borderId="81" xfId="0" applyNumberFormat="1" applyFont="1" applyFill="1" applyBorder="1" applyAlignment="1">
      <alignment horizontal="center" vertical="top"/>
    </xf>
    <xf numFmtId="0" fontId="1" fillId="7" borderId="22" xfId="0" applyFont="1" applyFill="1" applyBorder="1" applyAlignment="1">
      <alignment horizontal="center" vertical="top" wrapText="1"/>
    </xf>
    <xf numFmtId="49" fontId="1" fillId="7" borderId="17" xfId="0" applyNumberFormat="1" applyFont="1" applyFill="1" applyBorder="1" applyAlignment="1">
      <alignment horizontal="center" vertical="center" wrapText="1"/>
    </xf>
    <xf numFmtId="165" fontId="1" fillId="7" borderId="97" xfId="0" applyNumberFormat="1" applyFont="1" applyFill="1" applyBorder="1" applyAlignment="1">
      <alignment horizontal="center" vertical="top" wrapText="1"/>
    </xf>
    <xf numFmtId="165" fontId="1" fillId="7" borderId="100" xfId="0" applyNumberFormat="1" applyFont="1" applyFill="1" applyBorder="1" applyAlignment="1">
      <alignment horizontal="center" vertical="top"/>
    </xf>
    <xf numFmtId="0" fontId="1" fillId="7" borderId="80" xfId="0" applyFont="1" applyFill="1" applyBorder="1" applyAlignment="1">
      <alignment horizontal="left" vertical="top" wrapText="1"/>
    </xf>
    <xf numFmtId="0" fontId="1" fillId="7" borderId="77" xfId="0" applyFont="1" applyFill="1" applyBorder="1" applyAlignment="1">
      <alignment vertical="top" wrapText="1"/>
    </xf>
    <xf numFmtId="49" fontId="1" fillId="7" borderId="100" xfId="0" applyNumberFormat="1" applyFont="1" applyFill="1" applyBorder="1" applyAlignment="1">
      <alignment horizontal="center" vertical="top"/>
    </xf>
    <xf numFmtId="49" fontId="1" fillId="0" borderId="19" xfId="0" applyNumberFormat="1" applyFont="1" applyFill="1" applyBorder="1" applyAlignment="1">
      <alignment horizontal="center" vertical="top"/>
    </xf>
    <xf numFmtId="165" fontId="2" fillId="7" borderId="57" xfId="0" applyNumberFormat="1" applyFont="1" applyFill="1" applyBorder="1" applyAlignment="1">
      <alignment horizontal="center" vertical="top" wrapText="1"/>
    </xf>
    <xf numFmtId="3" fontId="1" fillId="7" borderId="84" xfId="0" applyNumberFormat="1" applyFont="1" applyFill="1" applyBorder="1" applyAlignment="1">
      <alignment horizontal="center" vertical="top"/>
    </xf>
    <xf numFmtId="165" fontId="1" fillId="7" borderId="22" xfId="0" applyNumberFormat="1" applyFont="1" applyFill="1" applyBorder="1" applyAlignment="1">
      <alignment horizontal="center" vertical="top"/>
    </xf>
    <xf numFmtId="3" fontId="1" fillId="7" borderId="100" xfId="0" applyNumberFormat="1" applyFont="1" applyFill="1" applyBorder="1" applyAlignment="1">
      <alignment horizontal="center" vertical="top" wrapText="1"/>
    </xf>
    <xf numFmtId="3" fontId="1" fillId="7" borderId="99" xfId="0" applyNumberFormat="1" applyFont="1" applyFill="1" applyBorder="1" applyAlignment="1">
      <alignment horizontal="center" vertical="top" wrapText="1"/>
    </xf>
    <xf numFmtId="165" fontId="1" fillId="7" borderId="22" xfId="0" applyNumberFormat="1" applyFont="1" applyFill="1" applyBorder="1" applyAlignment="1">
      <alignment horizontal="right" vertical="top" wrapText="1"/>
    </xf>
    <xf numFmtId="0" fontId="6" fillId="7" borderId="17" xfId="0" applyFont="1" applyFill="1" applyBorder="1" applyAlignment="1">
      <alignment horizontal="center" vertical="top" wrapText="1"/>
    </xf>
    <xf numFmtId="3" fontId="1" fillId="7" borderId="100" xfId="0" applyNumberFormat="1" applyFont="1" applyFill="1" applyBorder="1" applyAlignment="1">
      <alignment horizontal="center" vertical="top"/>
    </xf>
    <xf numFmtId="165" fontId="2" fillId="8" borderId="21" xfId="0" applyNumberFormat="1" applyFont="1" applyFill="1" applyBorder="1" applyAlignment="1">
      <alignment horizontal="center" vertical="top" wrapText="1"/>
    </xf>
    <xf numFmtId="165" fontId="2" fillId="5" borderId="9" xfId="0" applyNumberFormat="1" applyFont="1" applyFill="1" applyBorder="1" applyAlignment="1">
      <alignment horizontal="center" vertical="top" wrapText="1"/>
    </xf>
    <xf numFmtId="165" fontId="1" fillId="7" borderId="7" xfId="0" applyNumberFormat="1" applyFont="1" applyFill="1" applyBorder="1" applyAlignment="1">
      <alignment horizontal="center" vertical="top" wrapText="1"/>
    </xf>
    <xf numFmtId="165" fontId="1" fillId="7" borderId="22" xfId="0" applyNumberFormat="1" applyFont="1" applyFill="1" applyBorder="1" applyAlignment="1">
      <alignment horizontal="center" vertical="top" wrapText="1"/>
    </xf>
    <xf numFmtId="165" fontId="1" fillId="7" borderId="22" xfId="0" applyNumberFormat="1" applyFont="1" applyFill="1" applyBorder="1" applyAlignment="1">
      <alignment horizontal="center" vertical="top"/>
    </xf>
    <xf numFmtId="0" fontId="1" fillId="7" borderId="7" xfId="0" applyFont="1" applyFill="1" applyBorder="1" applyAlignment="1">
      <alignment horizontal="center" vertical="top"/>
    </xf>
    <xf numFmtId="0" fontId="1" fillId="7" borderId="22" xfId="0" applyFont="1" applyFill="1" applyBorder="1" applyAlignment="1">
      <alignment horizontal="center" vertical="top"/>
    </xf>
    <xf numFmtId="3" fontId="13" fillId="7" borderId="34" xfId="0" applyNumberFormat="1" applyFont="1" applyFill="1" applyBorder="1" applyAlignment="1">
      <alignment horizontal="center" vertical="top"/>
    </xf>
    <xf numFmtId="0" fontId="1" fillId="7" borderId="27" xfId="0" applyFont="1" applyFill="1" applyBorder="1" applyAlignment="1">
      <alignment horizontal="center" vertical="top"/>
    </xf>
    <xf numFmtId="165" fontId="1" fillId="7" borderId="7" xfId="0" applyNumberFormat="1" applyFont="1" applyFill="1" applyBorder="1" applyAlignment="1">
      <alignment vertical="top"/>
    </xf>
    <xf numFmtId="165" fontId="1" fillId="7" borderId="93" xfId="0" applyNumberFormat="1" applyFont="1" applyFill="1" applyBorder="1" applyAlignment="1">
      <alignment vertical="top" wrapText="1"/>
    </xf>
    <xf numFmtId="0" fontId="1" fillId="7" borderId="76" xfId="0" applyFont="1" applyFill="1" applyBorder="1" applyAlignment="1">
      <alignment vertical="top" wrapText="1"/>
    </xf>
    <xf numFmtId="0" fontId="1" fillId="7" borderId="80" xfId="0" applyFont="1" applyFill="1" applyBorder="1" applyAlignment="1">
      <alignment vertical="top" wrapText="1"/>
    </xf>
    <xf numFmtId="165" fontId="1" fillId="7" borderId="103" xfId="0" applyNumberFormat="1" applyFont="1" applyFill="1" applyBorder="1" applyAlignment="1">
      <alignment horizontal="center" vertical="top"/>
    </xf>
    <xf numFmtId="3" fontId="1" fillId="7" borderId="20" xfId="0" applyNumberFormat="1" applyFont="1" applyFill="1" applyBorder="1" applyAlignment="1">
      <alignment horizontal="center" vertical="top" wrapText="1"/>
    </xf>
    <xf numFmtId="3" fontId="1" fillId="7" borderId="57" xfId="0" applyNumberFormat="1" applyFont="1" applyFill="1" applyBorder="1" applyAlignment="1">
      <alignment horizontal="center" vertical="top"/>
    </xf>
    <xf numFmtId="165" fontId="1" fillId="7" borderId="44" xfId="0" applyNumberFormat="1" applyFont="1" applyFill="1" applyBorder="1" applyAlignment="1">
      <alignment vertical="top" wrapText="1"/>
    </xf>
    <xf numFmtId="3" fontId="1" fillId="7" borderId="45" xfId="0" applyNumberFormat="1" applyFont="1" applyFill="1" applyBorder="1" applyAlignment="1">
      <alignment horizontal="center" vertical="top" wrapText="1"/>
    </xf>
    <xf numFmtId="3" fontId="1" fillId="7" borderId="91" xfId="0" applyNumberFormat="1" applyFont="1" applyFill="1" applyBorder="1" applyAlignment="1">
      <alignment horizontal="center" vertical="top" wrapText="1"/>
    </xf>
    <xf numFmtId="165" fontId="13" fillId="7" borderId="33" xfId="0" applyNumberFormat="1" applyFont="1" applyFill="1" applyBorder="1" applyAlignment="1">
      <alignment horizontal="center" vertical="top"/>
    </xf>
    <xf numFmtId="3" fontId="1" fillId="7" borderId="85" xfId="0" applyNumberFormat="1" applyFont="1" applyFill="1" applyBorder="1" applyAlignment="1">
      <alignment horizontal="center" vertical="top"/>
    </xf>
    <xf numFmtId="49" fontId="1" fillId="7" borderId="81" xfId="0" applyNumberFormat="1" applyFont="1" applyFill="1" applyBorder="1" applyAlignment="1">
      <alignment horizontal="center" vertical="top"/>
    </xf>
    <xf numFmtId="165" fontId="1" fillId="7" borderId="76" xfId="0" applyNumberFormat="1" applyFont="1" applyFill="1" applyBorder="1" applyAlignment="1">
      <alignment horizontal="left" vertical="top" wrapText="1"/>
    </xf>
    <xf numFmtId="165" fontId="1" fillId="7" borderId="9" xfId="0" applyNumberFormat="1" applyFont="1" applyFill="1" applyBorder="1" applyAlignment="1">
      <alignment vertical="top"/>
    </xf>
    <xf numFmtId="165" fontId="11" fillId="7" borderId="6" xfId="0" applyNumberFormat="1" applyFont="1" applyFill="1" applyBorder="1" applyAlignment="1">
      <alignment horizontal="center" vertical="top"/>
    </xf>
    <xf numFmtId="165" fontId="1" fillId="7" borderId="61" xfId="0" applyNumberFormat="1" applyFont="1" applyFill="1" applyBorder="1" applyAlignment="1">
      <alignment vertical="top" wrapText="1"/>
    </xf>
    <xf numFmtId="165" fontId="11" fillId="7" borderId="7" xfId="0" applyNumberFormat="1" applyFont="1" applyFill="1" applyBorder="1" applyAlignment="1">
      <alignment horizontal="center" vertical="top" wrapText="1"/>
    </xf>
    <xf numFmtId="49" fontId="1" fillId="7" borderId="80" xfId="0" applyNumberFormat="1" applyFont="1" applyFill="1" applyBorder="1" applyAlignment="1">
      <alignment horizontal="center" vertical="top" wrapText="1"/>
    </xf>
    <xf numFmtId="49" fontId="1" fillId="7" borderId="81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horizontal="center" vertical="top"/>
    </xf>
    <xf numFmtId="165" fontId="1" fillId="7" borderId="80" xfId="0" applyNumberFormat="1" applyFont="1" applyFill="1" applyBorder="1" applyAlignment="1">
      <alignment horizontal="center" vertical="top"/>
    </xf>
    <xf numFmtId="49" fontId="1" fillId="7" borderId="87" xfId="0" applyNumberFormat="1" applyFont="1" applyFill="1" applyBorder="1" applyAlignment="1">
      <alignment horizontal="center" vertical="top" wrapText="1"/>
    </xf>
    <xf numFmtId="165" fontId="1" fillId="8" borderId="1" xfId="0" applyNumberFormat="1" applyFont="1" applyFill="1" applyBorder="1" applyAlignment="1">
      <alignment horizontal="center" vertical="top"/>
    </xf>
    <xf numFmtId="49" fontId="1" fillId="7" borderId="89" xfId="0" applyNumberFormat="1" applyFont="1" applyFill="1" applyBorder="1" applyAlignment="1">
      <alignment horizontal="center" vertical="top"/>
    </xf>
    <xf numFmtId="165" fontId="13" fillId="7" borderId="19" xfId="0" applyNumberFormat="1" applyFont="1" applyFill="1" applyBorder="1" applyAlignment="1">
      <alignment horizontal="center" vertical="top"/>
    </xf>
    <xf numFmtId="165" fontId="13" fillId="7" borderId="48" xfId="0" applyNumberFormat="1" applyFont="1" applyFill="1" applyBorder="1" applyAlignment="1">
      <alignment horizontal="center" vertical="top"/>
    </xf>
    <xf numFmtId="165" fontId="13" fillId="7" borderId="61" xfId="0" applyNumberFormat="1" applyFont="1" applyFill="1" applyBorder="1" applyAlignment="1">
      <alignment horizontal="center" vertical="top"/>
    </xf>
    <xf numFmtId="165" fontId="2" fillId="7" borderId="10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165" fontId="3" fillId="7" borderId="19" xfId="0" applyNumberFormat="1" applyFont="1" applyFill="1" applyBorder="1" applyAlignment="1">
      <alignment horizontal="center" vertical="top" wrapText="1"/>
    </xf>
    <xf numFmtId="3" fontId="1" fillId="7" borderId="101" xfId="0" applyNumberFormat="1" applyFont="1" applyFill="1" applyBorder="1" applyAlignment="1">
      <alignment horizontal="center" vertical="top" wrapText="1"/>
    </xf>
    <xf numFmtId="3" fontId="5" fillId="7" borderId="10" xfId="0" applyNumberFormat="1" applyFont="1" applyFill="1" applyBorder="1" applyAlignment="1">
      <alignment horizontal="center" vertical="center" wrapText="1"/>
    </xf>
    <xf numFmtId="0" fontId="1" fillId="7" borderId="44" xfId="0" applyFont="1" applyFill="1" applyBorder="1" applyAlignment="1">
      <alignment vertical="top" wrapText="1"/>
    </xf>
    <xf numFmtId="165" fontId="13" fillId="7" borderId="22" xfId="0" applyNumberFormat="1" applyFont="1" applyFill="1" applyBorder="1" applyAlignment="1">
      <alignment horizontal="center" vertical="top"/>
    </xf>
    <xf numFmtId="3" fontId="1" fillId="7" borderId="96" xfId="0" applyNumberFormat="1" applyFont="1" applyFill="1" applyBorder="1" applyAlignment="1">
      <alignment horizontal="center" vertical="top" wrapText="1"/>
    </xf>
    <xf numFmtId="3" fontId="1" fillId="0" borderId="17" xfId="0" applyNumberFormat="1" applyFont="1" applyFill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49" fontId="1" fillId="7" borderId="112" xfId="3" applyNumberFormat="1" applyFont="1" applyFill="1" applyBorder="1" applyAlignment="1">
      <alignment horizontal="center" vertical="top"/>
    </xf>
    <xf numFmtId="49" fontId="1" fillId="7" borderId="113" xfId="3" applyNumberFormat="1" applyFont="1" applyFill="1" applyBorder="1" applyAlignment="1">
      <alignment horizontal="center" vertical="top"/>
    </xf>
    <xf numFmtId="165" fontId="1" fillId="7" borderId="114" xfId="3" applyNumberFormat="1" applyFont="1" applyFill="1" applyBorder="1" applyAlignment="1">
      <alignment vertical="top" wrapText="1"/>
    </xf>
    <xf numFmtId="3" fontId="11" fillId="7" borderId="10" xfId="0" applyNumberFormat="1" applyFont="1" applyFill="1" applyBorder="1" applyAlignment="1">
      <alignment horizontal="center" vertical="top"/>
    </xf>
    <xf numFmtId="3" fontId="1" fillId="3" borderId="47" xfId="0" applyNumberFormat="1" applyFont="1" applyFill="1" applyBorder="1" applyAlignment="1">
      <alignment horizontal="center" vertical="top" wrapText="1"/>
    </xf>
    <xf numFmtId="165" fontId="1" fillId="7" borderId="115" xfId="3" applyNumberFormat="1" applyFont="1" applyFill="1" applyBorder="1" applyAlignment="1">
      <alignment vertical="top" wrapText="1"/>
    </xf>
    <xf numFmtId="165" fontId="1" fillId="7" borderId="46" xfId="0" applyNumberFormat="1" applyFont="1" applyFill="1" applyBorder="1" applyAlignment="1">
      <alignment vertical="top" wrapText="1"/>
    </xf>
    <xf numFmtId="0" fontId="1" fillId="7" borderId="5" xfId="0" applyFont="1" applyFill="1" applyBorder="1" applyAlignment="1">
      <alignment horizontal="center" vertical="center"/>
    </xf>
    <xf numFmtId="3" fontId="21" fillId="7" borderId="10" xfId="0" applyNumberFormat="1" applyFont="1" applyFill="1" applyBorder="1" applyAlignment="1">
      <alignment horizontal="center" vertical="top"/>
    </xf>
    <xf numFmtId="3" fontId="21" fillId="7" borderId="0" xfId="0" applyNumberFormat="1" applyFont="1" applyFill="1" applyBorder="1" applyAlignment="1">
      <alignment horizontal="center" vertical="top"/>
    </xf>
    <xf numFmtId="3" fontId="1" fillId="7" borderId="27" xfId="1" applyNumberFormat="1" applyFont="1" applyFill="1" applyBorder="1" applyAlignment="1">
      <alignment horizontal="center" vertical="top" wrapText="1"/>
    </xf>
    <xf numFmtId="3" fontId="1" fillId="7" borderId="72" xfId="1" applyNumberFormat="1" applyFont="1" applyFill="1" applyBorder="1" applyAlignment="1">
      <alignment horizontal="center" vertical="top" wrapText="1"/>
    </xf>
    <xf numFmtId="3" fontId="1" fillId="7" borderId="26" xfId="1" applyNumberFormat="1" applyFont="1" applyFill="1" applyBorder="1" applyAlignment="1">
      <alignment horizontal="center" vertical="top" wrapText="1"/>
    </xf>
    <xf numFmtId="165" fontId="1" fillId="7" borderId="76" xfId="0" applyNumberFormat="1" applyFont="1" applyFill="1" applyBorder="1" applyAlignment="1">
      <alignment vertical="top" wrapText="1"/>
    </xf>
    <xf numFmtId="0" fontId="1" fillId="7" borderId="19" xfId="0" applyFont="1" applyFill="1" applyBorder="1" applyAlignment="1">
      <alignment vertical="top"/>
    </xf>
    <xf numFmtId="0" fontId="1" fillId="7" borderId="45" xfId="0" applyFont="1" applyFill="1" applyBorder="1" applyAlignment="1">
      <alignment vertical="top"/>
    </xf>
    <xf numFmtId="49" fontId="1" fillId="7" borderId="19" xfId="0" applyNumberFormat="1" applyFont="1" applyFill="1" applyBorder="1" applyAlignment="1">
      <alignment horizontal="center" vertical="top"/>
    </xf>
    <xf numFmtId="49" fontId="1" fillId="7" borderId="27" xfId="0" applyNumberFormat="1" applyFont="1" applyFill="1" applyBorder="1" applyAlignment="1">
      <alignment horizontal="center" vertical="top"/>
    </xf>
    <xf numFmtId="3" fontId="1" fillId="7" borderId="1" xfId="0" applyNumberFormat="1" applyFont="1" applyFill="1" applyBorder="1" applyAlignment="1">
      <alignment horizontal="center" vertical="top"/>
    </xf>
    <xf numFmtId="165" fontId="1" fillId="7" borderId="75" xfId="0" applyNumberFormat="1" applyFont="1" applyFill="1" applyBorder="1" applyAlignment="1">
      <alignment vertical="top"/>
    </xf>
    <xf numFmtId="165" fontId="1" fillId="7" borderId="103" xfId="0" applyNumberFormat="1" applyFont="1" applyFill="1" applyBorder="1" applyAlignment="1">
      <alignment vertical="top"/>
    </xf>
    <xf numFmtId="165" fontId="1" fillId="7" borderId="102" xfId="0" applyNumberFormat="1" applyFont="1" applyFill="1" applyBorder="1" applyAlignment="1">
      <alignment vertical="top"/>
    </xf>
    <xf numFmtId="165" fontId="1" fillId="7" borderId="19" xfId="0" applyNumberFormat="1" applyFont="1" applyFill="1" applyBorder="1" applyAlignment="1">
      <alignment horizontal="center" vertical="top" wrapText="1"/>
    </xf>
    <xf numFmtId="0" fontId="21" fillId="7" borderId="74" xfId="0" applyFont="1" applyFill="1" applyBorder="1" applyAlignment="1">
      <alignment vertical="top" wrapText="1"/>
    </xf>
    <xf numFmtId="3" fontId="1" fillId="3" borderId="45" xfId="0" applyNumberFormat="1" applyFont="1" applyFill="1" applyBorder="1" applyAlignment="1">
      <alignment horizontal="center" vertical="top" wrapText="1"/>
    </xf>
    <xf numFmtId="165" fontId="1" fillId="7" borderId="105" xfId="0" applyNumberFormat="1" applyFont="1" applyFill="1" applyBorder="1" applyAlignment="1">
      <alignment vertical="top"/>
    </xf>
    <xf numFmtId="3" fontId="5" fillId="7" borderId="34" xfId="0" applyNumberFormat="1" applyFont="1" applyFill="1" applyBorder="1" applyAlignment="1">
      <alignment horizontal="center" vertical="top" wrapText="1"/>
    </xf>
    <xf numFmtId="3" fontId="1" fillId="7" borderId="34" xfId="0" applyNumberFormat="1" applyFont="1" applyFill="1" applyBorder="1" applyAlignment="1">
      <alignment vertical="top"/>
    </xf>
    <xf numFmtId="49" fontId="1" fillId="7" borderId="116" xfId="3" applyNumberFormat="1" applyFont="1" applyFill="1" applyBorder="1" applyAlignment="1">
      <alignment horizontal="center" vertical="top"/>
    </xf>
    <xf numFmtId="49" fontId="19" fillId="7" borderId="27" xfId="0" applyNumberFormat="1" applyFont="1" applyFill="1" applyBorder="1" applyAlignment="1">
      <alignment horizontal="center" vertical="top"/>
    </xf>
    <xf numFmtId="49" fontId="2" fillId="8" borderId="56" xfId="0" applyNumberFormat="1" applyFont="1" applyFill="1" applyBorder="1" applyAlignment="1">
      <alignment horizontal="center" vertical="top"/>
    </xf>
    <xf numFmtId="49" fontId="2" fillId="7" borderId="1" xfId="0" applyNumberFormat="1" applyFont="1" applyFill="1" applyBorder="1" applyAlignment="1">
      <alignment horizontal="center" vertical="top"/>
    </xf>
    <xf numFmtId="0" fontId="1" fillId="7" borderId="77" xfId="0" applyNumberFormat="1" applyFont="1" applyFill="1" applyBorder="1" applyAlignment="1">
      <alignment horizontal="center" vertical="top"/>
    </xf>
    <xf numFmtId="165" fontId="1" fillId="7" borderId="84" xfId="0" applyNumberFormat="1" applyFont="1" applyFill="1" applyBorder="1" applyAlignment="1">
      <alignment vertical="top" wrapText="1"/>
    </xf>
    <xf numFmtId="0" fontId="11" fillId="0" borderId="0" xfId="0" applyFont="1" applyBorder="1" applyAlignment="1">
      <alignment vertical="top"/>
    </xf>
    <xf numFmtId="0" fontId="0" fillId="7" borderId="17" xfId="0" applyFill="1" applyBorder="1" applyAlignment="1">
      <alignment vertical="top" wrapText="1"/>
    </xf>
    <xf numFmtId="0" fontId="1" fillId="7" borderId="10" xfId="0" applyNumberFormat="1" applyFont="1" applyFill="1" applyBorder="1" applyAlignment="1">
      <alignment horizontal="center" vertical="top"/>
    </xf>
    <xf numFmtId="165" fontId="2" fillId="7" borderId="1" xfId="0" applyNumberFormat="1" applyFont="1" applyFill="1" applyBorder="1" applyAlignment="1">
      <alignment horizontal="center" vertical="top" wrapText="1"/>
    </xf>
    <xf numFmtId="165" fontId="1" fillId="7" borderId="88" xfId="0" applyNumberFormat="1" applyFont="1" applyFill="1" applyBorder="1" applyAlignment="1">
      <alignment horizontal="left" vertical="top" wrapText="1"/>
    </xf>
    <xf numFmtId="0" fontId="1" fillId="7" borderId="17" xfId="0" applyNumberFormat="1" applyFont="1" applyFill="1" applyBorder="1" applyAlignment="1">
      <alignment horizontal="center" vertical="top" wrapText="1"/>
    </xf>
    <xf numFmtId="165" fontId="26" fillId="7" borderId="33" xfId="0" applyNumberFormat="1" applyFont="1" applyFill="1" applyBorder="1" applyAlignment="1">
      <alignment horizontal="center" vertical="top"/>
    </xf>
    <xf numFmtId="0" fontId="1" fillId="7" borderId="10" xfId="0" applyFont="1" applyFill="1" applyBorder="1" applyAlignment="1">
      <alignment horizontal="center" vertical="top"/>
    </xf>
    <xf numFmtId="0" fontId="1" fillId="7" borderId="47" xfId="0" applyFont="1" applyFill="1" applyBorder="1" applyAlignment="1">
      <alignment horizontal="center" vertical="top"/>
    </xf>
    <xf numFmtId="165" fontId="13" fillId="7" borderId="6" xfId="0" applyNumberFormat="1" applyFont="1" applyFill="1" applyBorder="1" applyAlignment="1">
      <alignment vertical="top" wrapText="1"/>
    </xf>
    <xf numFmtId="3" fontId="13" fillId="0" borderId="10" xfId="0" applyNumberFormat="1" applyFont="1" applyFill="1" applyBorder="1" applyAlignment="1">
      <alignment horizontal="center" vertical="top"/>
    </xf>
    <xf numFmtId="165" fontId="13" fillId="7" borderId="107" xfId="0" applyNumberFormat="1" applyFont="1" applyFill="1" applyBorder="1" applyAlignment="1">
      <alignment horizontal="center" vertical="top"/>
    </xf>
    <xf numFmtId="165" fontId="13" fillId="7" borderId="83" xfId="0" applyNumberFormat="1" applyFont="1" applyFill="1" applyBorder="1" applyAlignment="1">
      <alignment horizontal="center" vertical="top"/>
    </xf>
    <xf numFmtId="165" fontId="13" fillId="7" borderId="108" xfId="0" applyNumberFormat="1" applyFont="1" applyFill="1" applyBorder="1" applyAlignment="1">
      <alignment vertical="top" wrapText="1"/>
    </xf>
    <xf numFmtId="3" fontId="13" fillId="7" borderId="84" xfId="0" applyNumberFormat="1" applyFont="1" applyFill="1" applyBorder="1" applyAlignment="1">
      <alignment horizontal="center" vertical="top"/>
    </xf>
    <xf numFmtId="3" fontId="27" fillId="7" borderId="85" xfId="0" applyNumberFormat="1" applyFont="1" applyFill="1" applyBorder="1" applyAlignment="1">
      <alignment horizontal="center" vertical="top"/>
    </xf>
    <xf numFmtId="3" fontId="27" fillId="7" borderId="92" xfId="0" applyNumberFormat="1" applyFont="1" applyFill="1" applyBorder="1" applyAlignment="1">
      <alignment horizontal="center" vertical="top"/>
    </xf>
    <xf numFmtId="165" fontId="13" fillId="7" borderId="64" xfId="0" applyNumberFormat="1" applyFont="1" applyFill="1" applyBorder="1" applyAlignment="1">
      <alignment horizontal="center" vertical="top"/>
    </xf>
    <xf numFmtId="165" fontId="13" fillId="7" borderId="21" xfId="0" applyNumberFormat="1" applyFont="1" applyFill="1" applyBorder="1" applyAlignment="1">
      <alignment horizontal="center" vertical="top"/>
    </xf>
    <xf numFmtId="165" fontId="13" fillId="0" borderId="15" xfId="0" applyNumberFormat="1" applyFont="1" applyFill="1" applyBorder="1" applyAlignment="1">
      <alignment horizontal="left" vertical="top" wrapText="1"/>
    </xf>
    <xf numFmtId="165" fontId="1" fillId="8" borderId="32" xfId="0" applyNumberFormat="1" applyFont="1" applyFill="1" applyBorder="1" applyAlignment="1">
      <alignment horizontal="center" vertical="top"/>
    </xf>
    <xf numFmtId="165" fontId="13" fillId="7" borderId="36" xfId="0" applyNumberFormat="1" applyFont="1" applyFill="1" applyBorder="1" applyAlignment="1">
      <alignment vertical="top" wrapText="1"/>
    </xf>
    <xf numFmtId="165" fontId="13" fillId="7" borderId="16" xfId="0" applyNumberFormat="1" applyFont="1" applyFill="1" applyBorder="1" applyAlignment="1">
      <alignment horizontal="center" vertical="top" wrapText="1"/>
    </xf>
    <xf numFmtId="3" fontId="13" fillId="0" borderId="36" xfId="0" applyNumberFormat="1" applyFont="1" applyFill="1" applyBorder="1" applyAlignment="1">
      <alignment horizontal="center" vertical="top"/>
    </xf>
    <xf numFmtId="3" fontId="1" fillId="0" borderId="36" xfId="0" applyNumberFormat="1" applyFont="1" applyFill="1" applyBorder="1" applyAlignment="1">
      <alignment horizontal="center" vertical="top"/>
    </xf>
    <xf numFmtId="3" fontId="1" fillId="0" borderId="16" xfId="0" applyNumberFormat="1" applyFont="1" applyFill="1" applyBorder="1" applyAlignment="1">
      <alignment horizontal="center" vertical="top"/>
    </xf>
    <xf numFmtId="165" fontId="13" fillId="7" borderId="7" xfId="0" applyNumberFormat="1" applyFont="1" applyFill="1" applyBorder="1" applyAlignment="1">
      <alignment horizontal="center" vertical="top"/>
    </xf>
    <xf numFmtId="0" fontId="13" fillId="7" borderId="6" xfId="0" applyFont="1" applyFill="1" applyBorder="1" applyAlignment="1">
      <alignment vertical="top" wrapText="1"/>
    </xf>
    <xf numFmtId="3" fontId="13" fillId="7" borderId="47" xfId="0" applyNumberFormat="1" applyFont="1" applyFill="1" applyBorder="1" applyAlignment="1">
      <alignment horizontal="center" vertical="top" wrapText="1"/>
    </xf>
    <xf numFmtId="3" fontId="13" fillId="7" borderId="34" xfId="0" applyNumberFormat="1" applyFont="1" applyFill="1" applyBorder="1" applyAlignment="1">
      <alignment horizontal="center" vertical="top" wrapText="1"/>
    </xf>
    <xf numFmtId="165" fontId="27" fillId="7" borderId="1" xfId="0" applyNumberFormat="1" applyFont="1" applyFill="1" applyBorder="1" applyAlignment="1">
      <alignment horizontal="center" vertical="top" textRotation="90" wrapText="1"/>
    </xf>
    <xf numFmtId="165" fontId="13" fillId="7" borderId="80" xfId="0" applyNumberFormat="1" applyFont="1" applyFill="1" applyBorder="1" applyAlignment="1">
      <alignment vertical="top" wrapText="1"/>
    </xf>
    <xf numFmtId="165" fontId="13" fillId="7" borderId="84" xfId="0" applyNumberFormat="1" applyFont="1" applyFill="1" applyBorder="1" applyAlignment="1">
      <alignment vertical="top" wrapText="1"/>
    </xf>
    <xf numFmtId="165" fontId="1" fillId="7" borderId="77" xfId="0" applyNumberFormat="1" applyFont="1" applyFill="1" applyBorder="1" applyAlignment="1">
      <alignment vertical="top" wrapText="1"/>
    </xf>
    <xf numFmtId="165" fontId="13" fillId="7" borderId="10" xfId="0" applyNumberFormat="1" applyFont="1" applyFill="1" applyBorder="1" applyAlignment="1">
      <alignment horizontal="center" vertical="center" textRotation="90" wrapText="1"/>
    </xf>
    <xf numFmtId="49" fontId="13" fillId="0" borderId="34" xfId="0" applyNumberFormat="1" applyFont="1" applyFill="1" applyBorder="1" applyAlignment="1">
      <alignment horizontal="center" vertical="top"/>
    </xf>
    <xf numFmtId="49" fontId="13" fillId="7" borderId="27" xfId="0" applyNumberFormat="1" applyFont="1" applyFill="1" applyBorder="1" applyAlignment="1">
      <alignment horizontal="center" vertical="top"/>
    </xf>
    <xf numFmtId="0" fontId="1" fillId="7" borderId="75" xfId="0" applyFont="1" applyFill="1" applyBorder="1" applyAlignment="1">
      <alignment vertical="top" wrapText="1"/>
    </xf>
    <xf numFmtId="0" fontId="1" fillId="7" borderId="74" xfId="0" applyFont="1" applyFill="1" applyBorder="1" applyAlignment="1">
      <alignment vertical="top" wrapText="1"/>
    </xf>
    <xf numFmtId="3" fontId="22" fillId="7" borderId="105" xfId="0" applyNumberFormat="1" applyFont="1" applyFill="1" applyBorder="1" applyAlignment="1">
      <alignment horizontal="center" vertical="center"/>
    </xf>
    <xf numFmtId="49" fontId="13" fillId="7" borderId="96" xfId="0" applyNumberFormat="1" applyFont="1" applyFill="1" applyBorder="1" applyAlignment="1">
      <alignment horizontal="center" vertical="top"/>
    </xf>
    <xf numFmtId="49" fontId="13" fillId="7" borderId="77" xfId="0" applyNumberFormat="1" applyFont="1" applyFill="1" applyBorder="1" applyAlignment="1">
      <alignment horizontal="center" vertical="top"/>
    </xf>
    <xf numFmtId="165" fontId="13" fillId="7" borderId="76" xfId="0" applyNumberFormat="1" applyFont="1" applyFill="1" applyBorder="1" applyAlignment="1">
      <alignment horizontal="left" vertical="top" wrapText="1"/>
    </xf>
    <xf numFmtId="3" fontId="22" fillId="7" borderId="45" xfId="0" applyNumberFormat="1" applyFont="1" applyFill="1" applyBorder="1" applyAlignment="1">
      <alignment horizontal="center" vertical="center"/>
    </xf>
    <xf numFmtId="3" fontId="1" fillId="7" borderId="19" xfId="0" applyNumberFormat="1" applyFont="1" applyFill="1" applyBorder="1" applyAlignment="1">
      <alignment horizontal="center" vertical="center"/>
    </xf>
    <xf numFmtId="3" fontId="1" fillId="7" borderId="45" xfId="0" applyNumberFormat="1" applyFont="1" applyFill="1" applyBorder="1" applyAlignment="1">
      <alignment horizontal="center" vertical="center"/>
    </xf>
    <xf numFmtId="3" fontId="1" fillId="7" borderId="20" xfId="0" applyNumberFormat="1" applyFont="1" applyFill="1" applyBorder="1" applyAlignment="1">
      <alignment horizontal="center" vertical="center"/>
    </xf>
    <xf numFmtId="0" fontId="6" fillId="7" borderId="47" xfId="0" applyFont="1" applyFill="1" applyBorder="1" applyAlignment="1">
      <alignment vertical="top" wrapText="1"/>
    </xf>
    <xf numFmtId="165" fontId="6" fillId="7" borderId="17" xfId="0" applyNumberFormat="1" applyFont="1" applyFill="1" applyBorder="1" applyAlignment="1">
      <alignment vertical="top" wrapText="1"/>
    </xf>
    <xf numFmtId="49" fontId="19" fillId="7" borderId="10" xfId="0" applyNumberFormat="1" applyFont="1" applyFill="1" applyBorder="1" applyAlignment="1">
      <alignment horizontal="center" vertical="top"/>
    </xf>
    <xf numFmtId="49" fontId="2" fillId="8" borderId="47" xfId="0" applyNumberFormat="1" applyFont="1" applyFill="1" applyBorder="1" applyAlignment="1">
      <alignment horizontal="center" vertical="top"/>
    </xf>
    <xf numFmtId="165" fontId="1" fillId="7" borderId="92" xfId="0" applyNumberFormat="1" applyFont="1" applyFill="1" applyBorder="1" applyAlignment="1">
      <alignment horizontal="center" vertical="top" wrapText="1"/>
    </xf>
    <xf numFmtId="165" fontId="1" fillId="7" borderId="83" xfId="0" applyNumberFormat="1" applyFont="1" applyFill="1" applyBorder="1" applyAlignment="1">
      <alignment vertical="top" wrapText="1"/>
    </xf>
    <xf numFmtId="0" fontId="1" fillId="7" borderId="84" xfId="0" applyNumberFormat="1" applyFont="1" applyFill="1" applyBorder="1" applyAlignment="1">
      <alignment horizontal="center" vertical="top"/>
    </xf>
    <xf numFmtId="0" fontId="1" fillId="7" borderId="104" xfId="0" applyNumberFormat="1" applyFont="1" applyFill="1" applyBorder="1" applyAlignment="1">
      <alignment horizontal="center" vertical="top"/>
    </xf>
    <xf numFmtId="165" fontId="13" fillId="7" borderId="38" xfId="0" applyNumberFormat="1" applyFont="1" applyFill="1" applyBorder="1" applyAlignment="1">
      <alignment horizontal="center" vertical="top"/>
    </xf>
    <xf numFmtId="165" fontId="13" fillId="7" borderId="0" xfId="0" applyNumberFormat="1" applyFont="1" applyFill="1" applyBorder="1" applyAlignment="1">
      <alignment horizontal="center" vertical="top"/>
    </xf>
    <xf numFmtId="3" fontId="13" fillId="7" borderId="10" xfId="0" applyNumberFormat="1" applyFont="1" applyFill="1" applyBorder="1" applyAlignment="1">
      <alignment horizontal="center" vertical="top"/>
    </xf>
    <xf numFmtId="165" fontId="13" fillId="7" borderId="29" xfId="0" applyNumberFormat="1" applyFont="1" applyFill="1" applyBorder="1" applyAlignment="1">
      <alignment vertical="top" wrapText="1"/>
    </xf>
    <xf numFmtId="165" fontId="30" fillId="7" borderId="29" xfId="0" applyNumberFormat="1" applyFont="1" applyFill="1" applyBorder="1" applyAlignment="1">
      <alignment horizontal="center" vertical="top" wrapText="1"/>
    </xf>
    <xf numFmtId="165" fontId="17" fillId="8" borderId="55" xfId="0" applyNumberFormat="1" applyFont="1" applyFill="1" applyBorder="1" applyAlignment="1">
      <alignment horizontal="center" vertical="top"/>
    </xf>
    <xf numFmtId="165" fontId="17" fillId="8" borderId="56" xfId="0" applyNumberFormat="1" applyFont="1" applyFill="1" applyBorder="1" applyAlignment="1">
      <alignment horizontal="center" vertical="top"/>
    </xf>
    <xf numFmtId="165" fontId="13" fillId="7" borderId="50" xfId="0" applyNumberFormat="1" applyFont="1" applyFill="1" applyBorder="1" applyAlignment="1">
      <alignment vertical="top" wrapText="1"/>
    </xf>
    <xf numFmtId="165" fontId="13" fillId="7" borderId="29" xfId="0" applyNumberFormat="1" applyFont="1" applyFill="1" applyBorder="1" applyAlignment="1">
      <alignment horizontal="center" vertical="top"/>
    </xf>
    <xf numFmtId="3" fontId="13" fillId="7" borderId="24" xfId="0" applyNumberFormat="1" applyFont="1" applyFill="1" applyBorder="1" applyAlignment="1">
      <alignment horizontal="center" vertical="top"/>
    </xf>
    <xf numFmtId="165" fontId="5" fillId="7" borderId="17" xfId="0" applyNumberFormat="1" applyFont="1" applyFill="1" applyBorder="1" applyAlignment="1">
      <alignment horizontal="center" vertical="top" wrapText="1"/>
    </xf>
    <xf numFmtId="3" fontId="1" fillId="7" borderId="75" xfId="0" applyNumberFormat="1" applyFont="1" applyFill="1" applyBorder="1" applyAlignment="1">
      <alignment horizontal="center" vertical="top"/>
    </xf>
    <xf numFmtId="49" fontId="1" fillId="7" borderId="87" xfId="0" applyNumberFormat="1" applyFont="1" applyFill="1" applyBorder="1" applyAlignment="1">
      <alignment horizontal="center" vertical="top"/>
    </xf>
    <xf numFmtId="0" fontId="1" fillId="7" borderId="20" xfId="0" applyFont="1" applyFill="1" applyBorder="1" applyAlignment="1">
      <alignment horizontal="center" vertical="top"/>
    </xf>
    <xf numFmtId="0" fontId="1" fillId="7" borderId="17" xfId="0" applyFont="1" applyFill="1" applyBorder="1" applyAlignment="1">
      <alignment horizontal="center" vertical="top"/>
    </xf>
    <xf numFmtId="0" fontId="3" fillId="7" borderId="19" xfId="0" applyFont="1" applyFill="1" applyBorder="1" applyAlignment="1">
      <alignment horizontal="center" vertical="top" wrapText="1"/>
    </xf>
    <xf numFmtId="0" fontId="1" fillId="7" borderId="20" xfId="0" applyFont="1" applyFill="1" applyBorder="1" applyAlignment="1">
      <alignment vertical="top"/>
    </xf>
    <xf numFmtId="0" fontId="3" fillId="7" borderId="10" xfId="0" applyFont="1" applyFill="1" applyBorder="1" applyAlignment="1">
      <alignment horizontal="center" vertical="top" wrapText="1"/>
    </xf>
    <xf numFmtId="165" fontId="13" fillId="7" borderId="57" xfId="0" applyNumberFormat="1" applyFont="1" applyFill="1" applyBorder="1" applyAlignment="1">
      <alignment horizontal="center" vertical="top"/>
    </xf>
    <xf numFmtId="49" fontId="13" fillId="7" borderId="91" xfId="0" applyNumberFormat="1" applyFont="1" applyFill="1" applyBorder="1" applyAlignment="1">
      <alignment horizontal="center" vertical="top"/>
    </xf>
    <xf numFmtId="3" fontId="13" fillId="7" borderId="47" xfId="0" applyNumberFormat="1" applyFont="1" applyFill="1" applyBorder="1" applyAlignment="1">
      <alignment horizontal="center" vertical="top"/>
    </xf>
    <xf numFmtId="0" fontId="13" fillId="7" borderId="28" xfId="0" applyFont="1" applyFill="1" applyBorder="1" applyAlignment="1">
      <alignment horizontal="left" vertical="top" wrapText="1"/>
    </xf>
    <xf numFmtId="0" fontId="28" fillId="7" borderId="17" xfId="0" applyFont="1" applyFill="1" applyBorder="1" applyAlignment="1">
      <alignment horizontal="center" wrapText="1"/>
    </xf>
    <xf numFmtId="3" fontId="27" fillId="7" borderId="47" xfId="0" applyNumberFormat="1" applyFont="1" applyFill="1" applyBorder="1" applyAlignment="1">
      <alignment horizontal="center" vertical="center" wrapText="1"/>
    </xf>
    <xf numFmtId="165" fontId="13" fillId="7" borderId="22" xfId="0" applyNumberFormat="1" applyFont="1" applyFill="1" applyBorder="1" applyAlignment="1">
      <alignment horizontal="center"/>
    </xf>
    <xf numFmtId="165" fontId="13" fillId="7" borderId="72" xfId="0" applyNumberFormat="1" applyFont="1" applyFill="1" applyBorder="1" applyAlignment="1">
      <alignment horizontal="center"/>
    </xf>
    <xf numFmtId="49" fontId="1" fillId="7" borderId="47" xfId="0" applyNumberFormat="1" applyFont="1" applyFill="1" applyBorder="1" applyAlignment="1">
      <alignment horizontal="center" vertical="top" wrapText="1"/>
    </xf>
    <xf numFmtId="49" fontId="1" fillId="7" borderId="17" xfId="0" applyNumberFormat="1" applyFont="1" applyFill="1" applyBorder="1" applyAlignment="1">
      <alignment horizontal="center" vertical="top" wrapText="1"/>
    </xf>
    <xf numFmtId="49" fontId="13" fillId="7" borderId="72" xfId="0" applyNumberFormat="1" applyFont="1" applyFill="1" applyBorder="1" applyAlignment="1">
      <alignment horizontal="center" vertical="top" wrapText="1"/>
    </xf>
    <xf numFmtId="49" fontId="1" fillId="7" borderId="27" xfId="0" applyNumberFormat="1" applyFont="1" applyFill="1" applyBorder="1" applyAlignment="1">
      <alignment horizontal="center" vertical="top" wrapText="1"/>
    </xf>
    <xf numFmtId="0" fontId="1" fillId="7" borderId="61" xfId="0" applyFont="1" applyFill="1" applyBorder="1" applyAlignment="1">
      <alignment vertical="top"/>
    </xf>
    <xf numFmtId="0" fontId="1" fillId="7" borderId="34" xfId="0" applyFont="1" applyFill="1" applyBorder="1" applyAlignment="1">
      <alignment vertical="top"/>
    </xf>
    <xf numFmtId="0" fontId="1" fillId="7" borderId="27" xfId="0" applyFont="1" applyFill="1" applyBorder="1" applyAlignment="1">
      <alignment vertical="top"/>
    </xf>
    <xf numFmtId="3" fontId="1" fillId="7" borderId="44" xfId="0" applyNumberFormat="1" applyFont="1" applyFill="1" applyBorder="1" applyAlignment="1">
      <alignment horizontal="center" vertical="top"/>
    </xf>
    <xf numFmtId="0" fontId="1" fillId="7" borderId="82" xfId="0" applyFont="1" applyFill="1" applyBorder="1" applyAlignment="1">
      <alignment horizontal="center" vertical="top"/>
    </xf>
    <xf numFmtId="3" fontId="13" fillId="7" borderId="19" xfId="0" applyNumberFormat="1" applyFont="1" applyFill="1" applyBorder="1" applyAlignment="1">
      <alignment horizontal="center" vertical="top"/>
    </xf>
    <xf numFmtId="3" fontId="13" fillId="7" borderId="10" xfId="0" applyNumberFormat="1" applyFont="1" applyFill="1" applyBorder="1" applyAlignment="1">
      <alignment horizontal="center" vertical="top" wrapText="1"/>
    </xf>
    <xf numFmtId="165" fontId="13" fillId="7" borderId="5" xfId="0" applyNumberFormat="1" applyFont="1" applyFill="1" applyBorder="1" applyAlignment="1">
      <alignment horizontal="center" vertical="center"/>
    </xf>
    <xf numFmtId="0" fontId="13" fillId="7" borderId="33" xfId="0" applyFont="1" applyFill="1" applyBorder="1" applyAlignment="1">
      <alignment horizontal="center" vertical="center"/>
    </xf>
    <xf numFmtId="3" fontId="13" fillId="7" borderId="19" xfId="0" applyNumberFormat="1" applyFont="1" applyFill="1" applyBorder="1" applyAlignment="1">
      <alignment horizontal="center" vertical="top" wrapText="1"/>
    </xf>
    <xf numFmtId="49" fontId="13" fillId="7" borderId="98" xfId="0" applyNumberFormat="1" applyFont="1" applyFill="1" applyBorder="1" applyAlignment="1">
      <alignment horizontal="center" vertical="top"/>
    </xf>
    <xf numFmtId="165" fontId="1" fillId="7" borderId="74" xfId="0" applyNumberFormat="1" applyFont="1" applyFill="1" applyBorder="1" applyAlignment="1">
      <alignment vertical="top" wrapText="1"/>
    </xf>
    <xf numFmtId="49" fontId="1" fillId="7" borderId="103" xfId="0" applyNumberFormat="1" applyFont="1" applyFill="1" applyBorder="1" applyAlignment="1">
      <alignment horizontal="center" vertical="top"/>
    </xf>
    <xf numFmtId="49" fontId="1" fillId="7" borderId="105" xfId="0" applyNumberFormat="1" applyFont="1" applyFill="1" applyBorder="1" applyAlignment="1">
      <alignment horizontal="center" vertical="top"/>
    </xf>
    <xf numFmtId="0" fontId="1" fillId="0" borderId="79" xfId="0" applyFont="1" applyBorder="1" applyAlignment="1">
      <alignment vertical="top" wrapText="1"/>
    </xf>
    <xf numFmtId="3" fontId="1" fillId="3" borderId="10" xfId="0" applyNumberFormat="1" applyFont="1" applyFill="1" applyBorder="1" applyAlignment="1">
      <alignment horizontal="center" vertical="top" wrapText="1"/>
    </xf>
    <xf numFmtId="49" fontId="2" fillId="8" borderId="1" xfId="0" applyNumberFormat="1" applyFont="1" applyFill="1" applyBorder="1" applyAlignment="1">
      <alignment horizontal="center" vertical="top"/>
    </xf>
    <xf numFmtId="165" fontId="1" fillId="8" borderId="1" xfId="0" applyNumberFormat="1" applyFont="1" applyFill="1" applyBorder="1" applyAlignment="1">
      <alignment horizontal="center" vertical="center" textRotation="90" wrapText="1"/>
    </xf>
    <xf numFmtId="165" fontId="1" fillId="8" borderId="16" xfId="0" applyNumberFormat="1" applyFont="1" applyFill="1" applyBorder="1" applyAlignment="1">
      <alignment horizontal="center" vertical="top" wrapText="1"/>
    </xf>
    <xf numFmtId="165" fontId="1" fillId="8" borderId="21" xfId="0" applyNumberFormat="1" applyFont="1" applyFill="1" applyBorder="1" applyAlignment="1">
      <alignment horizontal="center" vertical="top"/>
    </xf>
    <xf numFmtId="165" fontId="1" fillId="8" borderId="15" xfId="0" applyNumberFormat="1" applyFont="1" applyFill="1" applyBorder="1" applyAlignment="1">
      <alignment horizontal="left" vertical="top" wrapText="1"/>
    </xf>
    <xf numFmtId="165" fontId="1" fillId="8" borderId="59" xfId="0" applyNumberFormat="1" applyFont="1" applyFill="1" applyBorder="1" applyAlignment="1">
      <alignment horizontal="center" vertical="top"/>
    </xf>
    <xf numFmtId="165" fontId="1" fillId="8" borderId="16" xfId="0" applyNumberFormat="1" applyFont="1" applyFill="1" applyBorder="1" applyAlignment="1">
      <alignment horizontal="center" vertical="top"/>
    </xf>
    <xf numFmtId="3" fontId="1" fillId="7" borderId="34" xfId="1" applyNumberFormat="1" applyFont="1" applyFill="1" applyBorder="1" applyAlignment="1">
      <alignment horizontal="center" vertical="top" wrapText="1"/>
    </xf>
    <xf numFmtId="49" fontId="11" fillId="7" borderId="105" xfId="0" applyNumberFormat="1" applyFont="1" applyFill="1" applyBorder="1" applyAlignment="1">
      <alignment horizontal="center" vertical="top"/>
    </xf>
    <xf numFmtId="49" fontId="11" fillId="7" borderId="102" xfId="0" applyNumberFormat="1" applyFont="1" applyFill="1" applyBorder="1" applyAlignment="1">
      <alignment horizontal="center" vertical="top"/>
    </xf>
    <xf numFmtId="3" fontId="13" fillId="7" borderId="77" xfId="0" applyNumberFormat="1" applyFont="1" applyFill="1" applyBorder="1" applyAlignment="1">
      <alignment horizontal="center" vertical="top"/>
    </xf>
    <xf numFmtId="49" fontId="1" fillId="7" borderId="10" xfId="0" applyNumberFormat="1" applyFont="1" applyFill="1" applyBorder="1" applyAlignment="1">
      <alignment horizontal="left" vertical="top" wrapText="1"/>
    </xf>
    <xf numFmtId="49" fontId="1" fillId="7" borderId="10" xfId="0" applyNumberFormat="1" applyFont="1" applyFill="1" applyBorder="1" applyAlignment="1">
      <alignment horizontal="center" vertical="top"/>
    </xf>
    <xf numFmtId="0" fontId="1" fillId="7" borderId="97" xfId="0" applyFont="1" applyFill="1" applyBorder="1" applyAlignment="1">
      <alignment horizontal="center" vertical="top" wrapText="1"/>
    </xf>
    <xf numFmtId="0" fontId="1" fillId="7" borderId="90" xfId="0" applyFont="1" applyFill="1" applyBorder="1" applyAlignment="1">
      <alignment horizontal="center" vertical="top" wrapText="1"/>
    </xf>
    <xf numFmtId="165" fontId="1" fillId="7" borderId="90" xfId="0" applyNumberFormat="1" applyFont="1" applyFill="1" applyBorder="1" applyAlignment="1">
      <alignment horizontal="center" vertical="top" wrapText="1"/>
    </xf>
    <xf numFmtId="165" fontId="2" fillId="10" borderId="10" xfId="0" applyNumberFormat="1" applyFont="1" applyFill="1" applyBorder="1" applyAlignment="1">
      <alignment horizontal="center" vertical="top" wrapText="1"/>
    </xf>
    <xf numFmtId="0" fontId="6" fillId="7" borderId="10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49" fontId="2" fillId="7" borderId="19" xfId="0" applyNumberFormat="1" applyFont="1" applyFill="1" applyBorder="1" applyAlignment="1">
      <alignment horizontal="center" vertical="top" wrapText="1"/>
    </xf>
    <xf numFmtId="49" fontId="2" fillId="7" borderId="10" xfId="0" applyNumberFormat="1" applyFont="1" applyFill="1" applyBorder="1" applyAlignment="1">
      <alignment horizontal="center" vertical="top" wrapText="1"/>
    </xf>
    <xf numFmtId="49" fontId="1" fillId="7" borderId="17" xfId="3" applyNumberFormat="1" applyFont="1" applyFill="1" applyBorder="1" applyAlignment="1">
      <alignment horizontal="center" vertical="top"/>
    </xf>
    <xf numFmtId="165" fontId="1" fillId="7" borderId="7" xfId="0" applyNumberFormat="1" applyFont="1" applyFill="1" applyBorder="1" applyAlignment="1">
      <alignment horizontal="center" vertical="center"/>
    </xf>
    <xf numFmtId="165" fontId="1" fillId="7" borderId="5" xfId="0" applyNumberFormat="1" applyFont="1" applyFill="1" applyBorder="1" applyAlignment="1">
      <alignment horizontal="center" vertical="center"/>
    </xf>
    <xf numFmtId="3" fontId="1" fillId="3" borderId="0" xfId="0" applyNumberFormat="1" applyFont="1" applyFill="1" applyBorder="1" applyAlignment="1">
      <alignment horizontal="center" vertical="top" wrapText="1"/>
    </xf>
    <xf numFmtId="3" fontId="1" fillId="3" borderId="17" xfId="0" applyNumberFormat="1" applyFont="1" applyFill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0" fillId="0" borderId="0" xfId="0" applyFill="1" applyAlignment="1">
      <alignment horizontal="center" vertical="top" wrapText="1"/>
    </xf>
    <xf numFmtId="49" fontId="1" fillId="7" borderId="117" xfId="3" applyNumberFormat="1" applyFont="1" applyFill="1" applyBorder="1" applyAlignment="1">
      <alignment horizontal="center" vertical="top"/>
    </xf>
    <xf numFmtId="49" fontId="1" fillId="7" borderId="118" xfId="3" applyNumberFormat="1" applyFont="1" applyFill="1" applyBorder="1" applyAlignment="1">
      <alignment horizontal="center" vertical="top"/>
    </xf>
    <xf numFmtId="49" fontId="23" fillId="0" borderId="0" xfId="0" applyNumberFormat="1" applyFont="1" applyAlignment="1">
      <alignment horizontal="center" vertical="top"/>
    </xf>
    <xf numFmtId="49" fontId="2" fillId="0" borderId="31" xfId="0" applyNumberFormat="1" applyFont="1" applyBorder="1" applyAlignment="1">
      <alignment horizontal="center" vertical="top"/>
    </xf>
    <xf numFmtId="49" fontId="2" fillId="7" borderId="12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165" fontId="2" fillId="7" borderId="98" xfId="0" applyNumberFormat="1" applyFont="1" applyFill="1" applyBorder="1" applyAlignment="1">
      <alignment horizontal="center" vertical="top"/>
    </xf>
    <xf numFmtId="165" fontId="1" fillId="7" borderId="119" xfId="0" applyNumberFormat="1" applyFont="1" applyFill="1" applyBorder="1" applyAlignment="1">
      <alignment vertical="top"/>
    </xf>
    <xf numFmtId="165" fontId="1" fillId="7" borderId="111" xfId="0" applyNumberFormat="1" applyFont="1" applyFill="1" applyBorder="1" applyAlignment="1">
      <alignment horizontal="left" vertical="top" wrapText="1"/>
    </xf>
    <xf numFmtId="0" fontId="1" fillId="7" borderId="88" xfId="0" applyFont="1" applyFill="1" applyBorder="1" applyAlignment="1">
      <alignment horizontal="left" vertical="top" wrapText="1"/>
    </xf>
    <xf numFmtId="165" fontId="1" fillId="7" borderId="119" xfId="0" applyNumberFormat="1" applyFont="1" applyFill="1" applyBorder="1" applyAlignment="1">
      <alignment horizontal="left" vertical="top" wrapText="1"/>
    </xf>
    <xf numFmtId="165" fontId="1" fillId="7" borderId="110" xfId="0" applyNumberFormat="1" applyFont="1" applyFill="1" applyBorder="1" applyAlignment="1">
      <alignment horizontal="left" vertical="top" wrapText="1"/>
    </xf>
    <xf numFmtId="3" fontId="11" fillId="7" borderId="27" xfId="0" applyNumberFormat="1" applyFont="1" applyFill="1" applyBorder="1" applyAlignment="1">
      <alignment horizontal="center" vertical="top"/>
    </xf>
    <xf numFmtId="0" fontId="1" fillId="7" borderId="6" xfId="0" applyFont="1" applyFill="1" applyBorder="1" applyAlignment="1">
      <alignment horizontal="left" vertical="top" wrapText="1"/>
    </xf>
    <xf numFmtId="165" fontId="1" fillId="8" borderId="10" xfId="0" applyNumberFormat="1" applyFont="1" applyFill="1" applyBorder="1" applyAlignment="1">
      <alignment vertical="center" textRotation="90" wrapText="1"/>
    </xf>
    <xf numFmtId="0" fontId="6" fillId="8" borderId="10" xfId="0" applyFont="1" applyFill="1" applyBorder="1" applyAlignment="1">
      <alignment vertical="center" textRotation="90" wrapText="1"/>
    </xf>
    <xf numFmtId="0" fontId="1" fillId="0" borderId="102" xfId="0" applyFont="1" applyBorder="1" applyAlignment="1">
      <alignment horizontal="center" vertical="top" wrapText="1"/>
    </xf>
    <xf numFmtId="165" fontId="11" fillId="7" borderId="90" xfId="0" applyNumberFormat="1" applyFont="1" applyFill="1" applyBorder="1" applyAlignment="1">
      <alignment horizontal="center" vertical="top"/>
    </xf>
    <xf numFmtId="165" fontId="1" fillId="7" borderId="22" xfId="0" applyNumberFormat="1" applyFont="1" applyFill="1" applyBorder="1" applyAlignment="1">
      <alignment horizontal="center" vertical="top"/>
    </xf>
    <xf numFmtId="0" fontId="2" fillId="0" borderId="33" xfId="0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33" xfId="0" applyFont="1" applyBorder="1" applyAlignment="1">
      <alignment vertical="top" wrapText="1"/>
    </xf>
    <xf numFmtId="0" fontId="2" fillId="0" borderId="33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165" fontId="2" fillId="0" borderId="0" xfId="0" applyNumberFormat="1" applyFont="1" applyBorder="1" applyAlignment="1">
      <alignment vertical="top" wrapText="1"/>
    </xf>
    <xf numFmtId="0" fontId="2" fillId="0" borderId="33" xfId="0" applyFont="1" applyBorder="1" applyAlignment="1">
      <alignment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5" fontId="1" fillId="0" borderId="0" xfId="0" applyNumberFormat="1" applyFont="1" applyFill="1" applyBorder="1" applyAlignment="1">
      <alignment vertical="top"/>
    </xf>
    <xf numFmtId="165" fontId="2" fillId="8" borderId="34" xfId="0" applyNumberFormat="1" applyFont="1" applyFill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3" fontId="11" fillId="7" borderId="17" xfId="0" applyNumberFormat="1" applyFont="1" applyFill="1" applyBorder="1" applyAlignment="1">
      <alignment horizontal="center" vertical="top"/>
    </xf>
    <xf numFmtId="3" fontId="1" fillId="7" borderId="105" xfId="0" applyNumberFormat="1" applyFont="1" applyFill="1" applyBorder="1" applyAlignment="1">
      <alignment horizontal="center" vertical="top" wrapText="1"/>
    </xf>
    <xf numFmtId="165" fontId="2" fillId="7" borderId="90" xfId="0" applyNumberFormat="1" applyFont="1" applyFill="1" applyBorder="1" applyAlignment="1">
      <alignment horizontal="center" vertical="top"/>
    </xf>
    <xf numFmtId="165" fontId="11" fillId="7" borderId="72" xfId="0" applyNumberFormat="1" applyFont="1" applyFill="1" applyBorder="1" applyAlignment="1">
      <alignment horizontal="center" vertical="top"/>
    </xf>
    <xf numFmtId="49" fontId="2" fillId="7" borderId="10" xfId="0" applyNumberFormat="1" applyFont="1" applyFill="1" applyBorder="1" applyAlignment="1">
      <alignment vertical="top"/>
    </xf>
    <xf numFmtId="49" fontId="2" fillId="7" borderId="27" xfId="0" applyNumberFormat="1" applyFont="1" applyFill="1" applyBorder="1" applyAlignment="1">
      <alignment vertical="top"/>
    </xf>
    <xf numFmtId="165" fontId="13" fillId="7" borderId="72" xfId="0" applyNumberFormat="1" applyFont="1" applyFill="1" applyBorder="1" applyAlignment="1">
      <alignment horizontal="center" vertical="top"/>
    </xf>
    <xf numFmtId="0" fontId="13" fillId="7" borderId="61" xfId="0" applyFont="1" applyFill="1" applyBorder="1" applyAlignment="1">
      <alignment horizontal="center" vertical="center"/>
    </xf>
    <xf numFmtId="0" fontId="28" fillId="7" borderId="28" xfId="0" applyFont="1" applyFill="1" applyBorder="1" applyAlignment="1">
      <alignment horizontal="left" vertical="top" wrapText="1"/>
    </xf>
    <xf numFmtId="3" fontId="13" fillId="7" borderId="27" xfId="0" applyNumberFormat="1" applyFont="1" applyFill="1" applyBorder="1" applyAlignment="1">
      <alignment horizontal="center" vertical="top" wrapText="1"/>
    </xf>
    <xf numFmtId="165" fontId="1" fillId="3" borderId="27" xfId="0" applyNumberFormat="1" applyFont="1" applyFill="1" applyBorder="1" applyAlignment="1">
      <alignment horizontal="center" vertical="center" textRotation="90" wrapText="1"/>
    </xf>
    <xf numFmtId="0" fontId="0" fillId="7" borderId="17" xfId="0" applyFill="1" applyBorder="1" applyAlignment="1">
      <alignment horizontal="center" vertical="top" wrapText="1"/>
    </xf>
    <xf numFmtId="0" fontId="1" fillId="7" borderId="0" xfId="0" applyFont="1" applyFill="1" applyBorder="1" applyAlignment="1">
      <alignment horizontal="center" vertical="top"/>
    </xf>
    <xf numFmtId="3" fontId="13" fillId="7" borderId="20" xfId="0" applyNumberFormat="1" applyFont="1" applyFill="1" applyBorder="1" applyAlignment="1">
      <alignment horizontal="center" vertical="top"/>
    </xf>
    <xf numFmtId="3" fontId="13" fillId="7" borderId="26" xfId="0" applyNumberFormat="1" applyFont="1" applyFill="1" applyBorder="1" applyAlignment="1">
      <alignment horizontal="center" vertical="top"/>
    </xf>
    <xf numFmtId="165" fontId="17" fillId="8" borderId="1" xfId="0" applyNumberFormat="1" applyFont="1" applyFill="1" applyBorder="1" applyAlignment="1">
      <alignment vertical="top" wrapText="1"/>
    </xf>
    <xf numFmtId="3" fontId="1" fillId="0" borderId="20" xfId="0" applyNumberFormat="1" applyFont="1" applyFill="1" applyBorder="1" applyAlignment="1">
      <alignment horizontal="center" vertical="top"/>
    </xf>
    <xf numFmtId="0" fontId="1" fillId="7" borderId="46" xfId="0" applyFont="1" applyFill="1" applyBorder="1" applyAlignment="1">
      <alignment vertical="top" wrapText="1"/>
    </xf>
    <xf numFmtId="165" fontId="1" fillId="7" borderId="109" xfId="0" applyNumberFormat="1" applyFont="1" applyFill="1" applyBorder="1" applyAlignment="1">
      <alignment vertical="top" wrapText="1"/>
    </xf>
    <xf numFmtId="165" fontId="1" fillId="2" borderId="31" xfId="0" applyNumberFormat="1" applyFont="1" applyFill="1" applyBorder="1" applyAlignment="1">
      <alignment horizontal="center" vertical="top" wrapText="1"/>
    </xf>
    <xf numFmtId="0" fontId="1" fillId="7" borderId="90" xfId="0" applyFont="1" applyFill="1" applyBorder="1" applyAlignment="1">
      <alignment horizontal="center" vertical="top"/>
    </xf>
    <xf numFmtId="0" fontId="13" fillId="7" borderId="79" xfId="0" applyFont="1" applyFill="1" applyBorder="1" applyAlignment="1">
      <alignment horizontal="left" vertical="top" wrapText="1"/>
    </xf>
    <xf numFmtId="49" fontId="13" fillId="7" borderId="89" xfId="0" applyNumberFormat="1" applyFont="1" applyFill="1" applyBorder="1" applyAlignment="1">
      <alignment horizontal="center" vertical="top" wrapText="1"/>
    </xf>
    <xf numFmtId="165" fontId="2" fillId="7" borderId="96" xfId="0" applyNumberFormat="1" applyFont="1" applyFill="1" applyBorder="1" applyAlignment="1">
      <alignment horizontal="center" vertical="top" wrapText="1"/>
    </xf>
    <xf numFmtId="165" fontId="2" fillId="7" borderId="1" xfId="0" applyNumberFormat="1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top" wrapText="1"/>
    </xf>
    <xf numFmtId="0" fontId="1" fillId="7" borderId="27" xfId="0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 wrapText="1"/>
    </xf>
    <xf numFmtId="165" fontId="1" fillId="0" borderId="16" xfId="0" applyNumberFormat="1" applyFont="1" applyBorder="1" applyAlignment="1">
      <alignment horizontal="center" vertical="top" wrapText="1"/>
    </xf>
    <xf numFmtId="165" fontId="1" fillId="7" borderId="21" xfId="0" applyNumberFormat="1" applyFont="1" applyFill="1" applyBorder="1" applyAlignment="1">
      <alignment horizontal="center" vertical="top"/>
    </xf>
    <xf numFmtId="3" fontId="1" fillId="7" borderId="36" xfId="0" applyNumberFormat="1" applyFont="1" applyFill="1" applyBorder="1" applyAlignment="1">
      <alignment horizontal="center" vertical="top"/>
    </xf>
    <xf numFmtId="3" fontId="13" fillId="7" borderId="16" xfId="0" applyNumberFormat="1" applyFont="1" applyFill="1" applyBorder="1" applyAlignment="1">
      <alignment horizontal="center" vertical="top"/>
    </xf>
    <xf numFmtId="165" fontId="1" fillId="0" borderId="36" xfId="0" applyNumberFormat="1" applyFont="1" applyFill="1" applyBorder="1" applyAlignment="1">
      <alignment horizontal="left" vertical="top" wrapText="1"/>
    </xf>
    <xf numFmtId="49" fontId="2" fillId="7" borderId="19" xfId="0" applyNumberFormat="1" applyFont="1" applyFill="1" applyBorder="1" applyAlignment="1">
      <alignment vertical="top"/>
    </xf>
    <xf numFmtId="0" fontId="6" fillId="7" borderId="20" xfId="0" applyFont="1" applyFill="1" applyBorder="1" applyAlignment="1">
      <alignment horizontal="center" wrapText="1"/>
    </xf>
    <xf numFmtId="0" fontId="6" fillId="7" borderId="26" xfId="0" applyFont="1" applyFill="1" applyBorder="1" applyAlignment="1">
      <alignment horizontal="center" wrapText="1"/>
    </xf>
    <xf numFmtId="3" fontId="13" fillId="7" borderId="27" xfId="0" applyNumberFormat="1" applyFont="1" applyFill="1" applyBorder="1" applyAlignment="1">
      <alignment horizontal="center" vertical="top"/>
    </xf>
    <xf numFmtId="165" fontId="1" fillId="11" borderId="99" xfId="0" applyNumberFormat="1" applyFont="1" applyFill="1" applyBorder="1" applyAlignment="1">
      <alignment horizontal="center" vertical="top"/>
    </xf>
    <xf numFmtId="165" fontId="2" fillId="9" borderId="6" xfId="0" applyNumberFormat="1" applyFont="1" applyFill="1" applyBorder="1" applyAlignment="1">
      <alignment horizontal="center" vertical="top"/>
    </xf>
    <xf numFmtId="49" fontId="2" fillId="7" borderId="10" xfId="0" applyNumberFormat="1" applyFont="1" applyFill="1" applyBorder="1" applyAlignment="1">
      <alignment horizontal="center" vertical="top"/>
    </xf>
    <xf numFmtId="165" fontId="1" fillId="7" borderId="22" xfId="0" applyNumberFormat="1" applyFont="1" applyFill="1" applyBorder="1" applyAlignment="1">
      <alignment horizontal="center" vertical="top"/>
    </xf>
    <xf numFmtId="165" fontId="2" fillId="2" borderId="47" xfId="0" applyNumberFormat="1" applyFont="1" applyFill="1" applyBorder="1" applyAlignment="1">
      <alignment horizontal="center" vertical="top"/>
    </xf>
    <xf numFmtId="165" fontId="2" fillId="8" borderId="10" xfId="0" applyNumberFormat="1" applyFont="1" applyFill="1" applyBorder="1" applyAlignment="1">
      <alignment horizontal="center" vertical="top"/>
    </xf>
    <xf numFmtId="165" fontId="11" fillId="11" borderId="47" xfId="0" applyNumberFormat="1" applyFont="1" applyFill="1" applyBorder="1" applyAlignment="1">
      <alignment horizontal="left" vertical="top" wrapText="1"/>
    </xf>
    <xf numFmtId="49" fontId="11" fillId="11" borderId="0" xfId="0" applyNumberFormat="1" applyFont="1" applyFill="1" applyBorder="1" applyAlignment="1">
      <alignment horizontal="center" vertical="top"/>
    </xf>
    <xf numFmtId="165" fontId="11" fillId="11" borderId="0" xfId="0" applyNumberFormat="1" applyFont="1" applyFill="1" applyBorder="1" applyAlignment="1">
      <alignment horizontal="right" vertical="top" wrapText="1"/>
    </xf>
    <xf numFmtId="165" fontId="11" fillId="11" borderId="10" xfId="0" applyNumberFormat="1" applyFont="1" applyFill="1" applyBorder="1" applyAlignment="1">
      <alignment horizontal="center" vertical="top"/>
    </xf>
    <xf numFmtId="49" fontId="11" fillId="11" borderId="47" xfId="0" applyNumberFormat="1" applyFont="1" applyFill="1" applyBorder="1" applyAlignment="1">
      <alignment horizontal="center" vertical="top"/>
    </xf>
    <xf numFmtId="49" fontId="11" fillId="11" borderId="17" xfId="0" applyNumberFormat="1" applyFont="1" applyFill="1" applyBorder="1" applyAlignment="1">
      <alignment horizontal="center" vertical="top"/>
    </xf>
    <xf numFmtId="165" fontId="11" fillId="11" borderId="101" xfId="0" applyNumberFormat="1" applyFont="1" applyFill="1" applyBorder="1" applyAlignment="1">
      <alignment horizontal="left" vertical="top" wrapText="1"/>
    </xf>
    <xf numFmtId="165" fontId="11" fillId="11" borderId="100" xfId="0" applyNumberFormat="1" applyFont="1" applyFill="1" applyBorder="1" applyAlignment="1">
      <alignment horizontal="left" vertical="top" wrapText="1"/>
    </xf>
    <xf numFmtId="165" fontId="1" fillId="11" borderId="96" xfId="0" applyNumberFormat="1" applyFont="1" applyFill="1" applyBorder="1" applyAlignment="1">
      <alignment horizontal="center" vertical="top"/>
    </xf>
    <xf numFmtId="0" fontId="11" fillId="11" borderId="100" xfId="0" applyNumberFormat="1" applyFont="1" applyFill="1" applyBorder="1" applyAlignment="1">
      <alignment horizontal="center" vertical="top"/>
    </xf>
    <xf numFmtId="165" fontId="11" fillId="11" borderId="72" xfId="0" applyNumberFormat="1" applyFont="1" applyFill="1" applyBorder="1" applyAlignment="1">
      <alignment horizontal="right" vertical="top" wrapText="1"/>
    </xf>
    <xf numFmtId="165" fontId="11" fillId="11" borderId="27" xfId="0" applyNumberFormat="1" applyFont="1" applyFill="1" applyBorder="1" applyAlignment="1">
      <alignment horizontal="center" vertical="top"/>
    </xf>
    <xf numFmtId="49" fontId="11" fillId="11" borderId="72" xfId="0" applyNumberFormat="1" applyFont="1" applyFill="1" applyBorder="1" applyAlignment="1">
      <alignment horizontal="center" vertical="top"/>
    </xf>
    <xf numFmtId="49" fontId="11" fillId="11" borderId="34" xfId="0" applyNumberFormat="1" applyFont="1" applyFill="1" applyBorder="1" applyAlignment="1">
      <alignment horizontal="center" vertical="top"/>
    </xf>
    <xf numFmtId="165" fontId="11" fillId="11" borderId="33" xfId="0" applyNumberFormat="1" applyFont="1" applyFill="1" applyBorder="1" applyAlignment="1">
      <alignment horizontal="center" vertical="top"/>
    </xf>
    <xf numFmtId="165" fontId="11" fillId="11" borderId="61" xfId="0" applyNumberFormat="1" applyFont="1" applyFill="1" applyBorder="1" applyAlignment="1">
      <alignment horizontal="center" vertical="top"/>
    </xf>
    <xf numFmtId="49" fontId="11" fillId="11" borderId="26" xfId="0" applyNumberFormat="1" applyFont="1" applyFill="1" applyBorder="1" applyAlignment="1">
      <alignment horizontal="center" vertical="top"/>
    </xf>
    <xf numFmtId="165" fontId="11" fillId="11" borderId="6" xfId="0" applyNumberFormat="1" applyFont="1" applyFill="1" applyBorder="1" applyAlignment="1">
      <alignment horizontal="center" vertical="top"/>
    </xf>
    <xf numFmtId="165" fontId="11" fillId="11" borderId="5" xfId="0" applyNumberFormat="1" applyFont="1" applyFill="1" applyBorder="1" applyAlignment="1">
      <alignment horizontal="center" vertical="top"/>
    </xf>
    <xf numFmtId="165" fontId="11" fillId="11" borderId="28" xfId="0" applyNumberFormat="1" applyFont="1" applyFill="1" applyBorder="1" applyAlignment="1">
      <alignment horizontal="center" vertical="top"/>
    </xf>
    <xf numFmtId="165" fontId="11" fillId="11" borderId="22" xfId="0" applyNumberFormat="1" applyFont="1" applyFill="1" applyBorder="1" applyAlignment="1">
      <alignment horizontal="center" vertical="top"/>
    </xf>
    <xf numFmtId="165" fontId="1" fillId="11" borderId="109" xfId="0" applyNumberFormat="1" applyFont="1" applyFill="1" applyBorder="1" applyAlignment="1">
      <alignment horizontal="center" vertical="top"/>
    </xf>
    <xf numFmtId="165" fontId="1" fillId="11" borderId="97" xfId="0" applyNumberFormat="1" applyFont="1" applyFill="1" applyBorder="1" applyAlignment="1">
      <alignment horizontal="center" vertical="top"/>
    </xf>
    <xf numFmtId="165" fontId="1" fillId="11" borderId="95" xfId="0" applyNumberFormat="1" applyFont="1" applyFill="1" applyBorder="1" applyAlignment="1">
      <alignment horizontal="center" vertical="top"/>
    </xf>
    <xf numFmtId="165" fontId="2" fillId="9" borderId="6" xfId="0" applyNumberFormat="1" applyFont="1" applyFill="1" applyBorder="1" applyAlignment="1">
      <alignment horizontal="center" vertical="top"/>
    </xf>
    <xf numFmtId="165" fontId="2" fillId="2" borderId="10" xfId="0" applyNumberFormat="1" applyFont="1" applyFill="1" applyBorder="1" applyAlignment="1">
      <alignment horizontal="center" vertical="top"/>
    </xf>
    <xf numFmtId="165" fontId="2" fillId="7" borderId="10" xfId="0" applyNumberFormat="1" applyFont="1" applyFill="1" applyBorder="1" applyAlignment="1">
      <alignment horizontal="center" vertical="top"/>
    </xf>
    <xf numFmtId="3" fontId="1" fillId="7" borderId="19" xfId="0" applyNumberFormat="1" applyFont="1" applyFill="1" applyBorder="1" applyAlignment="1">
      <alignment horizontal="center" vertical="top" wrapText="1"/>
    </xf>
    <xf numFmtId="3" fontId="1" fillId="7" borderId="27" xfId="0" applyNumberFormat="1" applyFont="1" applyFill="1" applyBorder="1" applyAlignment="1">
      <alignment horizontal="center" vertical="top" wrapText="1"/>
    </xf>
    <xf numFmtId="165" fontId="1" fillId="7" borderId="44" xfId="0" applyNumberFormat="1" applyFont="1" applyFill="1" applyBorder="1" applyAlignment="1">
      <alignment horizontal="left" vertical="top" wrapText="1"/>
    </xf>
    <xf numFmtId="165" fontId="1" fillId="7" borderId="46" xfId="0" applyNumberFormat="1" applyFont="1" applyFill="1" applyBorder="1" applyAlignment="1">
      <alignment horizontal="left" vertical="top" wrapText="1"/>
    </xf>
    <xf numFmtId="165" fontId="2" fillId="7" borderId="17" xfId="0" applyNumberFormat="1" applyFont="1" applyFill="1" applyBorder="1" applyAlignment="1">
      <alignment horizontal="center" vertical="top"/>
    </xf>
    <xf numFmtId="3" fontId="1" fillId="0" borderId="19" xfId="0" applyNumberFormat="1" applyFont="1" applyFill="1" applyBorder="1" applyAlignment="1">
      <alignment horizontal="center" vertical="top"/>
    </xf>
    <xf numFmtId="165" fontId="1" fillId="7" borderId="19" xfId="0" applyNumberFormat="1" applyFont="1" applyFill="1" applyBorder="1" applyAlignment="1">
      <alignment horizontal="left" vertical="top" wrapText="1"/>
    </xf>
    <xf numFmtId="165" fontId="1" fillId="7" borderId="10" xfId="0" applyNumberFormat="1" applyFont="1" applyFill="1" applyBorder="1" applyAlignment="1">
      <alignment horizontal="left" vertical="top" wrapText="1"/>
    </xf>
    <xf numFmtId="165" fontId="1" fillId="7" borderId="27" xfId="0" applyNumberFormat="1" applyFont="1" applyFill="1" applyBorder="1" applyAlignment="1">
      <alignment horizontal="left" vertical="top" wrapText="1"/>
    </xf>
    <xf numFmtId="165" fontId="1" fillId="7" borderId="27" xfId="0" applyNumberFormat="1" applyFont="1" applyFill="1" applyBorder="1" applyAlignment="1">
      <alignment vertical="top" wrapText="1"/>
    </xf>
    <xf numFmtId="0" fontId="6" fillId="7" borderId="10" xfId="0" applyFont="1" applyFill="1" applyBorder="1" applyAlignment="1">
      <alignment vertical="top" wrapText="1"/>
    </xf>
    <xf numFmtId="165" fontId="2" fillId="7" borderId="10" xfId="0" applyNumberFormat="1" applyFont="1" applyFill="1" applyBorder="1" applyAlignment="1">
      <alignment horizontal="center" vertical="top" wrapText="1"/>
    </xf>
    <xf numFmtId="165" fontId="1" fillId="7" borderId="35" xfId="0" applyNumberFormat="1" applyFont="1" applyFill="1" applyBorder="1" applyAlignment="1">
      <alignment horizontal="left" vertical="top" wrapText="1"/>
    </xf>
    <xf numFmtId="0" fontId="6" fillId="7" borderId="6" xfId="0" applyFont="1" applyFill="1" applyBorder="1" applyAlignment="1">
      <alignment horizontal="left" vertical="top" wrapText="1"/>
    </xf>
    <xf numFmtId="165" fontId="1" fillId="7" borderId="6" xfId="0" applyNumberFormat="1" applyFont="1" applyFill="1" applyBorder="1" applyAlignment="1">
      <alignment vertical="top" wrapText="1"/>
    </xf>
    <xf numFmtId="165" fontId="1" fillId="7" borderId="6" xfId="0" applyNumberFormat="1" applyFont="1" applyFill="1" applyBorder="1" applyAlignment="1">
      <alignment horizontal="left" vertical="top" wrapText="1"/>
    </xf>
    <xf numFmtId="0" fontId="1" fillId="7" borderId="27" xfId="0" applyFont="1" applyFill="1" applyBorder="1" applyAlignment="1">
      <alignment horizontal="left" vertical="top" wrapText="1"/>
    </xf>
    <xf numFmtId="165" fontId="2" fillId="2" borderId="29" xfId="0" applyNumberFormat="1" applyFont="1" applyFill="1" applyBorder="1" applyAlignment="1">
      <alignment horizontal="center" vertical="top"/>
    </xf>
    <xf numFmtId="49" fontId="2" fillId="7" borderId="24" xfId="0" applyNumberFormat="1" applyFont="1" applyFill="1" applyBorder="1" applyAlignment="1">
      <alignment horizontal="center" vertical="top"/>
    </xf>
    <xf numFmtId="49" fontId="2" fillId="7" borderId="10" xfId="0" applyNumberFormat="1" applyFont="1" applyFill="1" applyBorder="1" applyAlignment="1">
      <alignment horizontal="center" vertical="top"/>
    </xf>
    <xf numFmtId="165" fontId="2" fillId="7" borderId="19" xfId="0" applyNumberFormat="1" applyFont="1" applyFill="1" applyBorder="1" applyAlignment="1">
      <alignment horizontal="center" vertical="top" wrapText="1"/>
    </xf>
    <xf numFmtId="49" fontId="2" fillId="9" borderId="4" xfId="0" applyNumberFormat="1" applyFont="1" applyFill="1" applyBorder="1" applyAlignment="1">
      <alignment horizontal="center" vertical="top"/>
    </xf>
    <xf numFmtId="49" fontId="2" fillId="9" borderId="6" xfId="0" applyNumberFormat="1" applyFont="1" applyFill="1" applyBorder="1" applyAlignment="1">
      <alignment horizontal="center" vertical="top"/>
    </xf>
    <xf numFmtId="49" fontId="2" fillId="2" borderId="24" xfId="0" applyNumberFormat="1" applyFont="1" applyFill="1" applyBorder="1" applyAlignment="1">
      <alignment horizontal="center" vertical="top"/>
    </xf>
    <xf numFmtId="49" fontId="2" fillId="2" borderId="10" xfId="0" applyNumberFormat="1" applyFont="1" applyFill="1" applyBorder="1" applyAlignment="1">
      <alignment horizontal="center" vertical="top"/>
    </xf>
    <xf numFmtId="165" fontId="2" fillId="7" borderId="27" xfId="0" applyNumberFormat="1" applyFont="1" applyFill="1" applyBorder="1" applyAlignment="1">
      <alignment horizontal="center" vertical="top" wrapText="1"/>
    </xf>
    <xf numFmtId="165" fontId="2" fillId="9" borderId="4" xfId="0" applyNumberFormat="1" applyFont="1" applyFill="1" applyBorder="1" applyAlignment="1">
      <alignment horizontal="center" vertical="top"/>
    </xf>
    <xf numFmtId="165" fontId="2" fillId="9" borderId="8" xfId="0" applyNumberFormat="1" applyFont="1" applyFill="1" applyBorder="1" applyAlignment="1">
      <alignment horizontal="center" vertical="top"/>
    </xf>
    <xf numFmtId="165" fontId="1" fillId="7" borderId="19" xfId="0" applyNumberFormat="1" applyFont="1" applyFill="1" applyBorder="1" applyAlignment="1">
      <alignment horizontal="center" vertical="center" textRotation="90" wrapText="1"/>
    </xf>
    <xf numFmtId="165" fontId="6" fillId="7" borderId="10" xfId="0" applyNumberFormat="1" applyFont="1" applyFill="1" applyBorder="1" applyAlignment="1">
      <alignment horizontal="center" vertical="center" textRotation="90" wrapText="1"/>
    </xf>
    <xf numFmtId="165" fontId="2" fillId="3" borderId="19" xfId="0" applyNumberFormat="1" applyFont="1" applyFill="1" applyBorder="1" applyAlignment="1">
      <alignment horizontal="center" vertical="top" wrapText="1"/>
    </xf>
    <xf numFmtId="165" fontId="2" fillId="3" borderId="27" xfId="0" applyNumberFormat="1" applyFont="1" applyFill="1" applyBorder="1" applyAlignment="1">
      <alignment horizontal="center" vertical="top" wrapText="1"/>
    </xf>
    <xf numFmtId="0" fontId="1" fillId="7" borderId="6" xfId="0" applyFont="1" applyFill="1" applyBorder="1" applyAlignment="1">
      <alignment vertical="top" wrapText="1"/>
    </xf>
    <xf numFmtId="165" fontId="1" fillId="2" borderId="67" xfId="0" applyNumberFormat="1" applyFont="1" applyFill="1" applyBorder="1" applyAlignment="1">
      <alignment horizontal="center" vertical="top" wrapText="1"/>
    </xf>
    <xf numFmtId="165" fontId="1" fillId="2" borderId="68" xfId="0" applyNumberFormat="1" applyFont="1" applyFill="1" applyBorder="1" applyAlignment="1">
      <alignment horizontal="center" vertical="top" wrapText="1"/>
    </xf>
    <xf numFmtId="3" fontId="1" fillId="7" borderId="49" xfId="0" applyNumberFormat="1" applyFont="1" applyFill="1" applyBorder="1" applyAlignment="1">
      <alignment horizontal="center" vertical="top"/>
    </xf>
    <xf numFmtId="3" fontId="1" fillId="7" borderId="0" xfId="0" applyNumberFormat="1" applyFont="1" applyFill="1" applyBorder="1" applyAlignment="1">
      <alignment horizontal="center" vertical="top"/>
    </xf>
    <xf numFmtId="3" fontId="1" fillId="7" borderId="40" xfId="0" applyNumberFormat="1" applyFont="1" applyFill="1" applyBorder="1" applyAlignment="1">
      <alignment horizontal="center" vertical="top"/>
    </xf>
    <xf numFmtId="3" fontId="1" fillId="7" borderId="47" xfId="0" applyNumberFormat="1" applyFont="1" applyFill="1" applyBorder="1" applyAlignment="1">
      <alignment horizontal="center" vertical="top"/>
    </xf>
    <xf numFmtId="165" fontId="1" fillId="7" borderId="95" xfId="0" applyNumberFormat="1" applyFont="1" applyFill="1" applyBorder="1" applyAlignment="1">
      <alignment horizontal="left" vertical="top" wrapText="1"/>
    </xf>
    <xf numFmtId="165" fontId="1" fillId="7" borderId="28" xfId="0" applyNumberFormat="1" applyFont="1" applyFill="1" applyBorder="1" applyAlignment="1">
      <alignment horizontal="left" vertical="top" wrapText="1"/>
    </xf>
    <xf numFmtId="165" fontId="1" fillId="7" borderId="10" xfId="0" applyNumberFormat="1" applyFont="1" applyFill="1" applyBorder="1" applyAlignment="1">
      <alignment horizontal="center" vertical="center" textRotation="90" wrapText="1"/>
    </xf>
    <xf numFmtId="0" fontId="1" fillId="7" borderId="35" xfId="0" applyFont="1" applyFill="1" applyBorder="1" applyAlignment="1">
      <alignment vertical="top" wrapText="1"/>
    </xf>
    <xf numFmtId="0" fontId="6" fillId="7" borderId="10" xfId="0" applyFont="1" applyFill="1" applyBorder="1" applyAlignment="1">
      <alignment horizontal="left" vertical="top" wrapText="1"/>
    </xf>
    <xf numFmtId="165" fontId="2" fillId="3" borderId="10" xfId="0" applyNumberFormat="1" applyFont="1" applyFill="1" applyBorder="1" applyAlignment="1">
      <alignment horizontal="center" vertical="top" wrapText="1"/>
    </xf>
    <xf numFmtId="165" fontId="1" fillId="7" borderId="96" xfId="0" applyNumberFormat="1" applyFont="1" applyFill="1" applyBorder="1" applyAlignment="1">
      <alignment horizontal="left" vertical="top" wrapText="1"/>
    </xf>
    <xf numFmtId="165" fontId="1" fillId="7" borderId="77" xfId="0" applyNumberFormat="1" applyFont="1" applyFill="1" applyBorder="1" applyAlignment="1">
      <alignment horizontal="left" vertical="top" wrapText="1"/>
    </xf>
    <xf numFmtId="165" fontId="1" fillId="7" borderId="35" xfId="0" applyNumberFormat="1" applyFont="1" applyFill="1" applyBorder="1" applyAlignment="1">
      <alignment vertical="top" wrapText="1"/>
    </xf>
    <xf numFmtId="0" fontId="1" fillId="7" borderId="95" xfId="0" applyFont="1" applyFill="1" applyBorder="1" applyAlignment="1">
      <alignment vertical="top" wrapText="1"/>
    </xf>
    <xf numFmtId="165" fontId="1" fillId="7" borderId="47" xfId="0" applyNumberFormat="1" applyFont="1" applyFill="1" applyBorder="1" applyAlignment="1">
      <alignment horizontal="left" vertical="top" wrapText="1"/>
    </xf>
    <xf numFmtId="165" fontId="1" fillId="7" borderId="79" xfId="0" applyNumberFormat="1" applyFont="1" applyFill="1" applyBorder="1" applyAlignment="1">
      <alignment vertical="top" wrapText="1"/>
    </xf>
    <xf numFmtId="165" fontId="2" fillId="2" borderId="47" xfId="0" applyNumberFormat="1" applyFont="1" applyFill="1" applyBorder="1" applyAlignment="1">
      <alignment horizontal="center" vertical="top"/>
    </xf>
    <xf numFmtId="165" fontId="2" fillId="9" borderId="33" xfId="0" applyNumberFormat="1" applyFont="1" applyFill="1" applyBorder="1" applyAlignment="1">
      <alignment horizontal="center" vertical="top"/>
    </xf>
    <xf numFmtId="165" fontId="1" fillId="7" borderId="27" xfId="0" applyNumberFormat="1" applyFont="1" applyFill="1" applyBorder="1" applyAlignment="1">
      <alignment horizontal="center" vertical="center" textRotation="90" wrapText="1"/>
    </xf>
    <xf numFmtId="3" fontId="1" fillId="7" borderId="10" xfId="0" applyNumberFormat="1" applyFont="1" applyFill="1" applyBorder="1" applyAlignment="1">
      <alignment horizontal="center" vertical="top" wrapText="1"/>
    </xf>
    <xf numFmtId="0" fontId="1" fillId="7" borderId="28" xfId="0" applyFont="1" applyFill="1" applyBorder="1" applyAlignment="1">
      <alignment horizontal="left" vertical="top" wrapText="1"/>
    </xf>
    <xf numFmtId="165" fontId="1" fillId="7" borderId="34" xfId="0" applyNumberFormat="1" applyFont="1" applyFill="1" applyBorder="1" applyAlignment="1">
      <alignment horizontal="left" vertical="top" wrapText="1"/>
    </xf>
    <xf numFmtId="165" fontId="2" fillId="7" borderId="47" xfId="0" applyNumberFormat="1" applyFont="1" applyFill="1" applyBorder="1" applyAlignment="1">
      <alignment horizontal="center" vertical="top" wrapText="1"/>
    </xf>
    <xf numFmtId="165" fontId="1" fillId="7" borderId="47" xfId="0" applyNumberFormat="1" applyFont="1" applyFill="1" applyBorder="1" applyAlignment="1">
      <alignment vertical="top" wrapText="1"/>
    </xf>
    <xf numFmtId="165" fontId="1" fillId="7" borderId="18" xfId="0" applyNumberFormat="1" applyFont="1" applyFill="1" applyBorder="1" applyAlignment="1">
      <alignment horizontal="left" vertical="top" wrapText="1"/>
    </xf>
    <xf numFmtId="49" fontId="1" fillId="7" borderId="45" xfId="0" applyNumberFormat="1" applyFont="1" applyFill="1" applyBorder="1" applyAlignment="1">
      <alignment horizontal="center" vertical="top"/>
    </xf>
    <xf numFmtId="49" fontId="1" fillId="7" borderId="34" xfId="0" applyNumberFormat="1" applyFont="1" applyFill="1" applyBorder="1" applyAlignment="1">
      <alignment horizontal="center" vertical="top"/>
    </xf>
    <xf numFmtId="49" fontId="1" fillId="0" borderId="20" xfId="0" applyNumberFormat="1" applyFont="1" applyFill="1" applyBorder="1" applyAlignment="1">
      <alignment horizontal="center" vertical="top"/>
    </xf>
    <xf numFmtId="49" fontId="1" fillId="0" borderId="26" xfId="0" applyNumberFormat="1" applyFont="1" applyFill="1" applyBorder="1" applyAlignment="1">
      <alignment horizontal="center" vertical="top"/>
    </xf>
    <xf numFmtId="165" fontId="1" fillId="7" borderId="7" xfId="0" applyNumberFormat="1" applyFont="1" applyFill="1" applyBorder="1" applyAlignment="1">
      <alignment horizontal="center" vertical="top"/>
    </xf>
    <xf numFmtId="165" fontId="1" fillId="7" borderId="22" xfId="0" applyNumberFormat="1" applyFont="1" applyFill="1" applyBorder="1" applyAlignment="1">
      <alignment horizontal="center" vertical="top"/>
    </xf>
    <xf numFmtId="3" fontId="1" fillId="7" borderId="20" xfId="0" applyNumberFormat="1" applyFont="1" applyFill="1" applyBorder="1" applyAlignment="1">
      <alignment horizontal="center" vertical="top"/>
    </xf>
    <xf numFmtId="3" fontId="1" fillId="7" borderId="17" xfId="0" applyNumberFormat="1" applyFont="1" applyFill="1" applyBorder="1" applyAlignment="1">
      <alignment horizontal="center" vertical="top"/>
    </xf>
    <xf numFmtId="165" fontId="1" fillId="7" borderId="33" xfId="0" applyNumberFormat="1" applyFont="1" applyFill="1" applyBorder="1" applyAlignment="1">
      <alignment vertical="top" wrapText="1"/>
    </xf>
    <xf numFmtId="3" fontId="1" fillId="7" borderId="19" xfId="0" applyNumberFormat="1" applyFont="1" applyFill="1" applyBorder="1" applyAlignment="1">
      <alignment horizontal="center" vertical="top"/>
    </xf>
    <xf numFmtId="3" fontId="1" fillId="7" borderId="10" xfId="0" applyNumberFormat="1" applyFont="1" applyFill="1" applyBorder="1" applyAlignment="1">
      <alignment horizontal="center" vertical="top"/>
    </xf>
    <xf numFmtId="3" fontId="1" fillId="7" borderId="45" xfId="0" applyNumberFormat="1" applyFont="1" applyFill="1" applyBorder="1" applyAlignment="1">
      <alignment horizontal="center" vertical="top"/>
    </xf>
    <xf numFmtId="0" fontId="1" fillId="7" borderId="10" xfId="0" applyFont="1" applyFill="1" applyBorder="1" applyAlignment="1">
      <alignment vertical="top" wrapText="1"/>
    </xf>
    <xf numFmtId="0" fontId="6" fillId="7" borderId="34" xfId="0" applyFont="1" applyFill="1" applyBorder="1" applyAlignment="1">
      <alignment vertical="top" wrapText="1"/>
    </xf>
    <xf numFmtId="165" fontId="13" fillId="7" borderId="35" xfId="0" applyNumberFormat="1" applyFont="1" applyFill="1" applyBorder="1" applyAlignment="1">
      <alignment horizontal="left" vertical="top" wrapText="1"/>
    </xf>
    <xf numFmtId="0" fontId="13" fillId="7" borderId="28" xfId="0" applyFont="1" applyFill="1" applyBorder="1" applyAlignment="1">
      <alignment vertical="top" wrapText="1"/>
    </xf>
    <xf numFmtId="165" fontId="13" fillId="7" borderId="19" xfId="0" applyNumberFormat="1" applyFont="1" applyFill="1" applyBorder="1" applyAlignment="1">
      <alignment vertical="top" wrapText="1"/>
    </xf>
    <xf numFmtId="165" fontId="13" fillId="7" borderId="6" xfId="0" applyNumberFormat="1" applyFont="1" applyFill="1" applyBorder="1" applyAlignment="1">
      <alignment horizontal="left" vertical="top" wrapText="1"/>
    </xf>
    <xf numFmtId="165" fontId="1" fillId="0" borderId="17" xfId="0" applyNumberFormat="1" applyFont="1" applyBorder="1" applyAlignment="1">
      <alignment horizontal="center" vertical="top" wrapText="1"/>
    </xf>
    <xf numFmtId="165" fontId="1" fillId="7" borderId="17" xfId="0" applyNumberFormat="1" applyFont="1" applyFill="1" applyBorder="1" applyAlignment="1">
      <alignment horizontal="center" vertical="top" wrapText="1"/>
    </xf>
    <xf numFmtId="165" fontId="1" fillId="7" borderId="17" xfId="0" applyNumberFormat="1" applyFont="1" applyFill="1" applyBorder="1" applyAlignment="1">
      <alignment horizontal="center" vertical="center" wrapText="1"/>
    </xf>
    <xf numFmtId="165" fontId="6" fillId="7" borderId="17" xfId="0" applyNumberFormat="1" applyFont="1" applyFill="1" applyBorder="1" applyAlignment="1">
      <alignment horizontal="center" vertical="center" wrapText="1"/>
    </xf>
    <xf numFmtId="49" fontId="1" fillId="0" borderId="45" xfId="0" applyNumberFormat="1" applyFont="1" applyFill="1" applyBorder="1" applyAlignment="1">
      <alignment horizontal="center" vertical="top"/>
    </xf>
    <xf numFmtId="165" fontId="6" fillId="7" borderId="17" xfId="0" applyNumberFormat="1" applyFont="1" applyFill="1" applyBorder="1" applyAlignment="1">
      <alignment horizontal="center" vertical="top" wrapText="1"/>
    </xf>
    <xf numFmtId="49" fontId="2" fillId="7" borderId="19" xfId="0" applyNumberFormat="1" applyFont="1" applyFill="1" applyBorder="1" applyAlignment="1">
      <alignment horizontal="center" vertical="top"/>
    </xf>
    <xf numFmtId="49" fontId="2" fillId="7" borderId="27" xfId="0" applyNumberFormat="1" applyFont="1" applyFill="1" applyBorder="1" applyAlignment="1">
      <alignment horizontal="center" vertical="top"/>
    </xf>
    <xf numFmtId="165" fontId="13" fillId="7" borderId="17" xfId="0" applyNumberFormat="1" applyFont="1" applyFill="1" applyBorder="1" applyAlignment="1">
      <alignment horizontal="center" vertical="top" wrapText="1"/>
    </xf>
    <xf numFmtId="165" fontId="2" fillId="8" borderId="10" xfId="0" applyNumberFormat="1" applyFont="1" applyFill="1" applyBorder="1" applyAlignment="1">
      <alignment horizontal="center" vertical="top"/>
    </xf>
    <xf numFmtId="49" fontId="2" fillId="7" borderId="47" xfId="0" applyNumberFormat="1" applyFont="1" applyFill="1" applyBorder="1" applyAlignment="1">
      <alignment horizontal="center" vertical="top"/>
    </xf>
    <xf numFmtId="0" fontId="6" fillId="0" borderId="26" xfId="0" applyFont="1" applyBorder="1" applyAlignment="1">
      <alignment horizontal="center" vertical="top" wrapText="1"/>
    </xf>
    <xf numFmtId="49" fontId="2" fillId="8" borderId="10" xfId="0" applyNumberFormat="1" applyFont="1" applyFill="1" applyBorder="1" applyAlignment="1">
      <alignment horizontal="center" vertical="top"/>
    </xf>
    <xf numFmtId="165" fontId="13" fillId="7" borderId="10" xfId="0" applyNumberFormat="1" applyFont="1" applyFill="1" applyBorder="1" applyAlignment="1">
      <alignment vertical="top" wrapText="1"/>
    </xf>
    <xf numFmtId="49" fontId="2" fillId="2" borderId="47" xfId="0" applyNumberFormat="1" applyFont="1" applyFill="1" applyBorder="1" applyAlignment="1">
      <alignment horizontal="center" vertical="top"/>
    </xf>
    <xf numFmtId="49" fontId="2" fillId="7" borderId="34" xfId="0" applyNumberFormat="1" applyFont="1" applyFill="1" applyBorder="1" applyAlignment="1">
      <alignment horizontal="center" vertical="top"/>
    </xf>
    <xf numFmtId="165" fontId="6" fillId="7" borderId="26" xfId="0" applyNumberFormat="1" applyFont="1" applyFill="1" applyBorder="1" applyAlignment="1">
      <alignment vertical="top" wrapText="1"/>
    </xf>
    <xf numFmtId="165" fontId="6" fillId="7" borderId="28" xfId="0" applyNumberFormat="1" applyFont="1" applyFill="1" applyBorder="1" applyAlignment="1">
      <alignment vertical="top" wrapText="1"/>
    </xf>
    <xf numFmtId="165" fontId="13" fillId="7" borderId="17" xfId="0" applyNumberFormat="1" applyFont="1" applyFill="1" applyBorder="1" applyAlignment="1">
      <alignment horizontal="center" vertical="center" wrapText="1"/>
    </xf>
    <xf numFmtId="165" fontId="1" fillId="7" borderId="70" xfId="0" applyNumberFormat="1" applyFont="1" applyFill="1" applyBorder="1" applyAlignment="1">
      <alignment vertical="top"/>
    </xf>
    <xf numFmtId="165" fontId="1" fillId="7" borderId="12" xfId="0" applyNumberFormat="1" applyFont="1" applyFill="1" applyBorder="1" applyAlignment="1">
      <alignment vertical="top"/>
    </xf>
    <xf numFmtId="165" fontId="1" fillId="7" borderId="13" xfId="0" applyNumberFormat="1" applyFont="1" applyFill="1" applyBorder="1" applyAlignment="1">
      <alignment vertical="top"/>
    </xf>
    <xf numFmtId="165" fontId="1" fillId="7" borderId="14" xfId="0" applyNumberFormat="1" applyFont="1" applyFill="1" applyBorder="1" applyAlignment="1">
      <alignment vertical="top"/>
    </xf>
    <xf numFmtId="165" fontId="1" fillId="7" borderId="106" xfId="0" applyNumberFormat="1" applyFont="1" applyFill="1" applyBorder="1" applyAlignment="1">
      <alignment vertical="top"/>
    </xf>
    <xf numFmtId="165" fontId="1" fillId="7" borderId="82" xfId="0" applyNumberFormat="1" applyFont="1" applyFill="1" applyBorder="1" applyAlignment="1">
      <alignment vertical="top"/>
    </xf>
    <xf numFmtId="165" fontId="1" fillId="7" borderId="87" xfId="0" applyNumberFormat="1" applyFont="1" applyFill="1" applyBorder="1" applyAlignment="1">
      <alignment vertical="top" wrapText="1"/>
    </xf>
    <xf numFmtId="165" fontId="17" fillId="7" borderId="10" xfId="0" applyNumberFormat="1" applyFont="1" applyFill="1" applyBorder="1" applyAlignment="1">
      <alignment horizontal="center" vertical="top" wrapText="1"/>
    </xf>
    <xf numFmtId="165" fontId="13" fillId="7" borderId="22" xfId="0" applyNumberFormat="1" applyFont="1" applyFill="1" applyBorder="1" applyAlignment="1">
      <alignment horizontal="center" vertical="center"/>
    </xf>
    <xf numFmtId="165" fontId="2" fillId="7" borderId="80" xfId="0" applyNumberFormat="1" applyFont="1" applyFill="1" applyBorder="1" applyAlignment="1">
      <alignment horizontal="center" vertical="top" wrapText="1"/>
    </xf>
    <xf numFmtId="165" fontId="2" fillId="7" borderId="27" xfId="0" applyNumberFormat="1" applyFont="1" applyFill="1" applyBorder="1" applyAlignment="1">
      <alignment horizontal="center" vertical="top" textRotation="90" wrapText="1"/>
    </xf>
    <xf numFmtId="165" fontId="9" fillId="7" borderId="19" xfId="0" applyNumberFormat="1" applyFont="1" applyFill="1" applyBorder="1" applyAlignment="1">
      <alignment horizontal="center" vertical="top" wrapText="1"/>
    </xf>
    <xf numFmtId="165" fontId="9" fillId="7" borderId="44" xfId="0" applyNumberFormat="1" applyFont="1" applyFill="1" applyBorder="1" applyAlignment="1">
      <alignment horizontal="center" vertical="top" wrapText="1"/>
    </xf>
    <xf numFmtId="165" fontId="5" fillId="7" borderId="46" xfId="0" applyNumberFormat="1" applyFont="1" applyFill="1" applyBorder="1" applyAlignment="1">
      <alignment horizontal="center" vertical="center" textRotation="90" wrapText="1"/>
    </xf>
    <xf numFmtId="165" fontId="9" fillId="7" borderId="46" xfId="0" applyNumberFormat="1" applyFont="1" applyFill="1" applyBorder="1" applyAlignment="1">
      <alignment horizontal="center" vertical="top" wrapText="1"/>
    </xf>
    <xf numFmtId="165" fontId="5" fillId="7" borderId="18" xfId="0" applyNumberFormat="1" applyFont="1" applyFill="1" applyBorder="1" applyAlignment="1">
      <alignment horizontal="center" vertical="center" textRotation="90" wrapText="1"/>
    </xf>
    <xf numFmtId="0" fontId="1" fillId="7" borderId="26" xfId="0" applyFont="1" applyFill="1" applyBorder="1" applyAlignment="1">
      <alignment vertical="top"/>
    </xf>
    <xf numFmtId="165" fontId="2" fillId="7" borderId="84" xfId="0" applyNumberFormat="1" applyFont="1" applyFill="1" applyBorder="1" applyAlignment="1">
      <alignment horizontal="center" vertical="top" wrapText="1"/>
    </xf>
    <xf numFmtId="165" fontId="30" fillId="7" borderId="24" xfId="0" applyNumberFormat="1" applyFont="1" applyFill="1" applyBorder="1" applyAlignment="1">
      <alignment horizontal="center" vertical="top" wrapText="1"/>
    </xf>
    <xf numFmtId="165" fontId="30" fillId="7" borderId="10" xfId="0" applyNumberFormat="1" applyFont="1" applyFill="1" applyBorder="1" applyAlignment="1">
      <alignment horizontal="center" vertical="top" wrapText="1"/>
    </xf>
    <xf numFmtId="165" fontId="17" fillId="7" borderId="62" xfId="0" applyNumberFormat="1" applyFont="1" applyFill="1" applyBorder="1" applyAlignment="1">
      <alignment horizontal="center" vertical="top"/>
    </xf>
    <xf numFmtId="165" fontId="2" fillId="7" borderId="77" xfId="0" applyNumberFormat="1" applyFont="1" applyFill="1" applyBorder="1" applyAlignment="1">
      <alignment horizontal="center" vertical="center" wrapText="1"/>
    </xf>
    <xf numFmtId="165" fontId="2" fillId="7" borderId="75" xfId="0" applyNumberFormat="1" applyFont="1" applyFill="1" applyBorder="1" applyAlignment="1">
      <alignment horizontal="center" vertical="center" wrapText="1"/>
    </xf>
    <xf numFmtId="165" fontId="1" fillId="7" borderId="83" xfId="0" applyNumberFormat="1" applyFont="1" applyFill="1" applyBorder="1" applyAlignment="1">
      <alignment horizontal="left" vertical="top" wrapText="1"/>
    </xf>
    <xf numFmtId="3" fontId="11" fillId="7" borderId="84" xfId="0" applyNumberFormat="1" applyFont="1" applyFill="1" applyBorder="1" applyAlignment="1">
      <alignment horizontal="center" vertical="top"/>
    </xf>
    <xf numFmtId="0" fontId="1" fillId="0" borderId="33" xfId="0" applyFont="1" applyBorder="1" applyAlignment="1">
      <alignment vertical="top" wrapText="1"/>
    </xf>
    <xf numFmtId="0" fontId="0" fillId="0" borderId="33" xfId="0" applyFont="1" applyBorder="1" applyAlignment="1">
      <alignment vertical="top" wrapText="1"/>
    </xf>
    <xf numFmtId="3" fontId="1" fillId="7" borderId="10" xfId="0" applyNumberFormat="1" applyFont="1" applyFill="1" applyBorder="1" applyAlignment="1">
      <alignment horizontal="center" vertical="top" wrapText="1"/>
    </xf>
    <xf numFmtId="3" fontId="1" fillId="7" borderId="27" xfId="0" applyNumberFormat="1" applyFont="1" applyFill="1" applyBorder="1" applyAlignment="1">
      <alignment horizontal="center" vertical="top" wrapText="1"/>
    </xf>
    <xf numFmtId="165" fontId="1" fillId="7" borderId="19" xfId="0" applyNumberFormat="1" applyFont="1" applyFill="1" applyBorder="1" applyAlignment="1">
      <alignment horizontal="left" vertical="top" wrapText="1"/>
    </xf>
    <xf numFmtId="165" fontId="6" fillId="7" borderId="27" xfId="0" applyNumberFormat="1" applyFont="1" applyFill="1" applyBorder="1" applyAlignment="1">
      <alignment horizontal="left" vertical="top" wrapText="1"/>
    </xf>
    <xf numFmtId="165" fontId="13" fillId="7" borderId="19" xfId="0" applyNumberFormat="1" applyFont="1" applyFill="1" applyBorder="1" applyAlignment="1">
      <alignment horizontal="left" vertical="top" wrapText="1"/>
    </xf>
    <xf numFmtId="165" fontId="13" fillId="7" borderId="10" xfId="0" applyNumberFormat="1" applyFont="1" applyFill="1" applyBorder="1" applyAlignment="1">
      <alignment horizontal="left" vertical="top" wrapText="1"/>
    </xf>
    <xf numFmtId="0" fontId="28" fillId="7" borderId="17" xfId="0" applyFont="1" applyFill="1" applyBorder="1" applyAlignment="1">
      <alignment horizontal="center" vertical="top" wrapText="1"/>
    </xf>
    <xf numFmtId="165" fontId="13" fillId="7" borderId="35" xfId="0" applyNumberFormat="1" applyFont="1" applyFill="1" applyBorder="1" applyAlignment="1">
      <alignment horizontal="left" vertical="top" wrapText="1"/>
    </xf>
    <xf numFmtId="0" fontId="28" fillId="7" borderId="6" xfId="0" applyFont="1" applyFill="1" applyBorder="1" applyAlignment="1">
      <alignment horizontal="left" vertical="top" wrapText="1"/>
    </xf>
    <xf numFmtId="0" fontId="13" fillId="7" borderId="35" xfId="0" applyFont="1" applyFill="1" applyBorder="1" applyAlignment="1">
      <alignment vertical="top" wrapText="1"/>
    </xf>
    <xf numFmtId="0" fontId="13" fillId="7" borderId="28" xfId="0" applyFont="1" applyFill="1" applyBorder="1" applyAlignment="1">
      <alignment vertical="top" wrapText="1"/>
    </xf>
    <xf numFmtId="165" fontId="13" fillId="7" borderId="19" xfId="0" applyNumberFormat="1" applyFont="1" applyFill="1" applyBorder="1" applyAlignment="1">
      <alignment vertical="top" wrapText="1"/>
    </xf>
    <xf numFmtId="165" fontId="13" fillId="7" borderId="27" xfId="0" applyNumberFormat="1" applyFont="1" applyFill="1" applyBorder="1" applyAlignment="1">
      <alignment vertical="top" wrapText="1"/>
    </xf>
    <xf numFmtId="165" fontId="17" fillId="7" borderId="10" xfId="0" applyNumberFormat="1" applyFont="1" applyFill="1" applyBorder="1" applyAlignment="1">
      <alignment horizontal="center" vertical="center" textRotation="90" wrapText="1"/>
    </xf>
    <xf numFmtId="0" fontId="28" fillId="0" borderId="10" xfId="0" applyFont="1" applyBorder="1" applyAlignment="1">
      <alignment horizontal="center" vertical="center" textRotation="90" wrapText="1"/>
    </xf>
    <xf numFmtId="0" fontId="28" fillId="0" borderId="27" xfId="0" applyFont="1" applyBorder="1" applyAlignment="1">
      <alignment horizontal="center" vertical="center" textRotation="90" wrapText="1"/>
    </xf>
    <xf numFmtId="165" fontId="13" fillId="7" borderId="6" xfId="0" applyNumberFormat="1" applyFont="1" applyFill="1" applyBorder="1" applyAlignment="1">
      <alignment horizontal="left" vertical="top" wrapText="1"/>
    </xf>
    <xf numFmtId="0" fontId="28" fillId="0" borderId="6" xfId="0" applyFont="1" applyBorder="1" applyAlignment="1">
      <alignment horizontal="left" vertical="top" wrapText="1"/>
    </xf>
    <xf numFmtId="49" fontId="1" fillId="7" borderId="46" xfId="0" applyNumberFormat="1" applyFont="1" applyFill="1" applyBorder="1" applyAlignment="1">
      <alignment horizontal="left" vertical="top" wrapText="1"/>
    </xf>
    <xf numFmtId="0" fontId="6" fillId="7" borderId="18" xfId="0" applyFont="1" applyFill="1" applyBorder="1" applyAlignment="1">
      <alignment horizontal="left" vertical="top" wrapText="1"/>
    </xf>
    <xf numFmtId="165" fontId="1" fillId="7" borderId="46" xfId="0" applyNumberFormat="1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/>
    </xf>
    <xf numFmtId="165" fontId="1" fillId="7" borderId="35" xfId="0" applyNumberFormat="1" applyFont="1" applyFill="1" applyBorder="1" applyAlignment="1">
      <alignment horizontal="left" vertical="top" wrapText="1"/>
    </xf>
    <xf numFmtId="165" fontId="1" fillId="7" borderId="6" xfId="0" applyNumberFormat="1" applyFont="1" applyFill="1" applyBorder="1" applyAlignment="1">
      <alignment horizontal="left" vertical="top" wrapText="1"/>
    </xf>
    <xf numFmtId="165" fontId="6" fillId="7" borderId="28" xfId="0" applyNumberFormat="1" applyFont="1" applyFill="1" applyBorder="1" applyAlignment="1">
      <alignment horizontal="left" vertical="top" wrapText="1"/>
    </xf>
    <xf numFmtId="165" fontId="1" fillId="0" borderId="17" xfId="0" applyNumberFormat="1" applyFont="1" applyBorder="1" applyAlignment="1">
      <alignment horizontal="center" vertical="top" wrapText="1"/>
    </xf>
    <xf numFmtId="165" fontId="1" fillId="0" borderId="0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5" fontId="1" fillId="7" borderId="10" xfId="0" applyNumberFormat="1" applyFont="1" applyFill="1" applyBorder="1" applyAlignment="1">
      <alignment horizontal="left" vertical="top" wrapText="1"/>
    </xf>
    <xf numFmtId="165" fontId="1" fillId="7" borderId="27" xfId="0" applyNumberFormat="1" applyFont="1" applyFill="1" applyBorder="1" applyAlignment="1">
      <alignment horizontal="left" vertical="top" wrapText="1"/>
    </xf>
    <xf numFmtId="165" fontId="1" fillId="7" borderId="17" xfId="0" applyNumberFormat="1" applyFont="1" applyFill="1" applyBorder="1" applyAlignment="1">
      <alignment horizontal="center" vertical="top" wrapText="1"/>
    </xf>
    <xf numFmtId="165" fontId="1" fillId="7" borderId="26" xfId="0" applyNumberFormat="1" applyFont="1" applyFill="1" applyBorder="1" applyAlignment="1">
      <alignment horizontal="center" vertical="top" wrapText="1"/>
    </xf>
    <xf numFmtId="165" fontId="2" fillId="7" borderId="19" xfId="0" applyNumberFormat="1" applyFont="1" applyFill="1" applyBorder="1" applyAlignment="1">
      <alignment horizontal="center" vertical="top" wrapText="1"/>
    </xf>
    <xf numFmtId="0" fontId="6" fillId="7" borderId="10" xfId="0" applyFont="1" applyFill="1" applyBorder="1" applyAlignment="1">
      <alignment horizontal="center" vertical="top" wrapText="1"/>
    </xf>
    <xf numFmtId="0" fontId="6" fillId="7" borderId="27" xfId="0" applyFont="1" applyFill="1" applyBorder="1" applyAlignment="1">
      <alignment horizontal="center" vertical="top" wrapText="1"/>
    </xf>
    <xf numFmtId="165" fontId="13" fillId="7" borderId="45" xfId="0" applyNumberFormat="1" applyFont="1" applyFill="1" applyBorder="1" applyAlignment="1">
      <alignment horizontal="left" vertical="top" wrapText="1"/>
    </xf>
    <xf numFmtId="165" fontId="13" fillId="7" borderId="47" xfId="0" applyNumberFormat="1" applyFont="1" applyFill="1" applyBorder="1" applyAlignment="1">
      <alignment horizontal="left" vertical="top" wrapText="1"/>
    </xf>
    <xf numFmtId="165" fontId="2" fillId="7" borderId="27" xfId="0" applyNumberFormat="1" applyFont="1" applyFill="1" applyBorder="1" applyAlignment="1">
      <alignment horizontal="center" vertical="top" wrapText="1"/>
    </xf>
    <xf numFmtId="165" fontId="1" fillId="7" borderId="17" xfId="0" applyNumberFormat="1" applyFont="1" applyFill="1" applyBorder="1" applyAlignment="1">
      <alignment horizontal="center" vertical="center" wrapText="1"/>
    </xf>
    <xf numFmtId="165" fontId="6" fillId="7" borderId="17" xfId="0" applyNumberFormat="1" applyFont="1" applyFill="1" applyBorder="1" applyAlignment="1">
      <alignment horizontal="center" vertical="center" wrapText="1"/>
    </xf>
    <xf numFmtId="49" fontId="1" fillId="0" borderId="45" xfId="0" applyNumberFormat="1" applyFont="1" applyFill="1" applyBorder="1" applyAlignment="1">
      <alignment horizontal="center" vertical="top"/>
    </xf>
    <xf numFmtId="49" fontId="1" fillId="0" borderId="34" xfId="0" applyNumberFormat="1" applyFont="1" applyFill="1" applyBorder="1" applyAlignment="1">
      <alignment horizontal="center" vertical="top"/>
    </xf>
    <xf numFmtId="165" fontId="1" fillId="7" borderId="28" xfId="0" applyNumberFormat="1" applyFont="1" applyFill="1" applyBorder="1" applyAlignment="1">
      <alignment horizontal="left" vertical="top" wrapText="1"/>
    </xf>
    <xf numFmtId="165" fontId="13" fillId="7" borderId="95" xfId="0" applyNumberFormat="1" applyFont="1" applyFill="1" applyBorder="1" applyAlignment="1">
      <alignment horizontal="left" vertical="top" wrapText="1"/>
    </xf>
    <xf numFmtId="0" fontId="28" fillId="7" borderId="76" xfId="0" applyFont="1" applyFill="1" applyBorder="1" applyAlignment="1">
      <alignment vertical="top" wrapText="1"/>
    </xf>
    <xf numFmtId="165" fontId="28" fillId="7" borderId="34" xfId="0" applyNumberFormat="1" applyFont="1" applyFill="1" applyBorder="1" applyAlignment="1">
      <alignment horizontal="left" vertical="top" wrapText="1"/>
    </xf>
    <xf numFmtId="165" fontId="1" fillId="7" borderId="44" xfId="0" applyNumberFormat="1" applyFont="1" applyFill="1" applyBorder="1" applyAlignment="1">
      <alignment horizontal="left" vertical="top" wrapText="1"/>
    </xf>
    <xf numFmtId="0" fontId="0" fillId="7" borderId="18" xfId="0" applyFill="1" applyBorder="1" applyAlignment="1">
      <alignment horizontal="left" vertical="top" wrapText="1"/>
    </xf>
    <xf numFmtId="0" fontId="1" fillId="7" borderId="46" xfId="0" applyFont="1" applyFill="1" applyBorder="1" applyAlignment="1">
      <alignment horizontal="left" vertical="top" wrapText="1"/>
    </xf>
    <xf numFmtId="0" fontId="6" fillId="7" borderId="88" xfId="0" applyFont="1" applyFill="1" applyBorder="1" applyAlignment="1">
      <alignment horizontal="left" vertical="top" wrapText="1"/>
    </xf>
    <xf numFmtId="0" fontId="3" fillId="7" borderId="46" xfId="0" applyFont="1" applyFill="1" applyBorder="1" applyAlignment="1">
      <alignment horizontal="center" vertical="center" textRotation="90" wrapText="1"/>
    </xf>
    <xf numFmtId="0" fontId="3" fillId="7" borderId="18" xfId="0" applyFont="1" applyFill="1" applyBorder="1" applyAlignment="1">
      <alignment horizontal="center" vertical="center" textRotation="90" wrapText="1"/>
    </xf>
    <xf numFmtId="0" fontId="6" fillId="0" borderId="17" xfId="0" applyFont="1" applyBorder="1" applyAlignment="1">
      <alignment horizontal="center" vertical="top" wrapText="1"/>
    </xf>
    <xf numFmtId="165" fontId="1" fillId="7" borderId="6" xfId="0" applyNumberFormat="1" applyFont="1" applyFill="1" applyBorder="1" applyAlignment="1">
      <alignment vertical="top" wrapText="1"/>
    </xf>
    <xf numFmtId="0" fontId="1" fillId="7" borderId="6" xfId="0" applyFont="1" applyFill="1" applyBorder="1" applyAlignment="1">
      <alignment vertical="top" wrapText="1"/>
    </xf>
    <xf numFmtId="165" fontId="1" fillId="7" borderId="45" xfId="0" applyNumberFormat="1" applyFont="1" applyFill="1" applyBorder="1" applyAlignment="1">
      <alignment horizontal="left" vertical="top" wrapText="1"/>
    </xf>
    <xf numFmtId="165" fontId="1" fillId="7" borderId="47" xfId="0" applyNumberFormat="1" applyFont="1" applyFill="1" applyBorder="1" applyAlignment="1">
      <alignment horizontal="left" vertical="top" wrapText="1"/>
    </xf>
    <xf numFmtId="165" fontId="6" fillId="7" borderId="34" xfId="0" applyNumberFormat="1" applyFont="1" applyFill="1" applyBorder="1" applyAlignment="1">
      <alignment horizontal="left" vertical="top" wrapText="1"/>
    </xf>
    <xf numFmtId="0" fontId="6" fillId="0" borderId="28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6" fillId="7" borderId="6" xfId="0" applyFont="1" applyFill="1" applyBorder="1" applyAlignment="1">
      <alignment horizontal="left" vertical="top" wrapText="1"/>
    </xf>
    <xf numFmtId="165" fontId="1" fillId="7" borderId="19" xfId="0" applyNumberFormat="1" applyFont="1" applyFill="1" applyBorder="1" applyAlignment="1">
      <alignment vertical="top" wrapText="1"/>
    </xf>
    <xf numFmtId="165" fontId="1" fillId="7" borderId="10" xfId="0" applyNumberFormat="1" applyFont="1" applyFill="1" applyBorder="1" applyAlignment="1">
      <alignment vertical="top" wrapText="1"/>
    </xf>
    <xf numFmtId="165" fontId="1" fillId="7" borderId="27" xfId="0" applyNumberFormat="1" applyFont="1" applyFill="1" applyBorder="1" applyAlignment="1">
      <alignment vertical="top" wrapText="1"/>
    </xf>
    <xf numFmtId="165" fontId="2" fillId="7" borderId="10" xfId="0" applyNumberFormat="1" applyFont="1" applyFill="1" applyBorder="1" applyAlignment="1">
      <alignment horizontal="center" vertical="center" textRotation="90" wrapText="1"/>
    </xf>
    <xf numFmtId="0" fontId="6" fillId="7" borderId="10" xfId="0" applyFont="1" applyFill="1" applyBorder="1" applyAlignment="1">
      <alignment horizontal="center" vertical="center" textRotation="90" wrapText="1"/>
    </xf>
    <xf numFmtId="0" fontId="1" fillId="7" borderId="35" xfId="0" applyFont="1" applyFill="1" applyBorder="1" applyAlignment="1">
      <alignment horizontal="left" vertical="top" wrapText="1"/>
    </xf>
    <xf numFmtId="0" fontId="6" fillId="0" borderId="76" xfId="0" applyFont="1" applyBorder="1" applyAlignment="1">
      <alignment horizontal="left" vertical="top" wrapText="1"/>
    </xf>
    <xf numFmtId="165" fontId="1" fillId="7" borderId="20" xfId="0" applyNumberFormat="1" applyFont="1" applyFill="1" applyBorder="1" applyAlignment="1">
      <alignment horizontal="center" vertical="top" wrapText="1"/>
    </xf>
    <xf numFmtId="0" fontId="6" fillId="7" borderId="17" xfId="0" applyFont="1" applyFill="1" applyBorder="1" applyAlignment="1">
      <alignment horizontal="center" vertical="top" wrapText="1"/>
    </xf>
    <xf numFmtId="0" fontId="0" fillId="7" borderId="17" xfId="0" applyFill="1" applyBorder="1" applyAlignment="1">
      <alignment horizontal="center" vertical="top" wrapText="1"/>
    </xf>
    <xf numFmtId="165" fontId="1" fillId="7" borderId="99" xfId="0" applyNumberFormat="1" applyFont="1" applyFill="1" applyBorder="1" applyAlignment="1">
      <alignment horizontal="center" vertical="top" wrapText="1"/>
    </xf>
    <xf numFmtId="0" fontId="6" fillId="7" borderId="10" xfId="0" applyFont="1" applyFill="1" applyBorder="1" applyAlignment="1">
      <alignment horizontal="left" vertical="top" wrapText="1"/>
    </xf>
    <xf numFmtId="165" fontId="1" fillId="7" borderId="20" xfId="0" applyNumberFormat="1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165" fontId="6" fillId="7" borderId="17" xfId="0" applyNumberFormat="1" applyFont="1" applyFill="1" applyBorder="1" applyAlignment="1">
      <alignment horizontal="center" vertical="top" wrapText="1"/>
    </xf>
    <xf numFmtId="0" fontId="0" fillId="7" borderId="17" xfId="0" applyFill="1" applyBorder="1" applyAlignment="1">
      <alignment horizontal="center" wrapText="1"/>
    </xf>
    <xf numFmtId="165" fontId="5" fillId="7" borderId="19" xfId="0" applyNumberFormat="1" applyFont="1" applyFill="1" applyBorder="1" applyAlignment="1">
      <alignment horizontal="center" vertical="center" textRotation="90" wrapText="1"/>
    </xf>
    <xf numFmtId="165" fontId="5" fillId="7" borderId="27" xfId="0" applyNumberFormat="1" applyFont="1" applyFill="1" applyBorder="1" applyAlignment="1">
      <alignment horizontal="center" vertical="center" textRotation="90" wrapText="1"/>
    </xf>
    <xf numFmtId="0" fontId="0" fillId="0" borderId="28" xfId="0" applyBorder="1" applyAlignment="1">
      <alignment horizontal="left" vertical="top" wrapText="1"/>
    </xf>
    <xf numFmtId="165" fontId="2" fillId="3" borderId="19" xfId="0" applyNumberFormat="1" applyFont="1" applyFill="1" applyBorder="1" applyAlignment="1">
      <alignment horizontal="center" vertical="top" wrapText="1"/>
    </xf>
    <xf numFmtId="165" fontId="2" fillId="3" borderId="27" xfId="0" applyNumberFormat="1" applyFont="1" applyFill="1" applyBorder="1" applyAlignment="1">
      <alignment horizontal="center" vertical="top" wrapText="1"/>
    </xf>
    <xf numFmtId="49" fontId="2" fillId="7" borderId="19" xfId="0" applyNumberFormat="1" applyFont="1" applyFill="1" applyBorder="1" applyAlignment="1">
      <alignment horizontal="center" vertical="top"/>
    </xf>
    <xf numFmtId="49" fontId="2" fillId="7" borderId="10" xfId="0" applyNumberFormat="1" applyFont="1" applyFill="1" applyBorder="1" applyAlignment="1">
      <alignment horizontal="center" vertical="top"/>
    </xf>
    <xf numFmtId="49" fontId="2" fillId="7" borderId="27" xfId="0" applyNumberFormat="1" applyFont="1" applyFill="1" applyBorder="1" applyAlignment="1">
      <alignment horizontal="center" vertical="top"/>
    </xf>
    <xf numFmtId="0" fontId="2" fillId="7" borderId="19" xfId="0" applyFont="1" applyFill="1" applyBorder="1" applyAlignment="1">
      <alignment vertical="top" wrapText="1"/>
    </xf>
    <xf numFmtId="0" fontId="0" fillId="7" borderId="10" xfId="0" applyFill="1" applyBorder="1" applyAlignment="1">
      <alignment vertical="top" wrapText="1"/>
    </xf>
    <xf numFmtId="0" fontId="1" fillId="7" borderId="96" xfId="0" applyNumberFormat="1" applyFont="1" applyFill="1" applyBorder="1" applyAlignment="1">
      <alignment horizontal="left" vertical="top" wrapText="1"/>
    </xf>
    <xf numFmtId="0" fontId="0" fillId="7" borderId="27" xfId="0" applyFill="1" applyBorder="1" applyAlignment="1">
      <alignment horizontal="left" vertical="top" wrapText="1"/>
    </xf>
    <xf numFmtId="165" fontId="32" fillId="7" borderId="10" xfId="0" applyNumberFormat="1" applyFont="1" applyFill="1" applyBorder="1" applyAlignment="1">
      <alignment horizontal="center" vertical="center" textRotation="90" wrapText="1"/>
    </xf>
    <xf numFmtId="165" fontId="13" fillId="7" borderId="34" xfId="0" applyNumberFormat="1" applyFont="1" applyFill="1" applyBorder="1" applyAlignment="1">
      <alignment horizontal="left" vertical="top" wrapText="1"/>
    </xf>
    <xf numFmtId="165" fontId="1" fillId="7" borderId="18" xfId="0" applyNumberFormat="1" applyFont="1" applyFill="1" applyBorder="1" applyAlignment="1">
      <alignment horizontal="left" vertical="top" wrapText="1"/>
    </xf>
    <xf numFmtId="165" fontId="1" fillId="7" borderId="47" xfId="0" applyNumberFormat="1" applyFont="1" applyFill="1" applyBorder="1" applyAlignment="1">
      <alignment vertical="top" wrapText="1"/>
    </xf>
    <xf numFmtId="165" fontId="9" fillId="7" borderId="10" xfId="0" applyNumberFormat="1" applyFont="1" applyFill="1" applyBorder="1" applyAlignment="1">
      <alignment horizontal="center" vertical="top" wrapText="1"/>
    </xf>
    <xf numFmtId="165" fontId="9" fillId="7" borderId="27" xfId="0" applyNumberFormat="1" applyFont="1" applyFill="1" applyBorder="1" applyAlignment="1">
      <alignment horizontal="center" vertical="top" wrapText="1"/>
    </xf>
    <xf numFmtId="0" fontId="1" fillId="7" borderId="19" xfId="0" applyFont="1" applyFill="1" applyBorder="1" applyAlignment="1">
      <alignment vertical="top" wrapText="1"/>
    </xf>
    <xf numFmtId="0" fontId="6" fillId="7" borderId="10" xfId="0" applyFont="1" applyFill="1" applyBorder="1" applyAlignment="1">
      <alignment vertical="top" wrapText="1"/>
    </xf>
    <xf numFmtId="165" fontId="1" fillId="7" borderId="87" xfId="0" applyNumberFormat="1" applyFont="1" applyFill="1" applyBorder="1" applyAlignment="1">
      <alignment horizontal="left" vertical="top" wrapText="1"/>
    </xf>
    <xf numFmtId="165" fontId="2" fillId="2" borderId="71" xfId="0" applyNumberFormat="1" applyFont="1" applyFill="1" applyBorder="1" applyAlignment="1">
      <alignment horizontal="right" vertical="top"/>
    </xf>
    <xf numFmtId="165" fontId="2" fillId="2" borderId="67" xfId="0" applyNumberFormat="1" applyFont="1" applyFill="1" applyBorder="1" applyAlignment="1">
      <alignment horizontal="right" vertical="top"/>
    </xf>
    <xf numFmtId="165" fontId="2" fillId="2" borderId="68" xfId="0" applyNumberFormat="1" applyFont="1" applyFill="1" applyBorder="1" applyAlignment="1">
      <alignment horizontal="right" vertical="top"/>
    </xf>
    <xf numFmtId="165" fontId="13" fillId="7" borderId="25" xfId="0" applyNumberFormat="1" applyFont="1" applyFill="1" applyBorder="1" applyAlignment="1">
      <alignment horizontal="center" vertical="top" wrapText="1"/>
    </xf>
    <xf numFmtId="165" fontId="13" fillId="7" borderId="17" xfId="0" applyNumberFormat="1" applyFont="1" applyFill="1" applyBorder="1" applyAlignment="1">
      <alignment horizontal="center" vertical="top" wrapText="1"/>
    </xf>
    <xf numFmtId="165" fontId="13" fillId="7" borderId="30" xfId="0" applyNumberFormat="1" applyFont="1" applyFill="1" applyBorder="1" applyAlignment="1">
      <alignment horizontal="center" vertical="top" wrapText="1"/>
    </xf>
    <xf numFmtId="165" fontId="2" fillId="8" borderId="10" xfId="0" applyNumberFormat="1" applyFont="1" applyFill="1" applyBorder="1" applyAlignment="1">
      <alignment horizontal="center" vertical="top"/>
    </xf>
    <xf numFmtId="49" fontId="17" fillId="7" borderId="19" xfId="0" applyNumberFormat="1" applyFont="1" applyFill="1" applyBorder="1" applyAlignment="1">
      <alignment horizontal="center" vertical="top" textRotation="90" wrapText="1"/>
    </xf>
    <xf numFmtId="0" fontId="33" fillId="0" borderId="10" xfId="0" applyFont="1" applyBorder="1" applyAlignment="1">
      <alignment horizontal="center" vertical="top" textRotation="90" wrapText="1"/>
    </xf>
    <xf numFmtId="0" fontId="33" fillId="0" borderId="27" xfId="0" applyFont="1" applyBorder="1" applyAlignment="1">
      <alignment horizontal="center" vertical="top" textRotation="90" wrapText="1"/>
    </xf>
    <xf numFmtId="165" fontId="1" fillId="3" borderId="19" xfId="0" applyNumberFormat="1" applyFont="1" applyFill="1" applyBorder="1" applyAlignment="1">
      <alignment vertical="top" wrapText="1"/>
    </xf>
    <xf numFmtId="165" fontId="1" fillId="3" borderId="10" xfId="0" applyNumberFormat="1" applyFont="1" applyFill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165" fontId="1" fillId="7" borderId="19" xfId="0" applyNumberFormat="1" applyFont="1" applyFill="1" applyBorder="1" applyAlignment="1">
      <alignment horizontal="center" vertical="center" textRotation="90" wrapText="1"/>
    </xf>
    <xf numFmtId="165" fontId="1" fillId="7" borderId="10" xfId="0" applyNumberFormat="1" applyFont="1" applyFill="1" applyBorder="1" applyAlignment="1">
      <alignment horizontal="center" vertical="center" textRotation="90" wrapText="1"/>
    </xf>
    <xf numFmtId="165" fontId="1" fillId="7" borderId="27" xfId="0" applyNumberFormat="1" applyFont="1" applyFill="1" applyBorder="1" applyAlignment="1">
      <alignment horizontal="center" vertical="center" textRotation="90" wrapText="1"/>
    </xf>
    <xf numFmtId="165" fontId="1" fillId="7" borderId="34" xfId="0" applyNumberFormat="1" applyFont="1" applyFill="1" applyBorder="1" applyAlignment="1">
      <alignment horizontal="left" vertical="top" wrapText="1"/>
    </xf>
    <xf numFmtId="165" fontId="1" fillId="7" borderId="34" xfId="0" applyNumberFormat="1" applyFont="1" applyFill="1" applyBorder="1" applyAlignment="1">
      <alignment vertical="top" wrapText="1"/>
    </xf>
    <xf numFmtId="0" fontId="1" fillId="7" borderId="19" xfId="0" applyFont="1" applyFill="1" applyBorder="1" applyAlignment="1">
      <alignment horizontal="left" vertical="top" wrapText="1"/>
    </xf>
    <xf numFmtId="0" fontId="1" fillId="7" borderId="10" xfId="0" applyFont="1" applyFill="1" applyBorder="1" applyAlignment="1">
      <alignment horizontal="left" vertical="top" wrapText="1"/>
    </xf>
    <xf numFmtId="0" fontId="1" fillId="7" borderId="27" xfId="0" applyFont="1" applyFill="1" applyBorder="1" applyAlignment="1">
      <alignment horizontal="left" vertical="top" wrapText="1"/>
    </xf>
    <xf numFmtId="49" fontId="2" fillId="7" borderId="40" xfId="0" applyNumberFormat="1" applyFont="1" applyFill="1" applyBorder="1" applyAlignment="1">
      <alignment horizontal="center" vertical="top"/>
    </xf>
    <xf numFmtId="49" fontId="2" fillId="7" borderId="47" xfId="0" applyNumberFormat="1" applyFont="1" applyFill="1" applyBorder="1" applyAlignment="1">
      <alignment horizontal="center" vertical="top"/>
    </xf>
    <xf numFmtId="49" fontId="2" fillId="7" borderId="54" xfId="0" applyNumberFormat="1" applyFont="1" applyFill="1" applyBorder="1" applyAlignment="1">
      <alignment horizontal="center" vertical="top"/>
    </xf>
    <xf numFmtId="165" fontId="13" fillId="7" borderId="24" xfId="0" applyNumberFormat="1" applyFont="1" applyFill="1" applyBorder="1" applyAlignment="1">
      <alignment vertical="top" wrapText="1"/>
    </xf>
    <xf numFmtId="165" fontId="13" fillId="7" borderId="10" xfId="0" applyNumberFormat="1" applyFont="1" applyFill="1" applyBorder="1" applyAlignment="1">
      <alignment vertical="top" wrapText="1"/>
    </xf>
    <xf numFmtId="49" fontId="1" fillId="8" borderId="19" xfId="0" applyNumberFormat="1" applyFont="1" applyFill="1" applyBorder="1" applyAlignment="1">
      <alignment horizontal="center" vertical="center" textRotation="90"/>
    </xf>
    <xf numFmtId="49" fontId="1" fillId="8" borderId="10" xfId="0" applyNumberFormat="1" applyFont="1" applyFill="1" applyBorder="1" applyAlignment="1">
      <alignment horizontal="center" vertical="center" textRotation="90"/>
    </xf>
    <xf numFmtId="49" fontId="1" fillId="8" borderId="27" xfId="0" applyNumberFormat="1" applyFont="1" applyFill="1" applyBorder="1" applyAlignment="1">
      <alignment horizontal="center" vertical="center" textRotation="90"/>
    </xf>
    <xf numFmtId="49" fontId="13" fillId="8" borderId="19" xfId="0" applyNumberFormat="1" applyFont="1" applyFill="1" applyBorder="1" applyAlignment="1">
      <alignment horizontal="center" vertical="center" textRotation="90" wrapText="1"/>
    </xf>
    <xf numFmtId="0" fontId="28" fillId="8" borderId="10" xfId="0" applyFont="1" applyFill="1" applyBorder="1" applyAlignment="1">
      <alignment horizontal="center" vertical="center" textRotation="90" wrapText="1"/>
    </xf>
    <xf numFmtId="0" fontId="28" fillId="8" borderId="27" xfId="0" applyFont="1" applyFill="1" applyBorder="1" applyAlignment="1">
      <alignment horizontal="center" vertical="center" textRotation="90" wrapText="1"/>
    </xf>
    <xf numFmtId="49" fontId="13" fillId="8" borderId="10" xfId="0" applyNumberFormat="1" applyFont="1" applyFill="1" applyBorder="1" applyAlignment="1">
      <alignment horizontal="center" vertical="top" textRotation="90" wrapText="1"/>
    </xf>
    <xf numFmtId="0" fontId="28" fillId="8" borderId="10" xfId="0" applyFont="1" applyFill="1" applyBorder="1" applyAlignment="1">
      <alignment horizontal="center" vertical="top" textRotation="90" wrapText="1"/>
    </xf>
    <xf numFmtId="0" fontId="28" fillId="8" borderId="27" xfId="0" applyFont="1" applyFill="1" applyBorder="1" applyAlignment="1">
      <alignment horizontal="center" vertical="top" textRotation="90" wrapText="1"/>
    </xf>
    <xf numFmtId="49" fontId="17" fillId="7" borderId="10" xfId="0" applyNumberFormat="1" applyFont="1" applyFill="1" applyBorder="1" applyAlignment="1">
      <alignment horizontal="center" vertical="top" textRotation="90" wrapText="1"/>
    </xf>
    <xf numFmtId="0" fontId="0" fillId="7" borderId="17" xfId="0" applyFill="1" applyBorder="1" applyAlignment="1">
      <alignment horizontal="center" vertical="top"/>
    </xf>
    <xf numFmtId="0" fontId="0" fillId="7" borderId="26" xfId="0" applyFill="1" applyBorder="1" applyAlignment="1">
      <alignment horizontal="center" vertical="top"/>
    </xf>
    <xf numFmtId="49" fontId="2" fillId="7" borderId="10" xfId="0" applyNumberFormat="1" applyFont="1" applyFill="1" applyBorder="1" applyAlignment="1">
      <alignment horizontal="center" vertical="top" textRotation="90"/>
    </xf>
    <xf numFmtId="165" fontId="2" fillId="9" borderId="33" xfId="0" applyNumberFormat="1" applyFont="1" applyFill="1" applyBorder="1" applyAlignment="1">
      <alignment horizontal="center" vertical="top"/>
    </xf>
    <xf numFmtId="165" fontId="2" fillId="2" borderId="10" xfId="0" applyNumberFormat="1" applyFont="1" applyFill="1" applyBorder="1" applyAlignment="1">
      <alignment horizontal="center" vertical="top"/>
    </xf>
    <xf numFmtId="165" fontId="1" fillId="8" borderId="19" xfId="0" applyNumberFormat="1" applyFont="1" applyFill="1" applyBorder="1" applyAlignment="1">
      <alignment horizontal="center" vertical="center" textRotation="90" wrapText="1"/>
    </xf>
    <xf numFmtId="165" fontId="1" fillId="8" borderId="10" xfId="0" applyNumberFormat="1" applyFont="1" applyFill="1" applyBorder="1" applyAlignment="1">
      <alignment horizontal="center" vertical="center" textRotation="90" wrapText="1"/>
    </xf>
    <xf numFmtId="165" fontId="1" fillId="8" borderId="27" xfId="0" applyNumberFormat="1" applyFont="1" applyFill="1" applyBorder="1" applyAlignment="1">
      <alignment horizontal="center" vertical="center" textRotation="90" wrapText="1"/>
    </xf>
    <xf numFmtId="0" fontId="6" fillId="7" borderId="27" xfId="0" applyFont="1" applyFill="1" applyBorder="1" applyAlignment="1">
      <alignment horizontal="left" vertical="top" wrapText="1"/>
    </xf>
    <xf numFmtId="0" fontId="1" fillId="7" borderId="17" xfId="0" applyFont="1" applyFill="1" applyBorder="1" applyAlignment="1">
      <alignment horizontal="center" vertical="top" wrapText="1"/>
    </xf>
    <xf numFmtId="0" fontId="6" fillId="7" borderId="26" xfId="0" applyFont="1" applyFill="1" applyBorder="1" applyAlignment="1">
      <alignment horizontal="center" vertical="top" wrapText="1"/>
    </xf>
    <xf numFmtId="165" fontId="2" fillId="7" borderId="19" xfId="0" applyNumberFormat="1" applyFont="1" applyFill="1" applyBorder="1" applyAlignment="1">
      <alignment horizontal="center" vertical="center" textRotation="90" wrapText="1"/>
    </xf>
    <xf numFmtId="165" fontId="2" fillId="7" borderId="27" xfId="0" applyNumberFormat="1" applyFont="1" applyFill="1" applyBorder="1" applyAlignment="1">
      <alignment horizontal="center" vertical="center" textRotation="90" wrapText="1"/>
    </xf>
    <xf numFmtId="165" fontId="2" fillId="9" borderId="6" xfId="0" applyNumberFormat="1" applyFont="1" applyFill="1" applyBorder="1" applyAlignment="1">
      <alignment horizontal="center" vertical="top"/>
    </xf>
    <xf numFmtId="165" fontId="2" fillId="2" borderId="47" xfId="0" applyNumberFormat="1" applyFont="1" applyFill="1" applyBorder="1" applyAlignment="1">
      <alignment horizontal="center" vertical="top"/>
    </xf>
    <xf numFmtId="165" fontId="2" fillId="0" borderId="19" xfId="0" applyNumberFormat="1" applyFont="1" applyFill="1" applyBorder="1" applyAlignment="1">
      <alignment horizontal="center" vertical="top" wrapText="1"/>
    </xf>
    <xf numFmtId="165" fontId="2" fillId="0" borderId="10" xfId="0" applyNumberFormat="1" applyFont="1" applyFill="1" applyBorder="1" applyAlignment="1">
      <alignment horizontal="center" vertical="top" wrapText="1"/>
    </xf>
    <xf numFmtId="165" fontId="2" fillId="0" borderId="27" xfId="0" applyNumberFormat="1" applyFont="1" applyFill="1" applyBorder="1" applyAlignment="1">
      <alignment horizontal="center" vertical="top" wrapText="1"/>
    </xf>
    <xf numFmtId="165" fontId="2" fillId="3" borderId="10" xfId="0" applyNumberFormat="1" applyFont="1" applyFill="1" applyBorder="1" applyAlignment="1">
      <alignment horizontal="center" vertical="top" wrapText="1"/>
    </xf>
    <xf numFmtId="0" fontId="6" fillId="7" borderId="27" xfId="0" applyFont="1" applyFill="1" applyBorder="1" applyAlignment="1">
      <alignment vertical="top" wrapText="1"/>
    </xf>
    <xf numFmtId="165" fontId="2" fillId="7" borderId="24" xfId="0" applyNumberFormat="1" applyFont="1" applyFill="1" applyBorder="1" applyAlignment="1">
      <alignment vertical="top" wrapText="1"/>
    </xf>
    <xf numFmtId="0" fontId="0" fillId="7" borderId="27" xfId="0" applyFill="1" applyBorder="1" applyAlignment="1">
      <alignment vertical="top" wrapText="1"/>
    </xf>
    <xf numFmtId="165" fontId="1" fillId="7" borderId="45" xfId="0" applyNumberFormat="1" applyFont="1" applyFill="1" applyBorder="1" applyAlignment="1">
      <alignment vertical="top" wrapText="1"/>
    </xf>
    <xf numFmtId="0" fontId="6" fillId="7" borderId="47" xfId="0" applyFont="1" applyFill="1" applyBorder="1" applyAlignment="1">
      <alignment vertical="top" wrapText="1"/>
    </xf>
    <xf numFmtId="0" fontId="6" fillId="7" borderId="91" xfId="0" applyFont="1" applyFill="1" applyBorder="1" applyAlignment="1">
      <alignment vertical="top" wrapText="1"/>
    </xf>
    <xf numFmtId="0" fontId="1" fillId="7" borderId="10" xfId="0" applyFont="1" applyFill="1" applyBorder="1" applyAlignment="1">
      <alignment vertical="top" wrapText="1"/>
    </xf>
    <xf numFmtId="0" fontId="1" fillId="7" borderId="27" xfId="0" applyFont="1" applyFill="1" applyBorder="1" applyAlignment="1">
      <alignment vertical="top" wrapText="1"/>
    </xf>
    <xf numFmtId="49" fontId="2" fillId="8" borderId="10" xfId="0" applyNumberFormat="1" applyFont="1" applyFill="1" applyBorder="1" applyAlignment="1">
      <alignment horizontal="center" vertical="top"/>
    </xf>
    <xf numFmtId="49" fontId="2" fillId="9" borderId="6" xfId="0" applyNumberFormat="1" applyFont="1" applyFill="1" applyBorder="1" applyAlignment="1">
      <alignment horizontal="center" vertical="top"/>
    </xf>
    <xf numFmtId="165" fontId="3" fillId="0" borderId="19" xfId="0" applyNumberFormat="1" applyFont="1" applyFill="1" applyBorder="1" applyAlignment="1">
      <alignment horizontal="center" vertical="top" wrapText="1"/>
    </xf>
    <xf numFmtId="165" fontId="3" fillId="0" borderId="27" xfId="0" applyNumberFormat="1" applyFont="1" applyFill="1" applyBorder="1" applyAlignment="1">
      <alignment horizontal="center" vertical="top" wrapText="1"/>
    </xf>
    <xf numFmtId="49" fontId="2" fillId="2" borderId="10" xfId="0" applyNumberFormat="1" applyFont="1" applyFill="1" applyBorder="1" applyAlignment="1">
      <alignment horizontal="center" vertical="top"/>
    </xf>
    <xf numFmtId="49" fontId="2" fillId="9" borderId="4" xfId="0" applyNumberFormat="1" applyFont="1" applyFill="1" applyBorder="1" applyAlignment="1">
      <alignment horizontal="center" vertical="top"/>
    </xf>
    <xf numFmtId="49" fontId="2" fillId="9" borderId="8" xfId="0" applyNumberFormat="1" applyFont="1" applyFill="1" applyBorder="1" applyAlignment="1">
      <alignment horizontal="center" vertical="top"/>
    </xf>
    <xf numFmtId="165" fontId="1" fillId="7" borderId="77" xfId="0" applyNumberFormat="1" applyFont="1" applyFill="1" applyBorder="1" applyAlignment="1">
      <alignment horizontal="center" vertical="center" textRotation="90" wrapText="1"/>
    </xf>
    <xf numFmtId="165" fontId="5" fillId="7" borderId="10" xfId="0" applyNumberFormat="1" applyFont="1" applyFill="1" applyBorder="1" applyAlignment="1">
      <alignment horizontal="center" vertical="center" textRotation="90" wrapText="1"/>
    </xf>
    <xf numFmtId="49" fontId="2" fillId="2" borderId="40" xfId="0" applyNumberFormat="1" applyFont="1" applyFill="1" applyBorder="1" applyAlignment="1">
      <alignment horizontal="center" vertical="top"/>
    </xf>
    <xf numFmtId="49" fontId="2" fillId="2" borderId="47" xfId="0" applyNumberFormat="1" applyFont="1" applyFill="1" applyBorder="1" applyAlignment="1">
      <alignment horizontal="center" vertical="top"/>
    </xf>
    <xf numFmtId="49" fontId="2" fillId="2" borderId="54" xfId="0" applyNumberFormat="1" applyFont="1" applyFill="1" applyBorder="1" applyAlignment="1">
      <alignment horizontal="center" vertical="top"/>
    </xf>
    <xf numFmtId="49" fontId="2" fillId="7" borderId="24" xfId="0" applyNumberFormat="1" applyFont="1" applyFill="1" applyBorder="1" applyAlignment="1">
      <alignment horizontal="center" vertical="top"/>
    </xf>
    <xf numFmtId="49" fontId="2" fillId="7" borderId="29" xfId="0" applyNumberFormat="1" applyFont="1" applyFill="1" applyBorder="1" applyAlignment="1">
      <alignment horizontal="center" vertical="top"/>
    </xf>
    <xf numFmtId="49" fontId="2" fillId="0" borderId="19" xfId="0" applyNumberFormat="1" applyFont="1" applyBorder="1" applyAlignment="1">
      <alignment horizontal="center" vertical="top"/>
    </xf>
    <xf numFmtId="49" fontId="2" fillId="0" borderId="27" xfId="0" applyNumberFormat="1" applyFont="1" applyBorder="1" applyAlignment="1">
      <alignment horizontal="center" vertical="top"/>
    </xf>
    <xf numFmtId="0" fontId="0" fillId="0" borderId="17" xfId="0" applyBorder="1" applyAlignment="1">
      <alignment vertical="top" wrapText="1"/>
    </xf>
    <xf numFmtId="0" fontId="0" fillId="0" borderId="26" xfId="0" applyBorder="1" applyAlignment="1">
      <alignment vertical="top" wrapText="1"/>
    </xf>
    <xf numFmtId="165" fontId="9" fillId="7" borderId="24" xfId="0" applyNumberFormat="1" applyFont="1" applyFill="1" applyBorder="1" applyAlignment="1">
      <alignment horizontal="center" vertical="top" wrapText="1"/>
    </xf>
    <xf numFmtId="0" fontId="0" fillId="7" borderId="27" xfId="0" applyFill="1" applyBorder="1" applyAlignment="1">
      <alignment horizontal="center" wrapText="1"/>
    </xf>
    <xf numFmtId="165" fontId="1" fillId="5" borderId="67" xfId="0" applyNumberFormat="1" applyFont="1" applyFill="1" applyBorder="1" applyAlignment="1">
      <alignment horizontal="center" vertical="top"/>
    </xf>
    <xf numFmtId="165" fontId="1" fillId="5" borderId="68" xfId="0" applyNumberFormat="1" applyFont="1" applyFill="1" applyBorder="1" applyAlignment="1">
      <alignment horizontal="center" vertical="top"/>
    </xf>
    <xf numFmtId="165" fontId="1" fillId="9" borderId="67" xfId="0" applyNumberFormat="1" applyFont="1" applyFill="1" applyBorder="1" applyAlignment="1">
      <alignment horizontal="center" vertical="top"/>
    </xf>
    <xf numFmtId="165" fontId="1" fillId="9" borderId="68" xfId="0" applyNumberFormat="1" applyFont="1" applyFill="1" applyBorder="1" applyAlignment="1">
      <alignment horizontal="center" vertical="top"/>
    </xf>
    <xf numFmtId="165" fontId="2" fillId="9" borderId="71" xfId="0" applyNumberFormat="1" applyFont="1" applyFill="1" applyBorder="1" applyAlignment="1">
      <alignment horizontal="right" vertical="top"/>
    </xf>
    <xf numFmtId="165" fontId="2" fillId="9" borderId="67" xfId="0" applyNumberFormat="1" applyFont="1" applyFill="1" applyBorder="1" applyAlignment="1">
      <alignment horizontal="right" vertical="top"/>
    </xf>
    <xf numFmtId="165" fontId="2" fillId="9" borderId="68" xfId="0" applyNumberFormat="1" applyFont="1" applyFill="1" applyBorder="1" applyAlignment="1">
      <alignment horizontal="right" vertical="top"/>
    </xf>
    <xf numFmtId="0" fontId="0" fillId="0" borderId="27" xfId="0" applyBorder="1" applyAlignment="1">
      <alignment vertical="top" wrapText="1"/>
    </xf>
    <xf numFmtId="0" fontId="31" fillId="7" borderId="27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top"/>
    </xf>
    <xf numFmtId="49" fontId="2" fillId="7" borderId="19" xfId="0" applyNumberFormat="1" applyFont="1" applyFill="1" applyBorder="1" applyAlignment="1">
      <alignment horizontal="center" vertical="top" textRotation="90"/>
    </xf>
    <xf numFmtId="49" fontId="2" fillId="7" borderId="27" xfId="0" applyNumberFormat="1" applyFont="1" applyFill="1" applyBorder="1" applyAlignment="1">
      <alignment horizontal="center" vertical="top" textRotation="90"/>
    </xf>
    <xf numFmtId="49" fontId="2" fillId="7" borderId="45" xfId="0" applyNumberFormat="1" applyFont="1" applyFill="1" applyBorder="1" applyAlignment="1">
      <alignment horizontal="center" vertical="top"/>
    </xf>
    <xf numFmtId="49" fontId="2" fillId="7" borderId="34" xfId="0" applyNumberFormat="1" applyFont="1" applyFill="1" applyBorder="1" applyAlignment="1">
      <alignment horizontal="center" vertical="top"/>
    </xf>
    <xf numFmtId="165" fontId="1" fillId="7" borderId="96" xfId="0" applyNumberFormat="1" applyFont="1" applyFill="1" applyBorder="1" applyAlignment="1">
      <alignment vertical="top" wrapText="1"/>
    </xf>
    <xf numFmtId="165" fontId="6" fillId="7" borderId="26" xfId="0" applyNumberFormat="1" applyFont="1" applyFill="1" applyBorder="1" applyAlignment="1">
      <alignment vertical="top" wrapText="1"/>
    </xf>
    <xf numFmtId="165" fontId="2" fillId="7" borderId="10" xfId="0" applyNumberFormat="1" applyFont="1" applyFill="1" applyBorder="1" applyAlignment="1">
      <alignment horizontal="center" vertical="top" wrapText="1"/>
    </xf>
    <xf numFmtId="0" fontId="0" fillId="7" borderId="10" xfId="0" applyFill="1" applyBorder="1" applyAlignment="1">
      <alignment horizontal="center" wrapText="1"/>
    </xf>
    <xf numFmtId="0" fontId="0" fillId="7" borderId="78" xfId="0" applyFill="1" applyBorder="1" applyAlignment="1">
      <alignment horizontal="center" vertical="top" wrapText="1"/>
    </xf>
    <xf numFmtId="165" fontId="13" fillId="7" borderId="26" xfId="0" applyNumberFormat="1" applyFont="1" applyFill="1" applyBorder="1" applyAlignment="1">
      <alignment horizontal="center" vertical="top" wrapText="1"/>
    </xf>
    <xf numFmtId="165" fontId="1" fillId="3" borderId="61" xfId="0" applyNumberFormat="1" applyFont="1" applyFill="1" applyBorder="1" applyAlignment="1">
      <alignment horizontal="left" vertical="top" wrapText="1"/>
    </xf>
    <xf numFmtId="165" fontId="1" fillId="3" borderId="72" xfId="0" applyNumberFormat="1" applyFont="1" applyFill="1" applyBorder="1" applyAlignment="1">
      <alignment horizontal="left" vertical="top" wrapText="1"/>
    </xf>
    <xf numFmtId="165" fontId="1" fillId="3" borderId="51" xfId="0" applyNumberFormat="1" applyFont="1" applyFill="1" applyBorder="1" applyAlignment="1">
      <alignment horizontal="left" vertical="top" wrapText="1"/>
    </xf>
    <xf numFmtId="165" fontId="1" fillId="8" borderId="64" xfId="0" applyNumberFormat="1" applyFont="1" applyFill="1" applyBorder="1" applyAlignment="1">
      <alignment horizontal="left" vertical="top" wrapText="1"/>
    </xf>
    <xf numFmtId="165" fontId="1" fillId="8" borderId="59" xfId="0" applyNumberFormat="1" applyFont="1" applyFill="1" applyBorder="1" applyAlignment="1">
      <alignment horizontal="left" vertical="top" wrapText="1"/>
    </xf>
    <xf numFmtId="165" fontId="1" fillId="8" borderId="41" xfId="0" applyNumberFormat="1" applyFont="1" applyFill="1" applyBorder="1" applyAlignment="1">
      <alignment horizontal="left" vertical="top" wrapText="1"/>
    </xf>
    <xf numFmtId="165" fontId="1" fillId="7" borderId="64" xfId="0" applyNumberFormat="1" applyFont="1" applyFill="1" applyBorder="1" applyAlignment="1">
      <alignment horizontal="left" vertical="top" wrapText="1"/>
    </xf>
    <xf numFmtId="165" fontId="1" fillId="7" borderId="59" xfId="0" applyNumberFormat="1" applyFont="1" applyFill="1" applyBorder="1" applyAlignment="1">
      <alignment horizontal="left" vertical="top" wrapText="1"/>
    </xf>
    <xf numFmtId="165" fontId="1" fillId="7" borderId="41" xfId="0" applyNumberFormat="1" applyFont="1" applyFill="1" applyBorder="1" applyAlignment="1">
      <alignment horizontal="left" vertical="top" wrapText="1"/>
    </xf>
    <xf numFmtId="165" fontId="1" fillId="0" borderId="64" xfId="0" applyNumberFormat="1" applyFont="1" applyBorder="1" applyAlignment="1">
      <alignment horizontal="left" vertical="top" wrapText="1"/>
    </xf>
    <xf numFmtId="165" fontId="1" fillId="0" borderId="59" xfId="0" applyNumberFormat="1" applyFont="1" applyBorder="1" applyAlignment="1">
      <alignment horizontal="left" vertical="top" wrapText="1"/>
    </xf>
    <xf numFmtId="165" fontId="1" fillId="0" borderId="41" xfId="0" applyNumberFormat="1" applyFont="1" applyBorder="1" applyAlignment="1">
      <alignment horizontal="left" vertical="top" wrapText="1"/>
    </xf>
    <xf numFmtId="165" fontId="1" fillId="0" borderId="49" xfId="0" applyNumberFormat="1" applyFont="1" applyFill="1" applyBorder="1" applyAlignment="1">
      <alignment horizontal="left" vertical="top"/>
    </xf>
    <xf numFmtId="165" fontId="2" fillId="5" borderId="65" xfId="0" applyNumberFormat="1" applyFont="1" applyFill="1" applyBorder="1" applyAlignment="1">
      <alignment horizontal="right" vertical="top" wrapText="1"/>
    </xf>
    <xf numFmtId="165" fontId="2" fillId="5" borderId="70" xfId="0" applyNumberFormat="1" applyFont="1" applyFill="1" applyBorder="1" applyAlignment="1">
      <alignment horizontal="right" vertical="top" wrapText="1"/>
    </xf>
    <xf numFmtId="165" fontId="2" fillId="5" borderId="66" xfId="0" applyNumberFormat="1" applyFont="1" applyFill="1" applyBorder="1" applyAlignment="1">
      <alignment horizontal="right" vertical="top" wrapText="1"/>
    </xf>
    <xf numFmtId="165" fontId="1" fillId="7" borderId="61" xfId="0" applyNumberFormat="1" applyFont="1" applyFill="1" applyBorder="1" applyAlignment="1">
      <alignment horizontal="left" vertical="top" wrapText="1"/>
    </xf>
    <xf numFmtId="165" fontId="1" fillId="7" borderId="72" xfId="0" applyNumberFormat="1" applyFont="1" applyFill="1" applyBorder="1" applyAlignment="1">
      <alignment horizontal="left" vertical="top" wrapText="1"/>
    </xf>
    <xf numFmtId="165" fontId="1" fillId="7" borderId="51" xfId="0" applyNumberFormat="1" applyFont="1" applyFill="1" applyBorder="1" applyAlignment="1">
      <alignment horizontal="left" vertical="top" wrapText="1"/>
    </xf>
    <xf numFmtId="165" fontId="2" fillId="8" borderId="64" xfId="0" applyNumberFormat="1" applyFont="1" applyFill="1" applyBorder="1" applyAlignment="1">
      <alignment horizontal="right" vertical="top" wrapText="1"/>
    </xf>
    <xf numFmtId="165" fontId="6" fillId="8" borderId="59" xfId="0" applyNumberFormat="1" applyFont="1" applyFill="1" applyBorder="1" applyAlignment="1">
      <alignment horizontal="right" vertical="top" wrapText="1"/>
    </xf>
    <xf numFmtId="165" fontId="6" fillId="8" borderId="41" xfId="0" applyNumberFormat="1" applyFont="1" applyFill="1" applyBorder="1" applyAlignment="1">
      <alignment horizontal="right" vertical="top" wrapText="1"/>
    </xf>
    <xf numFmtId="165" fontId="2" fillId="5" borderId="71" xfId="0" applyNumberFormat="1" applyFont="1" applyFill="1" applyBorder="1" applyAlignment="1">
      <alignment horizontal="right" vertical="top"/>
    </xf>
    <xf numFmtId="165" fontId="2" fillId="5" borderId="67" xfId="0" applyNumberFormat="1" applyFont="1" applyFill="1" applyBorder="1" applyAlignment="1">
      <alignment horizontal="right" vertical="top"/>
    </xf>
    <xf numFmtId="165" fontId="2" fillId="5" borderId="68" xfId="0" applyNumberFormat="1" applyFont="1" applyFill="1" applyBorder="1" applyAlignment="1">
      <alignment horizontal="right" vertical="top"/>
    </xf>
    <xf numFmtId="3" fontId="2" fillId="0" borderId="53" xfId="0" applyNumberFormat="1" applyFont="1" applyBorder="1" applyAlignment="1">
      <alignment horizontal="center" vertical="center" wrapText="1"/>
    </xf>
    <xf numFmtId="3" fontId="2" fillId="0" borderId="67" xfId="0" applyNumberFormat="1" applyFont="1" applyBorder="1" applyAlignment="1">
      <alignment horizontal="center" vertical="center" wrapText="1"/>
    </xf>
    <xf numFmtId="3" fontId="2" fillId="0" borderId="68" xfId="0" applyNumberFormat="1" applyFont="1" applyBorder="1" applyAlignment="1">
      <alignment horizontal="center" vertical="center" wrapText="1"/>
    </xf>
    <xf numFmtId="165" fontId="2" fillId="0" borderId="31" xfId="0" applyNumberFormat="1" applyFont="1" applyFill="1" applyBorder="1" applyAlignment="1">
      <alignment horizontal="center" vertical="top" wrapText="1"/>
    </xf>
    <xf numFmtId="165" fontId="27" fillId="7" borderId="19" xfId="0" applyNumberFormat="1" applyFont="1" applyFill="1" applyBorder="1" applyAlignment="1">
      <alignment horizontal="center" vertical="center" textRotation="90" wrapText="1"/>
    </xf>
    <xf numFmtId="0" fontId="29" fillId="0" borderId="10" xfId="0" applyFont="1" applyBorder="1" applyAlignment="1">
      <alignment horizontal="center" vertical="center" wrapText="1"/>
    </xf>
    <xf numFmtId="0" fontId="29" fillId="0" borderId="27" xfId="0" applyFont="1" applyBorder="1" applyAlignment="1">
      <alignment horizontal="center" vertical="center" wrapText="1"/>
    </xf>
    <xf numFmtId="0" fontId="28" fillId="7" borderId="10" xfId="0" applyFont="1" applyFill="1" applyBorder="1" applyAlignment="1">
      <alignment vertical="top" wrapText="1"/>
    </xf>
    <xf numFmtId="0" fontId="28" fillId="7" borderId="27" xfId="0" applyFont="1" applyFill="1" applyBorder="1" applyAlignment="1">
      <alignment vertical="top" wrapText="1"/>
    </xf>
    <xf numFmtId="165" fontId="2" fillId="4" borderId="69" xfId="0" applyNumberFormat="1" applyFont="1" applyFill="1" applyBorder="1" applyAlignment="1">
      <alignment horizontal="right" vertical="top" wrapText="1"/>
    </xf>
    <xf numFmtId="165" fontId="2" fillId="4" borderId="31" xfId="0" applyNumberFormat="1" applyFont="1" applyFill="1" applyBorder="1" applyAlignment="1">
      <alignment horizontal="right" vertical="top" wrapText="1"/>
    </xf>
    <xf numFmtId="165" fontId="2" fillId="4" borderId="32" xfId="0" applyNumberFormat="1" applyFont="1" applyFill="1" applyBorder="1" applyAlignment="1">
      <alignment horizontal="right" vertical="top" wrapText="1"/>
    </xf>
    <xf numFmtId="0" fontId="1" fillId="3" borderId="61" xfId="0" applyFont="1" applyFill="1" applyBorder="1" applyAlignment="1">
      <alignment horizontal="left" vertical="top" wrapText="1"/>
    </xf>
    <xf numFmtId="0" fontId="1" fillId="3" borderId="72" xfId="0" applyFont="1" applyFill="1" applyBorder="1" applyAlignment="1">
      <alignment horizontal="left" vertical="top" wrapText="1"/>
    </xf>
    <xf numFmtId="0" fontId="1" fillId="3" borderId="51" xfId="0" applyFont="1" applyFill="1" applyBorder="1" applyAlignment="1">
      <alignment horizontal="left" vertical="top" wrapText="1"/>
    </xf>
    <xf numFmtId="165" fontId="1" fillId="8" borderId="64" xfId="0" applyNumberFormat="1" applyFont="1" applyFill="1" applyBorder="1" applyAlignment="1">
      <alignment vertical="top" wrapText="1"/>
    </xf>
    <xf numFmtId="165" fontId="6" fillId="8" borderId="59" xfId="0" applyNumberFormat="1" applyFont="1" applyFill="1" applyBorder="1" applyAlignment="1">
      <alignment vertical="top" wrapText="1"/>
    </xf>
    <xf numFmtId="165" fontId="6" fillId="8" borderId="41" xfId="0" applyNumberFormat="1" applyFont="1" applyFill="1" applyBorder="1" applyAlignment="1">
      <alignment vertical="top" wrapText="1"/>
    </xf>
    <xf numFmtId="165" fontId="2" fillId="8" borderId="64" xfId="0" applyNumberFormat="1" applyFont="1" applyFill="1" applyBorder="1" applyAlignment="1">
      <alignment horizontal="left" vertical="top" wrapText="1"/>
    </xf>
    <xf numFmtId="165" fontId="2" fillId="8" borderId="59" xfId="0" applyNumberFormat="1" applyFont="1" applyFill="1" applyBorder="1" applyAlignment="1">
      <alignment horizontal="left" vertical="top" wrapText="1"/>
    </xf>
    <xf numFmtId="165" fontId="2" fillId="8" borderId="41" xfId="0" applyNumberFormat="1" applyFont="1" applyFill="1" applyBorder="1" applyAlignment="1">
      <alignment horizontal="left" vertical="top" wrapText="1"/>
    </xf>
    <xf numFmtId="165" fontId="1" fillId="3" borderId="64" xfId="0" applyNumberFormat="1" applyFont="1" applyFill="1" applyBorder="1" applyAlignment="1">
      <alignment horizontal="left" vertical="top" wrapText="1"/>
    </xf>
    <xf numFmtId="165" fontId="1" fillId="3" borderId="59" xfId="0" applyNumberFormat="1" applyFont="1" applyFill="1" applyBorder="1" applyAlignment="1">
      <alignment horizontal="left" vertical="top" wrapText="1"/>
    </xf>
    <xf numFmtId="165" fontId="1" fillId="3" borderId="41" xfId="0" applyNumberFormat="1" applyFont="1" applyFill="1" applyBorder="1" applyAlignment="1">
      <alignment horizontal="left" vertical="top" wrapText="1"/>
    </xf>
    <xf numFmtId="165" fontId="2" fillId="5" borderId="64" xfId="0" applyNumberFormat="1" applyFont="1" applyFill="1" applyBorder="1" applyAlignment="1">
      <alignment horizontal="right" vertical="top" wrapText="1"/>
    </xf>
    <xf numFmtId="165" fontId="2" fillId="5" borderId="59" xfId="0" applyNumberFormat="1" applyFont="1" applyFill="1" applyBorder="1" applyAlignment="1">
      <alignment horizontal="right" vertical="top" wrapText="1"/>
    </xf>
    <xf numFmtId="165" fontId="2" fillId="5" borderId="41" xfId="0" applyNumberFormat="1" applyFont="1" applyFill="1" applyBorder="1" applyAlignment="1">
      <alignment horizontal="right" vertical="top" wrapText="1"/>
    </xf>
    <xf numFmtId="0" fontId="6" fillId="0" borderId="77" xfId="0" applyFont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3" fontId="14" fillId="0" borderId="0" xfId="0" applyNumberFormat="1" applyFont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center" textRotation="90" shrinkToFit="1"/>
    </xf>
    <xf numFmtId="3" fontId="1" fillId="0" borderId="6" xfId="0" applyNumberFormat="1" applyFont="1" applyBorder="1" applyAlignment="1">
      <alignment horizontal="center" vertical="center" textRotation="90" shrinkToFit="1"/>
    </xf>
    <xf numFmtId="3" fontId="1" fillId="0" borderId="8" xfId="0" applyNumberFormat="1" applyFont="1" applyBorder="1" applyAlignment="1">
      <alignment horizontal="center" vertical="center" textRotation="90" shrinkToFit="1"/>
    </xf>
    <xf numFmtId="3" fontId="1" fillId="0" borderId="24" xfId="0" applyNumberFormat="1" applyFont="1" applyBorder="1" applyAlignment="1">
      <alignment horizontal="center" vertical="center" textRotation="90" shrinkToFit="1"/>
    </xf>
    <xf numFmtId="3" fontId="1" fillId="0" borderId="10" xfId="0" applyNumberFormat="1" applyFont="1" applyBorder="1" applyAlignment="1">
      <alignment horizontal="center" vertical="center" textRotation="90" shrinkToFit="1"/>
    </xf>
    <xf numFmtId="3" fontId="1" fillId="0" borderId="29" xfId="0" applyNumberFormat="1" applyFont="1" applyBorder="1" applyAlignment="1">
      <alignment horizontal="center" vertical="center" textRotation="90" shrinkToFit="1"/>
    </xf>
    <xf numFmtId="49" fontId="1" fillId="0" borderId="24" xfId="0" applyNumberFormat="1" applyFont="1" applyBorder="1" applyAlignment="1">
      <alignment horizontal="center" vertical="center" textRotation="90" shrinkToFit="1"/>
    </xf>
    <xf numFmtId="49" fontId="1" fillId="0" borderId="10" xfId="0" applyNumberFormat="1" applyFont="1" applyBorder="1" applyAlignment="1">
      <alignment horizontal="center" vertical="center" textRotation="90" shrinkToFit="1"/>
    </xf>
    <xf numFmtId="49" fontId="1" fillId="0" borderId="29" xfId="0" applyNumberFormat="1" applyFont="1" applyBorder="1" applyAlignment="1">
      <alignment horizontal="center" vertical="center" textRotation="90" shrinkToFit="1"/>
    </xf>
    <xf numFmtId="3" fontId="1" fillId="0" borderId="40" xfId="0" applyNumberFormat="1" applyFont="1" applyBorder="1" applyAlignment="1">
      <alignment horizontal="center" vertical="center" shrinkToFit="1"/>
    </xf>
    <xf numFmtId="3" fontId="1" fillId="0" borderId="47" xfId="0" applyNumberFormat="1" applyFont="1" applyBorder="1" applyAlignment="1">
      <alignment horizontal="center" vertical="center" shrinkToFit="1"/>
    </xf>
    <xf numFmtId="3" fontId="1" fillId="0" borderId="54" xfId="0" applyNumberFormat="1" applyFont="1" applyBorder="1" applyAlignment="1">
      <alignment horizontal="center" vertical="center" shrinkToFit="1"/>
    </xf>
    <xf numFmtId="3" fontId="1" fillId="0" borderId="40" xfId="0" applyNumberFormat="1" applyFont="1" applyBorder="1" applyAlignment="1">
      <alignment horizontal="center" vertical="center" textRotation="90" shrinkToFit="1"/>
    </xf>
    <xf numFmtId="3" fontId="1" fillId="0" borderId="47" xfId="0" applyNumberFormat="1" applyFont="1" applyBorder="1" applyAlignment="1">
      <alignment horizontal="center" vertical="center" textRotation="90" shrinkToFit="1"/>
    </xf>
    <xf numFmtId="3" fontId="1" fillId="0" borderId="54" xfId="0" applyNumberFormat="1" applyFont="1" applyBorder="1" applyAlignment="1">
      <alignment horizontal="center" vertical="center" textRotation="90" shrinkToFit="1"/>
    </xf>
    <xf numFmtId="3" fontId="1" fillId="0" borderId="25" xfId="0" applyNumberFormat="1" applyFont="1" applyFill="1" applyBorder="1" applyAlignment="1">
      <alignment horizontal="center" vertical="center" textRotation="90" wrapText="1" shrinkToFit="1"/>
    </xf>
    <xf numFmtId="3" fontId="1" fillId="0" borderId="17" xfId="0" applyNumberFormat="1" applyFont="1" applyFill="1" applyBorder="1" applyAlignment="1">
      <alignment horizontal="center" vertical="center" textRotation="90" wrapText="1" shrinkToFit="1"/>
    </xf>
    <xf numFmtId="3" fontId="1" fillId="0" borderId="30" xfId="0" applyNumberFormat="1" applyFont="1" applyFill="1" applyBorder="1" applyAlignment="1">
      <alignment horizontal="center" vertical="center" textRotation="90" wrapText="1" shrinkToFit="1"/>
    </xf>
    <xf numFmtId="3" fontId="1" fillId="0" borderId="38" xfId="0" applyNumberFormat="1" applyFont="1" applyBorder="1" applyAlignment="1">
      <alignment horizontal="center" vertical="center" textRotation="90" wrapText="1" shrinkToFit="1"/>
    </xf>
    <xf numFmtId="3" fontId="1" fillId="0" borderId="5" xfId="0" applyNumberFormat="1" applyFont="1" applyBorder="1" applyAlignment="1">
      <alignment horizontal="center" vertical="center" textRotation="90" wrapText="1" shrinkToFit="1"/>
    </xf>
    <xf numFmtId="3" fontId="1" fillId="0" borderId="63" xfId="0" applyNumberFormat="1" applyFont="1" applyBorder="1" applyAlignment="1">
      <alignment horizontal="center" vertical="center" textRotation="90" wrapText="1" shrinkToFit="1"/>
    </xf>
    <xf numFmtId="0" fontId="1" fillId="0" borderId="38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3" xfId="0" applyFont="1" applyBorder="1" applyAlignment="1">
      <alignment horizontal="center" vertical="center" textRotation="90" wrapText="1"/>
    </xf>
    <xf numFmtId="0" fontId="2" fillId="0" borderId="65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right" vertical="top"/>
    </xf>
    <xf numFmtId="0" fontId="0" fillId="0" borderId="31" xfId="0" applyFont="1" applyBorder="1" applyAlignment="1">
      <alignment vertical="top"/>
    </xf>
    <xf numFmtId="0" fontId="1" fillId="0" borderId="3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top"/>
    </xf>
    <xf numFmtId="0" fontId="1" fillId="0" borderId="59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49" fontId="1" fillId="8" borderId="19" xfId="0" applyNumberFormat="1" applyFont="1" applyFill="1" applyBorder="1" applyAlignment="1">
      <alignment horizontal="center" vertical="center" textRotation="90" wrapText="1"/>
    </xf>
    <xf numFmtId="0" fontId="6" fillId="8" borderId="10" xfId="0" applyFont="1" applyFill="1" applyBorder="1" applyAlignment="1">
      <alignment horizontal="center" vertical="center" textRotation="90" wrapText="1"/>
    </xf>
    <xf numFmtId="0" fontId="6" fillId="8" borderId="27" xfId="0" applyFont="1" applyFill="1" applyBorder="1" applyAlignment="1">
      <alignment horizontal="center" vertical="center" textRotation="90" wrapText="1"/>
    </xf>
    <xf numFmtId="49" fontId="4" fillId="6" borderId="65" xfId="0" applyNumberFormat="1" applyFont="1" applyFill="1" applyBorder="1" applyAlignment="1">
      <alignment horizontal="left" vertical="top" wrapText="1"/>
    </xf>
    <xf numFmtId="49" fontId="4" fillId="6" borderId="70" xfId="0" applyNumberFormat="1" applyFont="1" applyFill="1" applyBorder="1" applyAlignment="1">
      <alignment horizontal="left" vertical="top" wrapText="1"/>
    </xf>
    <xf numFmtId="49" fontId="4" fillId="6" borderId="66" xfId="0" applyNumberFormat="1" applyFont="1" applyFill="1" applyBorder="1" applyAlignment="1">
      <alignment horizontal="left" vertical="top" wrapText="1"/>
    </xf>
    <xf numFmtId="165" fontId="1" fillId="0" borderId="44" xfId="0" applyNumberFormat="1" applyFont="1" applyFill="1" applyBorder="1" applyAlignment="1">
      <alignment horizontal="left" vertical="top" wrapText="1"/>
    </xf>
    <xf numFmtId="165" fontId="1" fillId="0" borderId="18" xfId="0" applyNumberFormat="1" applyFont="1" applyFill="1" applyBorder="1" applyAlignment="1">
      <alignment horizontal="left" vertical="top" wrapText="1"/>
    </xf>
    <xf numFmtId="165" fontId="2" fillId="2" borderId="3" xfId="0" applyNumberFormat="1" applyFont="1" applyFill="1" applyBorder="1" applyAlignment="1">
      <alignment horizontal="left" vertical="top"/>
    </xf>
    <xf numFmtId="165" fontId="2" fillId="2" borderId="71" xfId="0" applyNumberFormat="1" applyFont="1" applyFill="1" applyBorder="1" applyAlignment="1">
      <alignment horizontal="left" vertical="top"/>
    </xf>
    <xf numFmtId="165" fontId="2" fillId="2" borderId="73" xfId="0" applyNumberFormat="1" applyFont="1" applyFill="1" applyBorder="1" applyAlignment="1">
      <alignment horizontal="left" vertical="top"/>
    </xf>
    <xf numFmtId="165" fontId="1" fillId="7" borderId="0" xfId="0" applyNumberFormat="1" applyFont="1" applyFill="1" applyBorder="1" applyAlignment="1">
      <alignment horizontal="left" vertical="top" wrapText="1"/>
    </xf>
    <xf numFmtId="0" fontId="6" fillId="7" borderId="0" xfId="0" applyFont="1" applyFill="1" applyBorder="1" applyAlignment="1">
      <alignment horizontal="left" vertical="top" wrapText="1"/>
    </xf>
    <xf numFmtId="0" fontId="6" fillId="7" borderId="72" xfId="0" applyFont="1" applyFill="1" applyBorder="1" applyAlignment="1">
      <alignment horizontal="left" vertical="top" wrapText="1"/>
    </xf>
    <xf numFmtId="49" fontId="1" fillId="0" borderId="20" xfId="0" applyNumberFormat="1" applyFont="1" applyFill="1" applyBorder="1" applyAlignment="1">
      <alignment horizontal="center" vertical="top"/>
    </xf>
    <xf numFmtId="49" fontId="1" fillId="0" borderId="26" xfId="0" applyNumberFormat="1" applyFont="1" applyFill="1" applyBorder="1" applyAlignment="1">
      <alignment horizontal="center" vertical="top"/>
    </xf>
    <xf numFmtId="3" fontId="1" fillId="0" borderId="19" xfId="0" applyNumberFormat="1" applyFont="1" applyFill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center" vertical="top"/>
    </xf>
    <xf numFmtId="0" fontId="4" fillId="5" borderId="64" xfId="0" applyFont="1" applyFill="1" applyBorder="1" applyAlignment="1">
      <alignment horizontal="left" vertical="top" wrapText="1"/>
    </xf>
    <xf numFmtId="0" fontId="4" fillId="5" borderId="59" xfId="0" applyFont="1" applyFill="1" applyBorder="1" applyAlignment="1">
      <alignment horizontal="left" vertical="top" wrapText="1"/>
    </xf>
    <xf numFmtId="0" fontId="4" fillId="5" borderId="41" xfId="0" applyFont="1" applyFill="1" applyBorder="1" applyAlignment="1">
      <alignment horizontal="left" vertical="top" wrapText="1"/>
    </xf>
    <xf numFmtId="0" fontId="2" fillId="9" borderId="36" xfId="0" applyFont="1" applyFill="1" applyBorder="1" applyAlignment="1">
      <alignment horizontal="left" vertical="top"/>
    </xf>
    <xf numFmtId="0" fontId="2" fillId="9" borderId="59" xfId="0" applyFont="1" applyFill="1" applyBorder="1" applyAlignment="1">
      <alignment horizontal="left" vertical="top"/>
    </xf>
    <xf numFmtId="0" fontId="2" fillId="9" borderId="41" xfId="0" applyFont="1" applyFill="1" applyBorder="1" applyAlignment="1">
      <alignment horizontal="left" vertical="top"/>
    </xf>
    <xf numFmtId="0" fontId="2" fillId="2" borderId="36" xfId="0" applyFont="1" applyFill="1" applyBorder="1" applyAlignment="1">
      <alignment horizontal="left" vertical="top" wrapText="1"/>
    </xf>
    <xf numFmtId="0" fontId="2" fillId="2" borderId="59" xfId="0" applyFont="1" applyFill="1" applyBorder="1" applyAlignment="1">
      <alignment horizontal="left" vertical="top" wrapText="1"/>
    </xf>
    <xf numFmtId="0" fontId="2" fillId="2" borderId="41" xfId="0" applyFont="1" applyFill="1" applyBorder="1" applyAlignment="1">
      <alignment horizontal="left" vertical="top" wrapText="1"/>
    </xf>
    <xf numFmtId="0" fontId="1" fillId="7" borderId="95" xfId="0" applyFont="1" applyFill="1" applyBorder="1" applyAlignment="1">
      <alignment vertical="top" wrapText="1"/>
    </xf>
    <xf numFmtId="0" fontId="0" fillId="7" borderId="76" xfId="0" applyFill="1" applyBorder="1" applyAlignment="1">
      <alignment vertical="top" wrapText="1"/>
    </xf>
    <xf numFmtId="1" fontId="1" fillId="7" borderId="10" xfId="0" applyNumberFormat="1" applyFont="1" applyFill="1" applyBorder="1" applyAlignment="1">
      <alignment horizontal="center" vertical="top" wrapText="1"/>
    </xf>
    <xf numFmtId="1" fontId="6" fillId="7" borderId="10" xfId="0" applyNumberFormat="1" applyFont="1" applyFill="1" applyBorder="1" applyAlignment="1">
      <alignment horizontal="center" vertical="top" wrapText="1"/>
    </xf>
    <xf numFmtId="1" fontId="6" fillId="7" borderId="27" xfId="0" applyNumberFormat="1" applyFont="1" applyFill="1" applyBorder="1" applyAlignment="1">
      <alignment horizontal="center" vertical="top" wrapText="1"/>
    </xf>
    <xf numFmtId="165" fontId="6" fillId="7" borderId="28" xfId="0" applyNumberFormat="1" applyFont="1" applyFill="1" applyBorder="1" applyAlignment="1">
      <alignment vertical="top" wrapText="1"/>
    </xf>
    <xf numFmtId="165" fontId="1" fillId="7" borderId="48" xfId="0" applyNumberFormat="1" applyFont="1" applyFill="1" applyBorder="1" applyAlignment="1">
      <alignment vertical="top" wrapText="1"/>
    </xf>
    <xf numFmtId="165" fontId="1" fillId="7" borderId="33" xfId="0" applyNumberFormat="1" applyFont="1" applyFill="1" applyBorder="1" applyAlignment="1">
      <alignment vertical="top" wrapText="1"/>
    </xf>
    <xf numFmtId="0" fontId="1" fillId="7" borderId="95" xfId="0" applyFont="1" applyFill="1" applyBorder="1" applyAlignment="1">
      <alignment horizontal="left" vertical="top" wrapText="1"/>
    </xf>
    <xf numFmtId="0" fontId="6" fillId="7" borderId="76" xfId="0" applyFont="1" applyFill="1" applyBorder="1" applyAlignment="1">
      <alignment horizontal="left" vertical="top" wrapText="1"/>
    </xf>
    <xf numFmtId="165" fontId="1" fillId="7" borderId="7" xfId="0" applyNumberFormat="1" applyFont="1" applyFill="1" applyBorder="1" applyAlignment="1">
      <alignment horizontal="center" vertical="top"/>
    </xf>
    <xf numFmtId="165" fontId="1" fillId="7" borderId="22" xfId="0" applyNumberFormat="1" applyFont="1" applyFill="1" applyBorder="1" applyAlignment="1">
      <alignment horizontal="center" vertical="top"/>
    </xf>
    <xf numFmtId="165" fontId="1" fillId="2" borderId="53" xfId="0" applyNumberFormat="1" applyFont="1" applyFill="1" applyBorder="1" applyAlignment="1">
      <alignment horizontal="center" vertical="top" wrapText="1"/>
    </xf>
    <xf numFmtId="165" fontId="1" fillId="2" borderId="67" xfId="0" applyNumberFormat="1" applyFont="1" applyFill="1" applyBorder="1" applyAlignment="1">
      <alignment horizontal="center" vertical="top" wrapText="1"/>
    </xf>
    <xf numFmtId="165" fontId="1" fillId="2" borderId="68" xfId="0" applyNumberFormat="1" applyFont="1" applyFill="1" applyBorder="1" applyAlignment="1">
      <alignment horizontal="center" vertical="top" wrapText="1"/>
    </xf>
    <xf numFmtId="3" fontId="1" fillId="7" borderId="20" xfId="0" applyNumberFormat="1" applyFont="1" applyFill="1" applyBorder="1" applyAlignment="1">
      <alignment horizontal="center" vertical="top"/>
    </xf>
    <xf numFmtId="3" fontId="1" fillId="7" borderId="17" xfId="0" applyNumberFormat="1" applyFont="1" applyFill="1" applyBorder="1" applyAlignment="1">
      <alignment horizontal="center" vertical="top"/>
    </xf>
    <xf numFmtId="49" fontId="1" fillId="7" borderId="96" xfId="0" applyNumberFormat="1" applyFont="1" applyFill="1" applyBorder="1" applyAlignment="1">
      <alignment vertical="top" wrapText="1"/>
    </xf>
    <xf numFmtId="3" fontId="1" fillId="7" borderId="45" xfId="0" applyNumberFormat="1" applyFont="1" applyFill="1" applyBorder="1" applyAlignment="1">
      <alignment horizontal="center" vertical="top"/>
    </xf>
    <xf numFmtId="3" fontId="1" fillId="7" borderId="47" xfId="0" applyNumberFormat="1" applyFont="1" applyFill="1" applyBorder="1" applyAlignment="1">
      <alignment horizontal="center" vertical="top"/>
    </xf>
    <xf numFmtId="165" fontId="2" fillId="2" borderId="67" xfId="0" applyNumberFormat="1" applyFont="1" applyFill="1" applyBorder="1" applyAlignment="1">
      <alignment horizontal="left" vertical="top"/>
    </xf>
    <xf numFmtId="165" fontId="2" fillId="2" borderId="68" xfId="0" applyNumberFormat="1" applyFont="1" applyFill="1" applyBorder="1" applyAlignment="1">
      <alignment horizontal="left" vertical="top"/>
    </xf>
    <xf numFmtId="165" fontId="6" fillId="7" borderId="10" xfId="0" applyNumberFormat="1" applyFont="1" applyFill="1" applyBorder="1" applyAlignment="1">
      <alignment horizontal="center" vertical="center" textRotation="90" wrapText="1"/>
    </xf>
    <xf numFmtId="0" fontId="0" fillId="0" borderId="10" xfId="0" applyBorder="1" applyAlignment="1">
      <alignment horizontal="center" vertical="center" textRotation="90" wrapText="1"/>
    </xf>
    <xf numFmtId="0" fontId="13" fillId="7" borderId="39" xfId="0" applyFont="1" applyFill="1" applyBorder="1" applyAlignment="1">
      <alignment vertical="top" wrapText="1"/>
    </xf>
    <xf numFmtId="0" fontId="13" fillId="7" borderId="46" xfId="0" applyFont="1" applyFill="1" applyBorder="1" applyAlignment="1">
      <alignment vertical="top" wrapText="1"/>
    </xf>
    <xf numFmtId="0" fontId="28" fillId="7" borderId="46" xfId="0" applyFont="1" applyFill="1" applyBorder="1" applyAlignment="1">
      <alignment vertical="top" wrapText="1"/>
    </xf>
    <xf numFmtId="3" fontId="13" fillId="7" borderId="4" xfId="0" applyNumberFormat="1" applyFont="1" applyFill="1" applyBorder="1" applyAlignment="1">
      <alignment horizontal="left" vertical="top" wrapText="1"/>
    </xf>
    <xf numFmtId="3" fontId="13" fillId="7" borderId="6" xfId="0" applyNumberFormat="1" applyFont="1" applyFill="1" applyBorder="1" applyAlignment="1">
      <alignment horizontal="left" vertical="top" wrapText="1"/>
    </xf>
    <xf numFmtId="0" fontId="6" fillId="7" borderId="6" xfId="0" applyFont="1" applyFill="1" applyBorder="1" applyAlignment="1">
      <alignment vertical="top" wrapText="1"/>
    </xf>
    <xf numFmtId="3" fontId="1" fillId="7" borderId="19" xfId="0" applyNumberFormat="1" applyFont="1" applyFill="1" applyBorder="1" applyAlignment="1">
      <alignment horizontal="center" vertical="top"/>
    </xf>
    <xf numFmtId="3" fontId="1" fillId="7" borderId="10" xfId="0" applyNumberFormat="1" applyFont="1" applyFill="1" applyBorder="1" applyAlignment="1">
      <alignment horizontal="center" vertical="top"/>
    </xf>
    <xf numFmtId="165" fontId="13" fillId="7" borderId="17" xfId="0" applyNumberFormat="1" applyFont="1" applyFill="1" applyBorder="1" applyAlignment="1">
      <alignment horizontal="center" vertical="center" wrapText="1"/>
    </xf>
    <xf numFmtId="0" fontId="1" fillId="7" borderId="35" xfId="0" applyFont="1" applyFill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7" borderId="6" xfId="0" applyFill="1" applyBorder="1" applyAlignment="1">
      <alignment vertical="top" wrapText="1"/>
    </xf>
  </cellXfs>
  <cellStyles count="4">
    <cellStyle name="Excel Built-in Normal" xfId="3"/>
    <cellStyle name="Įprastas" xfId="0" builtinId="0"/>
    <cellStyle name="Įprastas 2" xfId="2"/>
    <cellStyle name="Kablelis" xfId="1" builtinId="3"/>
  </cellStyles>
  <dxfs count="0"/>
  <tableStyles count="0" defaultTableStyle="TableStyleMedium2" defaultPivotStyle="PivotStyleLight16"/>
  <colors>
    <mruColors>
      <color rgb="FFFFFFCC"/>
      <color rgb="FFCCFFCC"/>
      <color rgb="FF99FF99"/>
      <color rgb="FFE9C9C7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06"/>
  <sheetViews>
    <sheetView tabSelected="1" zoomScaleNormal="100" zoomScaleSheetLayoutView="100" workbookViewId="0">
      <selection activeCell="X8" sqref="X8"/>
    </sheetView>
  </sheetViews>
  <sheetFormatPr defaultRowHeight="12.75" x14ac:dyDescent="0.2"/>
  <cols>
    <col min="1" max="3" width="2.7109375" style="2" customWidth="1"/>
    <col min="4" max="4" width="3.140625" style="517" customWidth="1"/>
    <col min="5" max="5" width="39.5703125" style="2" customWidth="1"/>
    <col min="6" max="6" width="4.42578125" style="500" customWidth="1"/>
    <col min="7" max="7" width="10.7109375" style="8" customWidth="1"/>
    <col min="8" max="8" width="8.85546875" style="3" customWidth="1"/>
    <col min="9" max="9" width="8.85546875" style="2" customWidth="1"/>
    <col min="10" max="12" width="9" style="2" customWidth="1"/>
    <col min="13" max="13" width="39.85546875" style="2" customWidth="1"/>
    <col min="14" max="14" width="5.7109375" style="2" customWidth="1"/>
    <col min="15" max="16" width="4.7109375" style="2" customWidth="1"/>
    <col min="17" max="17" width="5.28515625" style="2" customWidth="1"/>
    <col min="18" max="18" width="6.28515625" style="1" customWidth="1"/>
    <col min="19" max="19" width="11.140625" style="1" customWidth="1"/>
    <col min="20" max="16384" width="9.140625" style="1"/>
  </cols>
  <sheetData>
    <row r="1" spans="1:17" s="85" customFormat="1" ht="15.75" customHeight="1" x14ac:dyDescent="0.25">
      <c r="D1" s="513"/>
      <c r="F1" s="508"/>
      <c r="M1" s="993" t="s">
        <v>91</v>
      </c>
      <c r="N1" s="994"/>
      <c r="O1" s="994"/>
      <c r="P1" s="994"/>
      <c r="Q1" s="994"/>
    </row>
    <row r="2" spans="1:17" s="21" customFormat="1" ht="15" x14ac:dyDescent="0.2">
      <c r="A2" s="995" t="s">
        <v>248</v>
      </c>
      <c r="B2" s="995"/>
      <c r="C2" s="995"/>
      <c r="D2" s="995"/>
      <c r="E2" s="995"/>
      <c r="F2" s="995"/>
      <c r="G2" s="995"/>
      <c r="H2" s="995"/>
      <c r="I2" s="995"/>
      <c r="J2" s="995"/>
      <c r="K2" s="995"/>
      <c r="L2" s="995"/>
      <c r="M2" s="995"/>
      <c r="N2" s="995"/>
      <c r="O2" s="995"/>
      <c r="P2" s="995"/>
      <c r="Q2" s="995"/>
    </row>
    <row r="3" spans="1:17" ht="15.75" customHeight="1" x14ac:dyDescent="0.2">
      <c r="A3" s="1023" t="s">
        <v>27</v>
      </c>
      <c r="B3" s="1023"/>
      <c r="C3" s="1023"/>
      <c r="D3" s="1023"/>
      <c r="E3" s="1023"/>
      <c r="F3" s="1023"/>
      <c r="G3" s="1023"/>
      <c r="H3" s="1023"/>
      <c r="I3" s="1023"/>
      <c r="J3" s="1023"/>
      <c r="K3" s="1023"/>
      <c r="L3" s="1023"/>
      <c r="M3" s="1023"/>
      <c r="N3" s="1023"/>
      <c r="O3" s="1023"/>
      <c r="P3" s="1023"/>
      <c r="Q3" s="1023"/>
    </row>
    <row r="4" spans="1:17" ht="15" customHeight="1" x14ac:dyDescent="0.2">
      <c r="A4" s="1028" t="s">
        <v>16</v>
      </c>
      <c r="B4" s="1028"/>
      <c r="C4" s="1028"/>
      <c r="D4" s="1028"/>
      <c r="E4" s="1028"/>
      <c r="F4" s="1028"/>
      <c r="G4" s="1028"/>
      <c r="H4" s="1028"/>
      <c r="I4" s="1028"/>
      <c r="J4" s="1028"/>
      <c r="K4" s="1028"/>
      <c r="L4" s="1028"/>
      <c r="M4" s="1028"/>
      <c r="N4" s="1028"/>
      <c r="O4" s="1028"/>
      <c r="P4" s="1028"/>
      <c r="Q4" s="1028"/>
    </row>
    <row r="5" spans="1:17" ht="15" customHeight="1" thickBot="1" x14ac:dyDescent="0.25">
      <c r="A5" s="11"/>
      <c r="B5" s="11"/>
      <c r="C5" s="11"/>
      <c r="D5" s="514"/>
      <c r="E5" s="11"/>
      <c r="F5" s="509"/>
      <c r="G5" s="12"/>
      <c r="H5" s="117"/>
      <c r="I5" s="11"/>
      <c r="J5" s="11"/>
      <c r="K5" s="11"/>
      <c r="L5" s="11"/>
      <c r="M5" s="1024" t="s">
        <v>86</v>
      </c>
      <c r="N5" s="1024"/>
      <c r="O5" s="1024"/>
      <c r="P5" s="1024"/>
      <c r="Q5" s="1025"/>
    </row>
    <row r="6" spans="1:17" s="21" customFormat="1" ht="30" customHeight="1" x14ac:dyDescent="0.2">
      <c r="A6" s="996" t="s">
        <v>17</v>
      </c>
      <c r="B6" s="999" t="s">
        <v>0</v>
      </c>
      <c r="C6" s="999" t="s">
        <v>1</v>
      </c>
      <c r="D6" s="1002" t="s">
        <v>25</v>
      </c>
      <c r="E6" s="1005" t="s">
        <v>11</v>
      </c>
      <c r="F6" s="1008" t="s">
        <v>2</v>
      </c>
      <c r="G6" s="1011" t="s">
        <v>56</v>
      </c>
      <c r="H6" s="1014" t="s">
        <v>3</v>
      </c>
      <c r="I6" s="1017" t="s">
        <v>307</v>
      </c>
      <c r="J6" s="1017" t="s">
        <v>246</v>
      </c>
      <c r="K6" s="1017" t="s">
        <v>170</v>
      </c>
      <c r="L6" s="1017" t="s">
        <v>247</v>
      </c>
      <c r="M6" s="1020" t="s">
        <v>10</v>
      </c>
      <c r="N6" s="1021"/>
      <c r="O6" s="1021"/>
      <c r="P6" s="1021"/>
      <c r="Q6" s="1022"/>
    </row>
    <row r="7" spans="1:17" s="21" customFormat="1" ht="18.75" customHeight="1" x14ac:dyDescent="0.2">
      <c r="A7" s="997"/>
      <c r="B7" s="1000"/>
      <c r="C7" s="1000"/>
      <c r="D7" s="1003"/>
      <c r="E7" s="1006"/>
      <c r="F7" s="1009"/>
      <c r="G7" s="1012"/>
      <c r="H7" s="1015"/>
      <c r="I7" s="1018"/>
      <c r="J7" s="1018"/>
      <c r="K7" s="1018"/>
      <c r="L7" s="1018"/>
      <c r="M7" s="1026" t="s">
        <v>11</v>
      </c>
      <c r="N7" s="1029" t="s">
        <v>75</v>
      </c>
      <c r="O7" s="1029"/>
      <c r="P7" s="1029"/>
      <c r="Q7" s="1030"/>
    </row>
    <row r="8" spans="1:17" s="21" customFormat="1" ht="66.75" customHeight="1" thickBot="1" x14ac:dyDescent="0.25">
      <c r="A8" s="998"/>
      <c r="B8" s="1001"/>
      <c r="C8" s="1001"/>
      <c r="D8" s="1004"/>
      <c r="E8" s="1007"/>
      <c r="F8" s="1010"/>
      <c r="G8" s="1013"/>
      <c r="H8" s="1016"/>
      <c r="I8" s="1019"/>
      <c r="J8" s="1019"/>
      <c r="K8" s="1019"/>
      <c r="L8" s="1019"/>
      <c r="M8" s="1027"/>
      <c r="N8" s="86" t="s">
        <v>92</v>
      </c>
      <c r="O8" s="86" t="s">
        <v>125</v>
      </c>
      <c r="P8" s="86" t="s">
        <v>171</v>
      </c>
      <c r="Q8" s="87" t="s">
        <v>245</v>
      </c>
    </row>
    <row r="9" spans="1:17" s="7" customFormat="1" ht="14.25" customHeight="1" x14ac:dyDescent="0.2">
      <c r="A9" s="1034" t="s">
        <v>55</v>
      </c>
      <c r="B9" s="1035"/>
      <c r="C9" s="1035"/>
      <c r="D9" s="1035"/>
      <c r="E9" s="1035"/>
      <c r="F9" s="1035"/>
      <c r="G9" s="1035"/>
      <c r="H9" s="1035"/>
      <c r="I9" s="1035"/>
      <c r="J9" s="1035"/>
      <c r="K9" s="1035"/>
      <c r="L9" s="1035"/>
      <c r="M9" s="1035"/>
      <c r="N9" s="1035"/>
      <c r="O9" s="1035"/>
      <c r="P9" s="1035"/>
      <c r="Q9" s="1036"/>
    </row>
    <row r="10" spans="1:17" s="7" customFormat="1" ht="14.25" customHeight="1" x14ac:dyDescent="0.2">
      <c r="A10" s="1049" t="s">
        <v>24</v>
      </c>
      <c r="B10" s="1050"/>
      <c r="C10" s="1050"/>
      <c r="D10" s="1050"/>
      <c r="E10" s="1050"/>
      <c r="F10" s="1050"/>
      <c r="G10" s="1050"/>
      <c r="H10" s="1050"/>
      <c r="I10" s="1050"/>
      <c r="J10" s="1050"/>
      <c r="K10" s="1050"/>
      <c r="L10" s="1050"/>
      <c r="M10" s="1050"/>
      <c r="N10" s="1050"/>
      <c r="O10" s="1050"/>
      <c r="P10" s="1050"/>
      <c r="Q10" s="1051"/>
    </row>
    <row r="11" spans="1:17" ht="16.5" customHeight="1" x14ac:dyDescent="0.2">
      <c r="A11" s="13" t="s">
        <v>4</v>
      </c>
      <c r="B11" s="1052" t="s">
        <v>28</v>
      </c>
      <c r="C11" s="1053"/>
      <c r="D11" s="1053"/>
      <c r="E11" s="1053"/>
      <c r="F11" s="1053"/>
      <c r="G11" s="1053"/>
      <c r="H11" s="1053"/>
      <c r="I11" s="1053"/>
      <c r="J11" s="1053"/>
      <c r="K11" s="1053"/>
      <c r="L11" s="1053"/>
      <c r="M11" s="1053"/>
      <c r="N11" s="1053"/>
      <c r="O11" s="1053"/>
      <c r="P11" s="1053"/>
      <c r="Q11" s="1054"/>
    </row>
    <row r="12" spans="1:17" ht="15" customHeight="1" x14ac:dyDescent="0.2">
      <c r="A12" s="116" t="s">
        <v>4</v>
      </c>
      <c r="B12" s="9" t="s">
        <v>4</v>
      </c>
      <c r="C12" s="1055" t="s">
        <v>328</v>
      </c>
      <c r="D12" s="1056"/>
      <c r="E12" s="1056"/>
      <c r="F12" s="1056"/>
      <c r="G12" s="1056"/>
      <c r="H12" s="1056"/>
      <c r="I12" s="1056"/>
      <c r="J12" s="1056"/>
      <c r="K12" s="1056"/>
      <c r="L12" s="1056"/>
      <c r="M12" s="1056"/>
      <c r="N12" s="1056"/>
      <c r="O12" s="1056"/>
      <c r="P12" s="1056"/>
      <c r="Q12" s="1057"/>
    </row>
    <row r="13" spans="1:17" ht="13.5" customHeight="1" x14ac:dyDescent="0.2">
      <c r="A13" s="637" t="s">
        <v>4</v>
      </c>
      <c r="B13" s="639" t="s">
        <v>4</v>
      </c>
      <c r="C13" s="705" t="s">
        <v>4</v>
      </c>
      <c r="D13" s="699"/>
      <c r="E13" s="824" t="s">
        <v>279</v>
      </c>
      <c r="F13" s="451" t="s">
        <v>44</v>
      </c>
      <c r="G13" s="449"/>
      <c r="H13" s="305"/>
      <c r="I13" s="679"/>
      <c r="J13" s="679"/>
      <c r="K13" s="679"/>
      <c r="L13" s="679"/>
      <c r="M13" s="149"/>
      <c r="N13" s="151"/>
      <c r="O13" s="361"/>
      <c r="P13" s="362"/>
      <c r="Q13" s="452"/>
    </row>
    <row r="14" spans="1:17" ht="13.5" customHeight="1" x14ac:dyDescent="0.2">
      <c r="A14" s="637"/>
      <c r="B14" s="707"/>
      <c r="C14" s="705"/>
      <c r="D14" s="634"/>
      <c r="E14" s="825"/>
      <c r="F14" s="451" t="s">
        <v>294</v>
      </c>
      <c r="G14" s="450"/>
      <c r="H14" s="564"/>
      <c r="I14" s="40"/>
      <c r="J14" s="680"/>
      <c r="K14" s="680"/>
      <c r="L14" s="680"/>
      <c r="M14" s="466"/>
      <c r="N14" s="467"/>
      <c r="O14" s="468"/>
      <c r="P14" s="467"/>
      <c r="Q14" s="728"/>
    </row>
    <row r="15" spans="1:17" ht="13.5" customHeight="1" x14ac:dyDescent="0.2">
      <c r="A15" s="612"/>
      <c r="B15" s="666"/>
      <c r="C15" s="702"/>
      <c r="D15" s="501" t="s">
        <v>4</v>
      </c>
      <c r="E15" s="794" t="s">
        <v>101</v>
      </c>
      <c r="F15" s="771" t="s">
        <v>295</v>
      </c>
      <c r="G15" s="807" t="s">
        <v>334</v>
      </c>
      <c r="H15" s="302" t="s">
        <v>23</v>
      </c>
      <c r="I15" s="679">
        <v>105</v>
      </c>
      <c r="J15" s="54">
        <v>99.7</v>
      </c>
      <c r="K15" s="38"/>
      <c r="L15" s="38"/>
      <c r="M15" s="353" t="s">
        <v>43</v>
      </c>
      <c r="N15" s="651"/>
      <c r="O15" s="685">
        <v>1</v>
      </c>
      <c r="P15" s="653"/>
      <c r="Q15" s="682"/>
    </row>
    <row r="16" spans="1:17" ht="13.5" customHeight="1" x14ac:dyDescent="0.2">
      <c r="A16" s="612"/>
      <c r="B16" s="666"/>
      <c r="C16" s="702"/>
      <c r="D16" s="502"/>
      <c r="E16" s="795"/>
      <c r="F16" s="772"/>
      <c r="G16" s="808"/>
      <c r="H16" s="39" t="s">
        <v>79</v>
      </c>
      <c r="I16" s="38">
        <f>243.1-21.9</f>
        <v>221.2</v>
      </c>
      <c r="J16" s="54"/>
      <c r="K16" s="38">
        <v>1350</v>
      </c>
      <c r="L16" s="38">
        <v>2700</v>
      </c>
      <c r="M16" s="792" t="s">
        <v>176</v>
      </c>
      <c r="N16" s="651"/>
      <c r="O16" s="653">
        <v>15</v>
      </c>
      <c r="P16" s="653">
        <v>45</v>
      </c>
      <c r="Q16" s="682">
        <v>85</v>
      </c>
    </row>
    <row r="17" spans="1:17" ht="13.5" customHeight="1" x14ac:dyDescent="0.2">
      <c r="A17" s="612"/>
      <c r="B17" s="666"/>
      <c r="C17" s="702"/>
      <c r="D17" s="502"/>
      <c r="E17" s="795"/>
      <c r="F17" s="772"/>
      <c r="G17" s="808"/>
      <c r="H17" s="39" t="s">
        <v>54</v>
      </c>
      <c r="I17" s="38"/>
      <c r="J17" s="54">
        <v>450.3</v>
      </c>
      <c r="K17" s="38"/>
      <c r="L17" s="38"/>
      <c r="M17" s="792"/>
      <c r="N17" s="651"/>
      <c r="O17" s="653"/>
      <c r="P17" s="653"/>
      <c r="Q17" s="682"/>
    </row>
    <row r="18" spans="1:17" ht="13.5" customHeight="1" x14ac:dyDescent="0.2">
      <c r="A18" s="612"/>
      <c r="B18" s="666"/>
      <c r="C18" s="702"/>
      <c r="D18" s="502"/>
      <c r="E18" s="795"/>
      <c r="F18" s="772"/>
      <c r="G18" s="809"/>
      <c r="H18" s="39" t="s">
        <v>181</v>
      </c>
      <c r="I18" s="38"/>
      <c r="J18" s="54">
        <v>5000</v>
      </c>
      <c r="K18" s="38">
        <v>5000</v>
      </c>
      <c r="L18" s="38"/>
      <c r="M18" s="792"/>
      <c r="N18" s="651"/>
      <c r="O18" s="653"/>
      <c r="P18" s="653"/>
      <c r="Q18" s="682"/>
    </row>
    <row r="19" spans="1:17" ht="13.5" customHeight="1" x14ac:dyDescent="0.2">
      <c r="A19" s="612"/>
      <c r="B19" s="666"/>
      <c r="C19" s="702"/>
      <c r="D19" s="502"/>
      <c r="E19" s="795"/>
      <c r="F19" s="772"/>
      <c r="G19" s="809"/>
      <c r="H19" s="152" t="s">
        <v>45</v>
      </c>
      <c r="I19" s="38"/>
      <c r="J19" s="54">
        <v>495</v>
      </c>
      <c r="K19" s="38"/>
      <c r="L19" s="38"/>
      <c r="M19" s="792"/>
      <c r="N19" s="651"/>
      <c r="O19" s="653"/>
      <c r="P19" s="653"/>
      <c r="Q19" s="682"/>
    </row>
    <row r="20" spans="1:17" ht="13.5" customHeight="1" x14ac:dyDescent="0.2">
      <c r="A20" s="612"/>
      <c r="B20" s="666"/>
      <c r="C20" s="702"/>
      <c r="D20" s="502"/>
      <c r="E20" s="795"/>
      <c r="F20" s="772"/>
      <c r="G20" s="809"/>
      <c r="H20" s="47" t="s">
        <v>181</v>
      </c>
      <c r="I20" s="38"/>
      <c r="J20" s="37"/>
      <c r="K20" s="38">
        <v>3650</v>
      </c>
      <c r="L20" s="38">
        <v>12000</v>
      </c>
      <c r="M20" s="793"/>
      <c r="N20" s="651"/>
      <c r="O20" s="685"/>
      <c r="P20" s="653"/>
      <c r="Q20" s="682"/>
    </row>
    <row r="21" spans="1:17" ht="27" customHeight="1" x14ac:dyDescent="0.2">
      <c r="A21" s="612"/>
      <c r="B21" s="666"/>
      <c r="C21" s="702"/>
      <c r="D21" s="502"/>
      <c r="E21" s="660" t="s">
        <v>296</v>
      </c>
      <c r="F21" s="499"/>
      <c r="G21" s="809"/>
      <c r="H21" s="267" t="s">
        <v>23</v>
      </c>
      <c r="I21" s="43"/>
      <c r="J21" s="287"/>
      <c r="K21" s="43">
        <v>1100</v>
      </c>
      <c r="L21" s="43"/>
      <c r="M21" s="663" t="s">
        <v>349</v>
      </c>
      <c r="N21" s="299"/>
      <c r="O21" s="201">
        <v>50</v>
      </c>
      <c r="P21" s="202">
        <v>100</v>
      </c>
      <c r="Q21" s="103"/>
    </row>
    <row r="22" spans="1:17" ht="27" customHeight="1" x14ac:dyDescent="0.2">
      <c r="A22" s="612"/>
      <c r="B22" s="666"/>
      <c r="C22" s="702"/>
      <c r="D22" s="502"/>
      <c r="E22" s="661"/>
      <c r="F22" s="499"/>
      <c r="G22" s="62"/>
      <c r="H22" s="80" t="s">
        <v>79</v>
      </c>
      <c r="I22" s="40"/>
      <c r="J22" s="65">
        <v>500</v>
      </c>
      <c r="K22" s="40"/>
      <c r="L22" s="40"/>
      <c r="M22" s="311" t="s">
        <v>283</v>
      </c>
      <c r="N22" s="140"/>
      <c r="O22" s="239">
        <v>100</v>
      </c>
      <c r="P22" s="158"/>
      <c r="Q22" s="247"/>
    </row>
    <row r="23" spans="1:17" ht="46.5" customHeight="1" x14ac:dyDescent="0.2">
      <c r="A23" s="612"/>
      <c r="B23" s="666"/>
      <c r="C23" s="702"/>
      <c r="D23" s="502"/>
      <c r="E23" s="664"/>
      <c r="F23" s="499"/>
      <c r="G23" s="62"/>
      <c r="H23" s="47" t="s">
        <v>181</v>
      </c>
      <c r="I23" s="38"/>
      <c r="J23" s="54">
        <v>1000</v>
      </c>
      <c r="K23" s="43">
        <v>2700</v>
      </c>
      <c r="L23" s="38">
        <v>1000</v>
      </c>
      <c r="M23" s="647" t="s">
        <v>284</v>
      </c>
      <c r="N23" s="651"/>
      <c r="O23" s="685"/>
      <c r="P23" s="653"/>
      <c r="Q23" s="682"/>
    </row>
    <row r="24" spans="1:17" ht="15" customHeight="1" x14ac:dyDescent="0.2">
      <c r="A24" s="886"/>
      <c r="B24" s="887"/>
      <c r="C24" s="843"/>
      <c r="D24" s="821" t="s">
        <v>6</v>
      </c>
      <c r="E24" s="741" t="s">
        <v>204</v>
      </c>
      <c r="F24" s="451" t="s">
        <v>294</v>
      </c>
      <c r="G24" s="812" t="s">
        <v>335</v>
      </c>
      <c r="H24" s="50" t="s">
        <v>79</v>
      </c>
      <c r="I24" s="302">
        <f>755.4-236.1-378-116.2+224.9</f>
        <v>250</v>
      </c>
      <c r="J24" s="64">
        <v>950.9</v>
      </c>
      <c r="K24" s="504">
        <v>311.89999999999998</v>
      </c>
      <c r="L24" s="679"/>
      <c r="M24" s="761"/>
      <c r="N24" s="686"/>
      <c r="O24" s="684"/>
      <c r="P24" s="686"/>
      <c r="Q24" s="681"/>
    </row>
    <row r="25" spans="1:17" ht="15" customHeight="1" x14ac:dyDescent="0.2">
      <c r="A25" s="886"/>
      <c r="B25" s="887"/>
      <c r="C25" s="843"/>
      <c r="D25" s="822"/>
      <c r="E25" s="811"/>
      <c r="F25" s="626"/>
      <c r="G25" s="813"/>
      <c r="H25" s="47" t="s">
        <v>23</v>
      </c>
      <c r="I25" s="39">
        <v>875.5</v>
      </c>
      <c r="J25" s="153"/>
      <c r="K25" s="354">
        <v>876.7</v>
      </c>
      <c r="L25" s="39"/>
      <c r="M25" s="799"/>
      <c r="N25" s="653"/>
      <c r="O25" s="653"/>
      <c r="P25" s="653"/>
      <c r="Q25" s="682"/>
    </row>
    <row r="26" spans="1:17" ht="15" customHeight="1" x14ac:dyDescent="0.2">
      <c r="A26" s="886"/>
      <c r="B26" s="887"/>
      <c r="C26" s="843"/>
      <c r="D26" s="822"/>
      <c r="E26" s="811"/>
      <c r="F26" s="626"/>
      <c r="G26" s="813"/>
      <c r="H26" s="47" t="s">
        <v>169</v>
      </c>
      <c r="I26" s="38">
        <f>1482.2-1232</f>
        <v>250.2</v>
      </c>
      <c r="J26" s="54">
        <v>1003.7</v>
      </c>
      <c r="K26" s="505">
        <v>430.2</v>
      </c>
      <c r="L26" s="38"/>
      <c r="M26" s="628"/>
      <c r="N26" s="653"/>
      <c r="O26" s="653"/>
      <c r="P26" s="653"/>
      <c r="Q26" s="682"/>
    </row>
    <row r="27" spans="1:17" ht="15" customHeight="1" x14ac:dyDescent="0.2">
      <c r="A27" s="886"/>
      <c r="B27" s="887"/>
      <c r="C27" s="843"/>
      <c r="D27" s="822"/>
      <c r="E27" s="658"/>
      <c r="F27" s="626"/>
      <c r="G27" s="813"/>
      <c r="H27" s="47" t="s">
        <v>45</v>
      </c>
      <c r="I27" s="38">
        <v>200</v>
      </c>
      <c r="J27" s="54">
        <v>500</v>
      </c>
      <c r="K27" s="505"/>
      <c r="L27" s="38"/>
      <c r="M27" s="628"/>
      <c r="N27" s="653"/>
      <c r="O27" s="653"/>
      <c r="P27" s="653"/>
      <c r="Q27" s="682"/>
    </row>
    <row r="28" spans="1:17" ht="15" customHeight="1" x14ac:dyDescent="0.2">
      <c r="A28" s="886"/>
      <c r="B28" s="887"/>
      <c r="C28" s="843"/>
      <c r="D28" s="822"/>
      <c r="E28" s="658"/>
      <c r="F28" s="626"/>
      <c r="G28" s="813"/>
      <c r="H28" s="47" t="s">
        <v>42</v>
      </c>
      <c r="I28" s="38">
        <v>104.9</v>
      </c>
      <c r="J28" s="54">
        <v>27.7</v>
      </c>
      <c r="K28" s="505">
        <v>74.2</v>
      </c>
      <c r="L28" s="38"/>
      <c r="M28" s="628"/>
      <c r="N28" s="653"/>
      <c r="O28" s="653"/>
      <c r="P28" s="653"/>
      <c r="Q28" s="682"/>
    </row>
    <row r="29" spans="1:17" ht="15" customHeight="1" x14ac:dyDescent="0.2">
      <c r="A29" s="886"/>
      <c r="B29" s="887"/>
      <c r="C29" s="843"/>
      <c r="D29" s="822"/>
      <c r="E29" s="658"/>
      <c r="F29" s="626"/>
      <c r="G29" s="813"/>
      <c r="H29" s="47" t="s">
        <v>23</v>
      </c>
      <c r="I29" s="38"/>
      <c r="J29" s="54">
        <v>400</v>
      </c>
      <c r="K29" s="505"/>
      <c r="L29" s="38"/>
      <c r="M29" s="628"/>
      <c r="N29" s="653"/>
      <c r="O29" s="653"/>
      <c r="P29" s="653"/>
      <c r="Q29" s="682"/>
    </row>
    <row r="30" spans="1:17" ht="15" customHeight="1" x14ac:dyDescent="0.2">
      <c r="A30" s="886"/>
      <c r="B30" s="887"/>
      <c r="C30" s="843"/>
      <c r="D30" s="822"/>
      <c r="E30" s="658"/>
      <c r="F30" s="626"/>
      <c r="G30" s="813"/>
      <c r="H30" s="47" t="s">
        <v>54</v>
      </c>
      <c r="I30" s="38">
        <v>186.9</v>
      </c>
      <c r="J30" s="54">
        <v>560.20000000000005</v>
      </c>
      <c r="K30" s="38"/>
      <c r="L30" s="38"/>
      <c r="M30" s="628"/>
      <c r="N30" s="653"/>
      <c r="O30" s="653"/>
      <c r="P30" s="653"/>
      <c r="Q30" s="682"/>
    </row>
    <row r="31" spans="1:17" ht="25.5" customHeight="1" x14ac:dyDescent="0.2">
      <c r="A31" s="886"/>
      <c r="B31" s="887"/>
      <c r="C31" s="843"/>
      <c r="D31" s="822"/>
      <c r="E31" s="192" t="s">
        <v>115</v>
      </c>
      <c r="F31" s="721"/>
      <c r="G31" s="813"/>
      <c r="H31" s="73"/>
      <c r="I31" s="36"/>
      <c r="J31" s="98"/>
      <c r="K31" s="36"/>
      <c r="L31" s="36"/>
      <c r="M31" s="48" t="s">
        <v>138</v>
      </c>
      <c r="N31" s="448" t="s">
        <v>249</v>
      </c>
      <c r="O31" s="90">
        <v>100</v>
      </c>
      <c r="P31" s="90"/>
      <c r="Q31" s="18"/>
    </row>
    <row r="32" spans="1:17" ht="27" customHeight="1" x14ac:dyDescent="0.2">
      <c r="A32" s="886"/>
      <c r="B32" s="887"/>
      <c r="C32" s="843"/>
      <c r="D32" s="822"/>
      <c r="E32" s="671" t="s">
        <v>97</v>
      </c>
      <c r="F32" s="640"/>
      <c r="G32" s="130"/>
      <c r="H32" s="49"/>
      <c r="I32" s="680"/>
      <c r="J32" s="83"/>
      <c r="K32" s="680"/>
      <c r="L32" s="680"/>
      <c r="M32" s="670" t="s">
        <v>139</v>
      </c>
      <c r="N32" s="676" t="s">
        <v>142</v>
      </c>
      <c r="O32" s="29">
        <v>50</v>
      </c>
      <c r="P32" s="29">
        <v>100</v>
      </c>
      <c r="Q32" s="16"/>
    </row>
    <row r="33" spans="1:17" ht="18" customHeight="1" x14ac:dyDescent="0.2">
      <c r="A33" s="612"/>
      <c r="B33" s="666"/>
      <c r="C33" s="702"/>
      <c r="D33" s="699" t="s">
        <v>26</v>
      </c>
      <c r="E33" s="794" t="s">
        <v>158</v>
      </c>
      <c r="F33" s="337"/>
      <c r="G33" s="807" t="s">
        <v>334</v>
      </c>
      <c r="H33" s="47" t="s">
        <v>23</v>
      </c>
      <c r="I33" s="38">
        <f>43.3+100</f>
        <v>143.30000000000001</v>
      </c>
      <c r="J33" s="54">
        <v>99</v>
      </c>
      <c r="K33" s="38">
        <v>200.7</v>
      </c>
      <c r="L33" s="38"/>
      <c r="M33" s="762" t="s">
        <v>162</v>
      </c>
      <c r="N33" s="669">
        <v>30</v>
      </c>
      <c r="O33" s="248">
        <v>85</v>
      </c>
      <c r="P33" s="371">
        <v>100</v>
      </c>
      <c r="Q33" s="253"/>
    </row>
    <row r="34" spans="1:17" ht="18" customHeight="1" x14ac:dyDescent="0.2">
      <c r="A34" s="612"/>
      <c r="B34" s="666"/>
      <c r="C34" s="702"/>
      <c r="D34" s="634"/>
      <c r="E34" s="795"/>
      <c r="F34" s="337"/>
      <c r="G34" s="769"/>
      <c r="H34" s="47" t="s">
        <v>54</v>
      </c>
      <c r="I34" s="38"/>
      <c r="J34" s="54">
        <v>143.69999999999999</v>
      </c>
      <c r="K34" s="38"/>
      <c r="L34" s="38"/>
      <c r="M34" s="762"/>
      <c r="N34" s="669"/>
      <c r="O34" s="506"/>
      <c r="P34" s="351"/>
      <c r="Q34" s="507"/>
    </row>
    <row r="35" spans="1:17" ht="18" customHeight="1" x14ac:dyDescent="0.2">
      <c r="A35" s="612"/>
      <c r="B35" s="666"/>
      <c r="C35" s="702"/>
      <c r="D35" s="634"/>
      <c r="E35" s="795"/>
      <c r="F35" s="337"/>
      <c r="G35" s="769"/>
      <c r="H35" s="47" t="s">
        <v>78</v>
      </c>
      <c r="I35" s="38"/>
      <c r="J35" s="54">
        <v>115.4</v>
      </c>
      <c r="K35" s="38"/>
      <c r="L35" s="38"/>
      <c r="M35" s="762"/>
      <c r="N35" s="669"/>
      <c r="O35" s="506"/>
      <c r="P35" s="351"/>
      <c r="Q35" s="507"/>
    </row>
    <row r="36" spans="1:17" ht="19.5" customHeight="1" x14ac:dyDescent="0.2">
      <c r="A36" s="612"/>
      <c r="B36" s="666"/>
      <c r="C36" s="702"/>
      <c r="D36" s="700"/>
      <c r="E36" s="796"/>
      <c r="F36" s="241"/>
      <c r="G36" s="814"/>
      <c r="H36" s="680" t="s">
        <v>79</v>
      </c>
      <c r="I36" s="680">
        <f>57.4+630.3-224.9</f>
        <v>462.8</v>
      </c>
      <c r="J36" s="83">
        <v>928.8</v>
      </c>
      <c r="K36" s="680">
        <v>564.20000000000005</v>
      </c>
      <c r="L36" s="680"/>
      <c r="M36" s="797"/>
      <c r="N36" s="616"/>
      <c r="O36" s="226"/>
      <c r="P36" s="89"/>
      <c r="Q36" s="20"/>
    </row>
    <row r="37" spans="1:17" ht="15.75" customHeight="1" x14ac:dyDescent="0.2">
      <c r="A37" s="886"/>
      <c r="B37" s="877"/>
      <c r="C37" s="843"/>
      <c r="D37" s="821" t="s">
        <v>30</v>
      </c>
      <c r="E37" s="741" t="s">
        <v>155</v>
      </c>
      <c r="F37" s="451" t="s">
        <v>294</v>
      </c>
      <c r="G37" s="815"/>
      <c r="H37" s="50" t="s">
        <v>23</v>
      </c>
      <c r="I37" s="679">
        <f>814.8+100</f>
        <v>914.8</v>
      </c>
      <c r="J37" s="64"/>
      <c r="K37" s="679"/>
      <c r="L37" s="679"/>
      <c r="M37" s="630" t="s">
        <v>126</v>
      </c>
      <c r="N37" s="190">
        <v>70</v>
      </c>
      <c r="O37" s="231">
        <v>100</v>
      </c>
      <c r="P37" s="231"/>
      <c r="Q37" s="191"/>
    </row>
    <row r="38" spans="1:17" ht="15" customHeight="1" x14ac:dyDescent="0.2">
      <c r="A38" s="886"/>
      <c r="B38" s="877"/>
      <c r="C38" s="843"/>
      <c r="D38" s="822"/>
      <c r="E38" s="767"/>
      <c r="F38" s="626"/>
      <c r="G38" s="815"/>
      <c r="H38" s="47" t="s">
        <v>79</v>
      </c>
      <c r="I38" s="38">
        <f>1100-221.2</f>
        <v>878.8</v>
      </c>
      <c r="J38" s="54">
        <v>221.2</v>
      </c>
      <c r="K38" s="38"/>
      <c r="L38" s="38"/>
      <c r="M38" s="630"/>
      <c r="N38" s="190"/>
      <c r="O38" s="100"/>
      <c r="P38" s="100"/>
      <c r="Q38" s="105"/>
    </row>
    <row r="39" spans="1:17" ht="15" customHeight="1" x14ac:dyDescent="0.2">
      <c r="A39" s="886"/>
      <c r="B39" s="877"/>
      <c r="C39" s="843"/>
      <c r="D39" s="822"/>
      <c r="E39" s="767"/>
      <c r="F39" s="626"/>
      <c r="G39" s="815"/>
      <c r="H39" s="47" t="s">
        <v>45</v>
      </c>
      <c r="I39" s="38">
        <v>162.4</v>
      </c>
      <c r="J39" s="54">
        <v>47</v>
      </c>
      <c r="K39" s="38"/>
      <c r="L39" s="38"/>
      <c r="M39" s="630"/>
      <c r="N39" s="190"/>
      <c r="O39" s="100"/>
      <c r="P39" s="100"/>
      <c r="Q39" s="105"/>
    </row>
    <row r="40" spans="1:17" ht="15" customHeight="1" x14ac:dyDescent="0.2">
      <c r="A40" s="886"/>
      <c r="B40" s="877"/>
      <c r="C40" s="843"/>
      <c r="D40" s="822"/>
      <c r="E40" s="767"/>
      <c r="F40" s="626"/>
      <c r="G40" s="815"/>
      <c r="H40" s="47" t="s">
        <v>78</v>
      </c>
      <c r="I40" s="38">
        <v>151.9</v>
      </c>
      <c r="J40" s="54"/>
      <c r="K40" s="38"/>
      <c r="L40" s="38"/>
      <c r="M40" s="630"/>
      <c r="N40" s="190"/>
      <c r="O40" s="100"/>
      <c r="P40" s="100"/>
      <c r="Q40" s="105"/>
    </row>
    <row r="41" spans="1:17" ht="16.5" customHeight="1" x14ac:dyDescent="0.2">
      <c r="A41" s="886"/>
      <c r="B41" s="877"/>
      <c r="C41" s="843"/>
      <c r="D41" s="823"/>
      <c r="E41" s="768"/>
      <c r="F41" s="722"/>
      <c r="G41" s="815"/>
      <c r="H41" s="66" t="s">
        <v>54</v>
      </c>
      <c r="I41" s="680">
        <v>100</v>
      </c>
      <c r="J41" s="83">
        <f>165+207.3</f>
        <v>372.3</v>
      </c>
      <c r="K41" s="680"/>
      <c r="L41" s="680"/>
      <c r="M41" s="180"/>
      <c r="N41" s="133"/>
      <c r="O41" s="232"/>
      <c r="P41" s="232"/>
      <c r="Q41" s="134"/>
    </row>
    <row r="42" spans="1:17" ht="38.25" customHeight="1" x14ac:dyDescent="0.2">
      <c r="A42" s="637"/>
      <c r="B42" s="639"/>
      <c r="C42" s="1031" t="s">
        <v>244</v>
      </c>
      <c r="D42" s="699" t="s">
        <v>31</v>
      </c>
      <c r="E42" s="800" t="s">
        <v>166</v>
      </c>
      <c r="F42" s="723" t="s">
        <v>294</v>
      </c>
      <c r="G42" s="807" t="s">
        <v>335</v>
      </c>
      <c r="H42" s="679" t="s">
        <v>23</v>
      </c>
      <c r="I42" s="679">
        <v>100</v>
      </c>
      <c r="J42" s="50">
        <v>10</v>
      </c>
      <c r="K42" s="679">
        <v>235.8</v>
      </c>
      <c r="L42" s="679">
        <v>235.8</v>
      </c>
      <c r="M42" s="662" t="s">
        <v>287</v>
      </c>
      <c r="N42" s="675"/>
      <c r="O42" s="363" t="s">
        <v>49</v>
      </c>
      <c r="P42" s="675"/>
      <c r="Q42" s="184"/>
    </row>
    <row r="43" spans="1:17" ht="26.25" customHeight="1" x14ac:dyDescent="0.2">
      <c r="A43" s="637"/>
      <c r="B43" s="639"/>
      <c r="C43" s="1032"/>
      <c r="D43" s="634"/>
      <c r="E43" s="801"/>
      <c r="F43" s="816" t="s">
        <v>309</v>
      </c>
      <c r="G43" s="769"/>
      <c r="H43" s="38" t="s">
        <v>54</v>
      </c>
      <c r="I43" s="38"/>
      <c r="J43" s="47">
        <v>59.2</v>
      </c>
      <c r="K43" s="38"/>
      <c r="L43" s="38"/>
      <c r="M43" s="480" t="s">
        <v>288</v>
      </c>
      <c r="N43" s="99"/>
      <c r="O43" s="333" t="s">
        <v>49</v>
      </c>
      <c r="P43" s="448"/>
      <c r="Q43" s="321"/>
    </row>
    <row r="44" spans="1:17" ht="28.5" customHeight="1" x14ac:dyDescent="0.2">
      <c r="A44" s="637"/>
      <c r="B44" s="707"/>
      <c r="C44" s="1032"/>
      <c r="D44" s="700"/>
      <c r="E44" s="802"/>
      <c r="F44" s="817"/>
      <c r="G44" s="769"/>
      <c r="H44" s="40" t="s">
        <v>41</v>
      </c>
      <c r="I44" s="40"/>
      <c r="J44" s="80">
        <v>40</v>
      </c>
      <c r="K44" s="40">
        <v>1044.4000000000001</v>
      </c>
      <c r="L44" s="40">
        <v>1044.4000000000001</v>
      </c>
      <c r="M44" s="360" t="s">
        <v>179</v>
      </c>
      <c r="N44" s="271"/>
      <c r="O44" s="272" t="s">
        <v>40</v>
      </c>
      <c r="P44" s="230" t="s">
        <v>237</v>
      </c>
      <c r="Q44" s="204" t="s">
        <v>238</v>
      </c>
    </row>
    <row r="45" spans="1:17" ht="15" customHeight="1" x14ac:dyDescent="0.2">
      <c r="A45" s="612"/>
      <c r="B45" s="666"/>
      <c r="C45" s="1032"/>
      <c r="D45" s="634" t="s">
        <v>32</v>
      </c>
      <c r="E45" s="801" t="s">
        <v>243</v>
      </c>
      <c r="F45" s="832" t="s">
        <v>294</v>
      </c>
      <c r="G45" s="769"/>
      <c r="H45" s="47" t="s">
        <v>23</v>
      </c>
      <c r="I45" s="38"/>
      <c r="J45" s="112"/>
      <c r="K45" s="38">
        <v>432</v>
      </c>
      <c r="L45" s="38">
        <v>432</v>
      </c>
      <c r="M45" s="349" t="s">
        <v>111</v>
      </c>
      <c r="N45" s="511"/>
      <c r="O45" s="511"/>
      <c r="P45" s="512" t="s">
        <v>237</v>
      </c>
      <c r="Q45" s="503" t="s">
        <v>238</v>
      </c>
    </row>
    <row r="46" spans="1:17" ht="14.25" customHeight="1" x14ac:dyDescent="0.2">
      <c r="A46" s="612"/>
      <c r="B46" s="666"/>
      <c r="C46" s="1033"/>
      <c r="D46" s="700"/>
      <c r="E46" s="801"/>
      <c r="F46" s="833"/>
      <c r="G46" s="770"/>
      <c r="H46" s="49" t="s">
        <v>41</v>
      </c>
      <c r="I46" s="680"/>
      <c r="J46" s="25"/>
      <c r="K46" s="680">
        <v>250</v>
      </c>
      <c r="L46" s="680">
        <v>250</v>
      </c>
      <c r="M46" s="352"/>
      <c r="N46" s="347"/>
      <c r="O46" s="347"/>
      <c r="P46" s="348"/>
      <c r="Q46" s="375"/>
    </row>
    <row r="47" spans="1:17" ht="15" customHeight="1" x14ac:dyDescent="0.2">
      <c r="A47" s="876"/>
      <c r="B47" s="877"/>
      <c r="C47" s="878" t="s">
        <v>311</v>
      </c>
      <c r="D47" s="821" t="s">
        <v>33</v>
      </c>
      <c r="E47" s="794" t="s">
        <v>52</v>
      </c>
      <c r="F47" s="451" t="s">
        <v>294</v>
      </c>
      <c r="G47" s="382"/>
      <c r="H47" s="50" t="s">
        <v>23</v>
      </c>
      <c r="I47" s="679">
        <v>50</v>
      </c>
      <c r="J47" s="64">
        <v>258.39999999999998</v>
      </c>
      <c r="K47" s="679">
        <f>2259.9+300-300</f>
        <v>2259.9</v>
      </c>
      <c r="L47" s="679">
        <v>300</v>
      </c>
      <c r="M47" s="761" t="s">
        <v>112</v>
      </c>
      <c r="N47" s="615">
        <v>5</v>
      </c>
      <c r="O47" s="225">
        <v>35</v>
      </c>
      <c r="P47" s="317">
        <v>90</v>
      </c>
      <c r="Q47" s="314">
        <v>100</v>
      </c>
    </row>
    <row r="48" spans="1:17" ht="17.25" customHeight="1" x14ac:dyDescent="0.2">
      <c r="A48" s="876"/>
      <c r="B48" s="877"/>
      <c r="C48" s="879"/>
      <c r="D48" s="822"/>
      <c r="E48" s="795"/>
      <c r="F48" s="453"/>
      <c r="G48" s="382"/>
      <c r="H48" s="47" t="s">
        <v>23</v>
      </c>
      <c r="I48" s="38"/>
      <c r="J48" s="54">
        <v>494.8</v>
      </c>
      <c r="K48" s="38"/>
      <c r="L48" s="38"/>
      <c r="M48" s="762"/>
      <c r="N48" s="669"/>
      <c r="O48" s="227"/>
      <c r="P48" s="172"/>
      <c r="Q48" s="148"/>
    </row>
    <row r="49" spans="1:17" ht="12" customHeight="1" x14ac:dyDescent="0.2">
      <c r="A49" s="876"/>
      <c r="B49" s="877"/>
      <c r="C49" s="879"/>
      <c r="D49" s="822"/>
      <c r="E49" s="795"/>
      <c r="F49" s="614"/>
      <c r="G49" s="694"/>
      <c r="H49" s="47" t="s">
        <v>54</v>
      </c>
      <c r="I49" s="38"/>
      <c r="J49" s="54">
        <v>46.8</v>
      </c>
      <c r="K49" s="38"/>
      <c r="L49" s="38"/>
      <c r="M49" s="799"/>
      <c r="N49" s="669"/>
      <c r="O49" s="227"/>
      <c r="P49" s="172"/>
      <c r="Q49" s="148"/>
    </row>
    <row r="50" spans="1:17" ht="17.25" customHeight="1" x14ac:dyDescent="0.2">
      <c r="A50" s="876"/>
      <c r="B50" s="877"/>
      <c r="C50" s="879"/>
      <c r="D50" s="823"/>
      <c r="E50" s="795"/>
      <c r="F50" s="614"/>
      <c r="G50" s="694"/>
      <c r="H50" s="49" t="s">
        <v>79</v>
      </c>
      <c r="I50" s="680"/>
      <c r="J50" s="93">
        <v>200</v>
      </c>
      <c r="K50" s="680">
        <v>200</v>
      </c>
      <c r="L50" s="680"/>
      <c r="M50" s="119"/>
      <c r="N50" s="616"/>
      <c r="O50" s="226"/>
      <c r="P50" s="89"/>
      <c r="Q50" s="20"/>
    </row>
    <row r="51" spans="1:17" ht="14.25" customHeight="1" x14ac:dyDescent="0.2">
      <c r="A51" s="876"/>
      <c r="B51" s="877"/>
      <c r="C51" s="879"/>
      <c r="D51" s="703" t="s">
        <v>143</v>
      </c>
      <c r="E51" s="800" t="s">
        <v>153</v>
      </c>
      <c r="F51" s="724" t="s">
        <v>294</v>
      </c>
      <c r="G51" s="769" t="s">
        <v>334</v>
      </c>
      <c r="H51" s="50" t="s">
        <v>79</v>
      </c>
      <c r="I51" s="679">
        <f>200+200-200</f>
        <v>200</v>
      </c>
      <c r="J51" s="64">
        <v>400</v>
      </c>
      <c r="K51" s="679">
        <v>400</v>
      </c>
      <c r="L51" s="679">
        <v>400</v>
      </c>
      <c r="M51" s="805" t="s">
        <v>136</v>
      </c>
      <c r="N51" s="344"/>
      <c r="O51" s="295">
        <v>40</v>
      </c>
      <c r="P51" s="340">
        <v>100</v>
      </c>
      <c r="Q51" s="296"/>
    </row>
    <row r="52" spans="1:17" ht="15.75" customHeight="1" x14ac:dyDescent="0.2">
      <c r="A52" s="876"/>
      <c r="B52" s="877"/>
      <c r="C52" s="879"/>
      <c r="D52" s="703"/>
      <c r="E52" s="801"/>
      <c r="F52" s="725"/>
      <c r="G52" s="769"/>
      <c r="H52" s="47" t="s">
        <v>23</v>
      </c>
      <c r="I52" s="38">
        <f>500-143.4</f>
        <v>356.6</v>
      </c>
      <c r="J52" s="54">
        <v>0</v>
      </c>
      <c r="K52" s="38">
        <v>700</v>
      </c>
      <c r="L52" s="38">
        <v>1000</v>
      </c>
      <c r="M52" s="806"/>
      <c r="N52" s="223"/>
      <c r="O52" s="224"/>
      <c r="P52" s="318"/>
      <c r="Q52" s="265"/>
    </row>
    <row r="53" spans="1:17" ht="51" customHeight="1" x14ac:dyDescent="0.2">
      <c r="A53" s="876"/>
      <c r="B53" s="877"/>
      <c r="C53" s="879"/>
      <c r="D53" s="703"/>
      <c r="E53" s="801"/>
      <c r="F53" s="726"/>
      <c r="G53" s="769"/>
      <c r="H53" s="556" t="s">
        <v>78</v>
      </c>
      <c r="I53" s="38"/>
      <c r="J53" s="54">
        <v>300</v>
      </c>
      <c r="K53" s="38"/>
      <c r="L53" s="38"/>
      <c r="M53" s="19" t="s">
        <v>137</v>
      </c>
      <c r="N53" s="331"/>
      <c r="O53" s="327"/>
      <c r="P53" s="327"/>
      <c r="Q53" s="328" t="s">
        <v>178</v>
      </c>
    </row>
    <row r="54" spans="1:17" ht="42" customHeight="1" x14ac:dyDescent="0.2">
      <c r="A54" s="667"/>
      <c r="B54" s="666"/>
      <c r="C54" s="879"/>
      <c r="D54" s="703"/>
      <c r="E54" s="801"/>
      <c r="F54" s="726"/>
      <c r="G54" s="769"/>
      <c r="H54" s="47"/>
      <c r="I54" s="38"/>
      <c r="J54" s="54"/>
      <c r="K54" s="38"/>
      <c r="L54" s="38"/>
      <c r="M54" s="565" t="s">
        <v>117</v>
      </c>
      <c r="N54" s="566" t="s">
        <v>49</v>
      </c>
      <c r="O54" s="327"/>
      <c r="P54" s="331"/>
      <c r="Q54" s="328"/>
    </row>
    <row r="55" spans="1:17" ht="42" customHeight="1" x14ac:dyDescent="0.2">
      <c r="A55" s="667"/>
      <c r="B55" s="666"/>
      <c r="C55" s="880"/>
      <c r="D55" s="708"/>
      <c r="E55" s="802"/>
      <c r="F55" s="727"/>
      <c r="G55" s="769"/>
      <c r="H55" s="49"/>
      <c r="I55" s="680"/>
      <c r="J55" s="83"/>
      <c r="K55" s="680"/>
      <c r="L55" s="680"/>
      <c r="M55" s="457" t="s">
        <v>135</v>
      </c>
      <c r="N55" s="464" t="s">
        <v>238</v>
      </c>
      <c r="O55" s="465"/>
      <c r="P55" s="462"/>
      <c r="Q55" s="463"/>
    </row>
    <row r="56" spans="1:17" ht="15" customHeight="1" x14ac:dyDescent="0.2">
      <c r="A56" s="612"/>
      <c r="B56" s="666"/>
      <c r="C56" s="179"/>
      <c r="D56" s="821" t="s">
        <v>310</v>
      </c>
      <c r="E56" s="767" t="s">
        <v>282</v>
      </c>
      <c r="F56" s="453" t="s">
        <v>294</v>
      </c>
      <c r="G56" s="882"/>
      <c r="H56" s="47" t="s">
        <v>79</v>
      </c>
      <c r="I56" s="38"/>
      <c r="J56" s="54">
        <v>332.8</v>
      </c>
      <c r="K56" s="38">
        <v>113.5</v>
      </c>
      <c r="L56" s="38"/>
      <c r="M56" s="627" t="s">
        <v>43</v>
      </c>
      <c r="N56" s="684">
        <v>1</v>
      </c>
      <c r="O56" s="315"/>
      <c r="P56" s="686"/>
      <c r="Q56" s="681"/>
    </row>
    <row r="57" spans="1:17" ht="13.5" customHeight="1" x14ac:dyDescent="0.2">
      <c r="A57" s="612"/>
      <c r="B57" s="666"/>
      <c r="C57" s="179"/>
      <c r="D57" s="822"/>
      <c r="E57" s="767"/>
      <c r="F57" s="672"/>
      <c r="G57" s="808"/>
      <c r="H57" s="47" t="s">
        <v>54</v>
      </c>
      <c r="I57" s="38">
        <v>11.8</v>
      </c>
      <c r="J57" s="54"/>
      <c r="K57" s="38"/>
      <c r="L57" s="38"/>
      <c r="M57" s="630" t="s">
        <v>111</v>
      </c>
      <c r="N57" s="685"/>
      <c r="O57" s="651">
        <v>75</v>
      </c>
      <c r="P57" s="653">
        <v>10</v>
      </c>
      <c r="Q57" s="682"/>
    </row>
    <row r="58" spans="1:17" ht="12.75" customHeight="1" x14ac:dyDescent="0.2">
      <c r="A58" s="612"/>
      <c r="B58" s="666"/>
      <c r="C58" s="179"/>
      <c r="D58" s="822"/>
      <c r="E58" s="767"/>
      <c r="F58" s="672"/>
      <c r="G58" s="808"/>
      <c r="H58" s="47" t="s">
        <v>23</v>
      </c>
      <c r="I58" s="38"/>
      <c r="J58" s="54">
        <v>241.1</v>
      </c>
      <c r="K58" s="38">
        <v>429</v>
      </c>
      <c r="L58" s="38"/>
      <c r="M58" s="630"/>
      <c r="N58" s="685"/>
      <c r="O58" s="651"/>
      <c r="P58" s="653"/>
      <c r="Q58" s="682"/>
    </row>
    <row r="59" spans="1:17" ht="12.75" customHeight="1" x14ac:dyDescent="0.2">
      <c r="A59" s="612"/>
      <c r="B59" s="666"/>
      <c r="C59" s="179"/>
      <c r="D59" s="822"/>
      <c r="E59" s="767"/>
      <c r="F59" s="672"/>
      <c r="G59" s="808"/>
      <c r="H59" s="47" t="s">
        <v>41</v>
      </c>
      <c r="I59" s="38"/>
      <c r="J59" s="54">
        <v>251.6</v>
      </c>
      <c r="K59" s="38">
        <v>912.9</v>
      </c>
      <c r="L59" s="38"/>
      <c r="M59" s="630"/>
      <c r="N59" s="685"/>
      <c r="O59" s="651"/>
      <c r="P59" s="653"/>
      <c r="Q59" s="682"/>
    </row>
    <row r="60" spans="1:17" ht="12.75" customHeight="1" x14ac:dyDescent="0.2">
      <c r="A60" s="612"/>
      <c r="B60" s="666"/>
      <c r="C60" s="179"/>
      <c r="D60" s="822"/>
      <c r="E60" s="767"/>
      <c r="F60" s="672"/>
      <c r="G60" s="808"/>
      <c r="H60" s="47" t="s">
        <v>45</v>
      </c>
      <c r="I60" s="38"/>
      <c r="J60" s="54">
        <v>500</v>
      </c>
      <c r="K60" s="38"/>
      <c r="L60" s="38"/>
      <c r="M60" s="630"/>
      <c r="N60" s="685"/>
      <c r="O60" s="651"/>
      <c r="P60" s="653"/>
      <c r="Q60" s="682"/>
    </row>
    <row r="61" spans="1:17" ht="15.75" customHeight="1" x14ac:dyDescent="0.2">
      <c r="A61" s="612"/>
      <c r="B61" s="666"/>
      <c r="C61" s="542"/>
      <c r="D61" s="823"/>
      <c r="E61" s="881"/>
      <c r="F61" s="640"/>
      <c r="G61" s="883"/>
      <c r="H61" s="66" t="s">
        <v>42</v>
      </c>
      <c r="I61" s="680"/>
      <c r="J61" s="83"/>
      <c r="K61" s="680">
        <v>40</v>
      </c>
      <c r="L61" s="680"/>
      <c r="M61" s="655"/>
      <c r="N61" s="15"/>
      <c r="O61" s="135"/>
      <c r="P61" s="29"/>
      <c r="Q61" s="16"/>
    </row>
    <row r="62" spans="1:17" ht="15" customHeight="1" x14ac:dyDescent="0.2">
      <c r="A62" s="612"/>
      <c r="B62" s="613"/>
      <c r="C62" s="164"/>
      <c r="D62" s="634" t="s">
        <v>142</v>
      </c>
      <c r="E62" s="795" t="s">
        <v>280</v>
      </c>
      <c r="F62" s="803"/>
      <c r="G62" s="769"/>
      <c r="H62" s="47" t="s">
        <v>23</v>
      </c>
      <c r="I62" s="38"/>
      <c r="J62" s="54"/>
      <c r="K62" s="38">
        <v>52</v>
      </c>
      <c r="L62" s="38"/>
      <c r="M62" s="762" t="s">
        <v>234</v>
      </c>
      <c r="N62" s="209"/>
      <c r="O62" s="209"/>
      <c r="P62" s="341">
        <v>1</v>
      </c>
      <c r="Q62" s="148"/>
    </row>
    <row r="63" spans="1:17" ht="14.25" customHeight="1" x14ac:dyDescent="0.2">
      <c r="A63" s="612"/>
      <c r="B63" s="613"/>
      <c r="C63" s="164"/>
      <c r="D63" s="634"/>
      <c r="E63" s="795"/>
      <c r="F63" s="804"/>
      <c r="G63" s="769"/>
      <c r="H63" s="47" t="s">
        <v>54</v>
      </c>
      <c r="I63" s="38">
        <v>1.5</v>
      </c>
      <c r="J63" s="54"/>
      <c r="K63" s="38"/>
      <c r="L63" s="38"/>
      <c r="M63" s="798"/>
      <c r="N63" s="209"/>
      <c r="O63" s="209"/>
      <c r="P63" s="209"/>
      <c r="Q63" s="148"/>
    </row>
    <row r="64" spans="1:17" ht="12" customHeight="1" x14ac:dyDescent="0.2">
      <c r="A64" s="612"/>
      <c r="B64" s="666"/>
      <c r="C64" s="702"/>
      <c r="D64" s="700"/>
      <c r="E64" s="671"/>
      <c r="F64" s="640"/>
      <c r="G64" s="694"/>
      <c r="H64" s="28"/>
      <c r="I64" s="38"/>
      <c r="J64" s="54"/>
      <c r="K64" s="38"/>
      <c r="L64" s="38"/>
      <c r="M64" s="655"/>
      <c r="N64" s="15"/>
      <c r="O64" s="135"/>
      <c r="P64" s="29"/>
      <c r="Q64" s="16"/>
    </row>
    <row r="65" spans="1:19" ht="14.25" customHeight="1" x14ac:dyDescent="0.2">
      <c r="A65" s="612"/>
      <c r="B65" s="666"/>
      <c r="C65" s="702"/>
      <c r="D65" s="634" t="s">
        <v>321</v>
      </c>
      <c r="E65" s="767" t="s">
        <v>240</v>
      </c>
      <c r="F65" s="453" t="s">
        <v>294</v>
      </c>
      <c r="G65" s="769" t="s">
        <v>334</v>
      </c>
      <c r="H65" s="50" t="s">
        <v>54</v>
      </c>
      <c r="I65" s="679">
        <v>10</v>
      </c>
      <c r="J65" s="369">
        <v>17</v>
      </c>
      <c r="K65" s="679"/>
      <c r="L65" s="679"/>
      <c r="M65" s="561" t="s">
        <v>74</v>
      </c>
      <c r="N65" s="355"/>
      <c r="O65" s="356">
        <v>1</v>
      </c>
      <c r="P65" s="653"/>
      <c r="Q65" s="682"/>
    </row>
    <row r="66" spans="1:19" ht="14.25" customHeight="1" x14ac:dyDescent="0.2">
      <c r="A66" s="612"/>
      <c r="B66" s="666"/>
      <c r="C66" s="702"/>
      <c r="D66" s="634"/>
      <c r="E66" s="767"/>
      <c r="F66" s="672"/>
      <c r="G66" s="769"/>
      <c r="H66" s="152" t="s">
        <v>23</v>
      </c>
      <c r="I66" s="38"/>
      <c r="J66" s="112">
        <v>53.6</v>
      </c>
      <c r="K66" s="38">
        <v>50.6</v>
      </c>
      <c r="L66" s="38">
        <v>53.8</v>
      </c>
      <c r="M66" s="630" t="s">
        <v>290</v>
      </c>
      <c r="N66" s="685"/>
      <c r="O66" s="651">
        <v>30</v>
      </c>
      <c r="P66" s="653">
        <v>60</v>
      </c>
      <c r="Q66" s="682">
        <v>100</v>
      </c>
    </row>
    <row r="67" spans="1:19" ht="14.25" customHeight="1" x14ac:dyDescent="0.2">
      <c r="A67" s="612"/>
      <c r="B67" s="666"/>
      <c r="C67" s="702"/>
      <c r="D67" s="700"/>
      <c r="E67" s="767"/>
      <c r="F67" s="672"/>
      <c r="G67" s="769"/>
      <c r="H67" s="66" t="s">
        <v>79</v>
      </c>
      <c r="I67" s="680"/>
      <c r="J67" s="83">
        <v>100</v>
      </c>
      <c r="K67" s="680">
        <v>100</v>
      </c>
      <c r="L67" s="680">
        <v>100</v>
      </c>
      <c r="M67" s="14"/>
      <c r="N67" s="15"/>
      <c r="O67" s="135"/>
      <c r="P67" s="29"/>
      <c r="Q67" s="16"/>
    </row>
    <row r="68" spans="1:19" ht="28.5" customHeight="1" x14ac:dyDescent="0.2">
      <c r="A68" s="667"/>
      <c r="B68" s="613"/>
      <c r="C68" s="165"/>
      <c r="D68" s="822" t="s">
        <v>322</v>
      </c>
      <c r="E68" s="834" t="s">
        <v>293</v>
      </c>
      <c r="F68" s="451"/>
      <c r="G68" s="769"/>
      <c r="H68" s="679" t="s">
        <v>23</v>
      </c>
      <c r="I68" s="679"/>
      <c r="J68" s="679">
        <v>174.6</v>
      </c>
      <c r="K68" s="679">
        <v>105.9</v>
      </c>
      <c r="L68" s="679"/>
      <c r="M68" s="115" t="s">
        <v>292</v>
      </c>
      <c r="N68" s="447"/>
      <c r="O68" s="141">
        <v>70</v>
      </c>
      <c r="P68" s="233">
        <v>100</v>
      </c>
      <c r="Q68" s="142"/>
    </row>
    <row r="69" spans="1:19" ht="29.25" customHeight="1" x14ac:dyDescent="0.2">
      <c r="A69" s="667"/>
      <c r="B69" s="613"/>
      <c r="C69" s="165"/>
      <c r="D69" s="822"/>
      <c r="E69" s="835"/>
      <c r="F69" s="656"/>
      <c r="G69" s="769"/>
      <c r="H69" s="40" t="s">
        <v>42</v>
      </c>
      <c r="I69" s="40"/>
      <c r="J69" s="40">
        <v>72.5</v>
      </c>
      <c r="K69" s="529"/>
      <c r="L69" s="529"/>
      <c r="M69" s="665" t="s">
        <v>291</v>
      </c>
      <c r="N69" s="99"/>
      <c r="O69" s="139">
        <v>70</v>
      </c>
      <c r="P69" s="90">
        <v>100</v>
      </c>
      <c r="Q69" s="18"/>
    </row>
    <row r="70" spans="1:19" ht="15.75" customHeight="1" x14ac:dyDescent="0.2">
      <c r="A70" s="667"/>
      <c r="B70" s="613"/>
      <c r="C70" s="165"/>
      <c r="D70" s="634"/>
      <c r="E70" s="625"/>
      <c r="F70" s="656"/>
      <c r="G70" s="694"/>
      <c r="H70" s="38" t="s">
        <v>23</v>
      </c>
      <c r="I70" s="38"/>
      <c r="J70" s="38"/>
      <c r="K70" s="197"/>
      <c r="L70" s="38">
        <v>160</v>
      </c>
      <c r="M70" s="762" t="s">
        <v>342</v>
      </c>
      <c r="N70" s="201"/>
      <c r="O70" s="299"/>
      <c r="P70" s="202"/>
      <c r="Q70" s="103">
        <v>50</v>
      </c>
    </row>
    <row r="71" spans="1:19" ht="15" customHeight="1" x14ac:dyDescent="0.2">
      <c r="A71" s="667"/>
      <c r="B71" s="613"/>
      <c r="C71" s="165"/>
      <c r="D71" s="700"/>
      <c r="E71" s="687"/>
      <c r="F71" s="118"/>
      <c r="G71" s="446"/>
      <c r="H71" s="680" t="s">
        <v>42</v>
      </c>
      <c r="I71" s="680"/>
      <c r="J71" s="680"/>
      <c r="K71" s="680"/>
      <c r="L71" s="680">
        <v>60</v>
      </c>
      <c r="M71" s="818"/>
      <c r="N71" s="15"/>
      <c r="O71" s="135"/>
      <c r="P71" s="29"/>
      <c r="Q71" s="16"/>
    </row>
    <row r="72" spans="1:19" ht="16.5" customHeight="1" x14ac:dyDescent="0.2">
      <c r="A72" s="612"/>
      <c r="B72" s="666"/>
      <c r="C72" s="702"/>
      <c r="D72" s="699" t="s">
        <v>323</v>
      </c>
      <c r="E72" s="741" t="s">
        <v>168</v>
      </c>
      <c r="F72" s="57"/>
      <c r="G72" s="698"/>
      <c r="H72" s="47" t="s">
        <v>23</v>
      </c>
      <c r="I72" s="38"/>
      <c r="J72" s="54">
        <v>25</v>
      </c>
      <c r="K72" s="38"/>
      <c r="L72" s="38"/>
      <c r="M72" s="353" t="s">
        <v>43</v>
      </c>
      <c r="N72" s="481"/>
      <c r="O72" s="739">
        <v>1</v>
      </c>
      <c r="P72" s="172"/>
      <c r="Q72" s="148"/>
    </row>
    <row r="73" spans="1:19" ht="18" customHeight="1" x14ac:dyDescent="0.2">
      <c r="A73" s="612"/>
      <c r="B73" s="666"/>
      <c r="C73" s="702"/>
      <c r="D73" s="700"/>
      <c r="E73" s="742"/>
      <c r="F73" s="207"/>
      <c r="G73" s="698"/>
      <c r="H73" s="49"/>
      <c r="I73" s="680"/>
      <c r="J73" s="547"/>
      <c r="K73" s="255"/>
      <c r="L73" s="680"/>
      <c r="M73" s="338" t="s">
        <v>298</v>
      </c>
      <c r="N73" s="616"/>
      <c r="O73" s="740"/>
      <c r="P73" s="89"/>
      <c r="Q73" s="20"/>
    </row>
    <row r="74" spans="1:19" ht="17.25" customHeight="1" x14ac:dyDescent="0.2">
      <c r="A74" s="612"/>
      <c r="B74" s="666"/>
      <c r="C74" s="702"/>
      <c r="D74" s="634" t="s">
        <v>324</v>
      </c>
      <c r="E74" s="741" t="s">
        <v>281</v>
      </c>
      <c r="F74" s="819"/>
      <c r="G74" s="769" t="s">
        <v>334</v>
      </c>
      <c r="H74" s="50" t="s">
        <v>23</v>
      </c>
      <c r="I74" s="679"/>
      <c r="J74" s="369">
        <v>25</v>
      </c>
      <c r="K74" s="679">
        <v>125</v>
      </c>
      <c r="L74" s="326"/>
      <c r="M74" s="342" t="s">
        <v>74</v>
      </c>
      <c r="N74" s="355"/>
      <c r="O74" s="356">
        <v>1</v>
      </c>
      <c r="P74" s="653"/>
      <c r="Q74" s="544"/>
    </row>
    <row r="75" spans="1:19" ht="17.25" customHeight="1" x14ac:dyDescent="0.2">
      <c r="A75" s="612"/>
      <c r="B75" s="666"/>
      <c r="C75" s="702"/>
      <c r="D75" s="700"/>
      <c r="E75" s="768"/>
      <c r="F75" s="820"/>
      <c r="G75" s="769"/>
      <c r="H75" s="251"/>
      <c r="I75" s="680"/>
      <c r="J75" s="25"/>
      <c r="K75" s="680"/>
      <c r="L75" s="680"/>
      <c r="M75" s="655" t="s">
        <v>329</v>
      </c>
      <c r="N75" s="15"/>
      <c r="O75" s="135"/>
      <c r="P75" s="29">
        <v>100</v>
      </c>
      <c r="Q75" s="16"/>
    </row>
    <row r="76" spans="1:19" ht="24" customHeight="1" x14ac:dyDescent="0.2">
      <c r="A76" s="886"/>
      <c r="B76" s="877"/>
      <c r="C76" s="526"/>
      <c r="D76" s="821"/>
      <c r="E76" s="855" t="s">
        <v>331</v>
      </c>
      <c r="F76" s="884" t="s">
        <v>85</v>
      </c>
      <c r="G76" s="769"/>
      <c r="H76" s="132" t="s">
        <v>78</v>
      </c>
      <c r="I76" s="302">
        <v>328.7</v>
      </c>
      <c r="J76" s="64">
        <v>328.7</v>
      </c>
      <c r="K76" s="679"/>
      <c r="L76" s="679"/>
      <c r="M76" s="525" t="s">
        <v>173</v>
      </c>
      <c r="N76" s="653">
        <v>1</v>
      </c>
      <c r="O76" s="675" t="s">
        <v>49</v>
      </c>
      <c r="P76" s="675"/>
      <c r="Q76" s="184"/>
    </row>
    <row r="77" spans="1:19" ht="15.75" customHeight="1" x14ac:dyDescent="0.2">
      <c r="A77" s="886"/>
      <c r="B77" s="877"/>
      <c r="C77" s="526"/>
      <c r="D77" s="823"/>
      <c r="E77" s="857"/>
      <c r="F77" s="885"/>
      <c r="G77" s="769"/>
      <c r="H77" s="27"/>
      <c r="I77" s="303"/>
      <c r="J77" s="83"/>
      <c r="K77" s="680"/>
      <c r="L77" s="680"/>
      <c r="M77" s="670"/>
      <c r="N77" s="15"/>
      <c r="O77" s="676"/>
      <c r="P77" s="676"/>
      <c r="Q77" s="187"/>
    </row>
    <row r="78" spans="1:19" ht="21.75" customHeight="1" x14ac:dyDescent="0.2">
      <c r="A78" s="612"/>
      <c r="B78" s="666"/>
      <c r="C78" s="179"/>
      <c r="D78" s="699"/>
      <c r="E78" s="795" t="s">
        <v>202</v>
      </c>
      <c r="F78" s="891" t="s">
        <v>175</v>
      </c>
      <c r="G78" s="298"/>
      <c r="H78" s="152" t="s">
        <v>54</v>
      </c>
      <c r="I78" s="38">
        <v>100</v>
      </c>
      <c r="J78" s="54">
        <v>1.6</v>
      </c>
      <c r="K78" s="120"/>
      <c r="L78" s="120"/>
      <c r="M78" s="759" t="s">
        <v>43</v>
      </c>
      <c r="N78" s="685">
        <v>1</v>
      </c>
      <c r="O78" s="651">
        <v>1</v>
      </c>
      <c r="P78" s="653"/>
      <c r="Q78" s="682"/>
      <c r="R78" s="737"/>
      <c r="S78" s="31"/>
    </row>
    <row r="79" spans="1:19" ht="17.25" customHeight="1" x14ac:dyDescent="0.2">
      <c r="A79" s="612"/>
      <c r="B79" s="666"/>
      <c r="C79" s="179"/>
      <c r="D79" s="700"/>
      <c r="E79" s="853"/>
      <c r="F79" s="820"/>
      <c r="G79" s="704"/>
      <c r="H79" s="66" t="s">
        <v>23</v>
      </c>
      <c r="I79" s="680">
        <f>10-10</f>
        <v>0</v>
      </c>
      <c r="J79" s="83"/>
      <c r="K79" s="343"/>
      <c r="L79" s="343"/>
      <c r="M79" s="760"/>
      <c r="N79" s="15"/>
      <c r="O79" s="135"/>
      <c r="P79" s="29"/>
      <c r="Q79" s="16"/>
      <c r="R79" s="738"/>
    </row>
    <row r="80" spans="1:19" ht="40.5" customHeight="1" x14ac:dyDescent="0.2">
      <c r="A80" s="886"/>
      <c r="B80" s="887"/>
      <c r="C80" s="843"/>
      <c r="D80" s="699"/>
      <c r="E80" s="794" t="s">
        <v>180</v>
      </c>
      <c r="F80" s="888"/>
      <c r="G80" s="528" t="s">
        <v>333</v>
      </c>
      <c r="H80" s="470"/>
      <c r="I80" s="196"/>
      <c r="J80" s="313"/>
      <c r="K80" s="196"/>
      <c r="L80" s="196"/>
      <c r="M80" s="617" t="s">
        <v>285</v>
      </c>
      <c r="N80" s="684"/>
      <c r="O80" s="469">
        <v>1</v>
      </c>
      <c r="P80" s="686"/>
      <c r="Q80" s="681"/>
    </row>
    <row r="81" spans="1:18" ht="19.5" customHeight="1" x14ac:dyDescent="0.2">
      <c r="A81" s="886"/>
      <c r="B81" s="887"/>
      <c r="C81" s="843"/>
      <c r="D81" s="548"/>
      <c r="E81" s="795"/>
      <c r="F81" s="889"/>
      <c r="G81" s="810" t="s">
        <v>332</v>
      </c>
      <c r="H81" s="28" t="s">
        <v>23</v>
      </c>
      <c r="I81" s="38">
        <v>10</v>
      </c>
      <c r="J81" s="54"/>
      <c r="K81" s="38">
        <v>13.3</v>
      </c>
      <c r="L81" s="38">
        <v>3.2</v>
      </c>
      <c r="M81" s="520" t="s">
        <v>43</v>
      </c>
      <c r="N81" s="17"/>
      <c r="O81" s="139"/>
      <c r="P81" s="90">
        <v>1</v>
      </c>
      <c r="Q81" s="18"/>
    </row>
    <row r="82" spans="1:18" ht="21" customHeight="1" x14ac:dyDescent="0.2">
      <c r="A82" s="886"/>
      <c r="B82" s="887"/>
      <c r="C82" s="843"/>
      <c r="D82" s="548"/>
      <c r="E82" s="795"/>
      <c r="F82" s="889"/>
      <c r="G82" s="769"/>
      <c r="H82" s="47" t="s">
        <v>41</v>
      </c>
      <c r="I82" s="38"/>
      <c r="J82" s="54"/>
      <c r="K82" s="38"/>
      <c r="L82" s="38">
        <v>45.2</v>
      </c>
      <c r="M82" s="757" t="s">
        <v>108</v>
      </c>
      <c r="N82" s="685"/>
      <c r="O82" s="651"/>
      <c r="P82" s="653"/>
      <c r="Q82" s="682">
        <v>50</v>
      </c>
    </row>
    <row r="83" spans="1:18" ht="18.75" customHeight="1" x14ac:dyDescent="0.2">
      <c r="A83" s="886"/>
      <c r="B83" s="887"/>
      <c r="C83" s="843"/>
      <c r="D83" s="549"/>
      <c r="E83" s="853"/>
      <c r="F83" s="890"/>
      <c r="G83" s="770"/>
      <c r="H83" s="66" t="s">
        <v>181</v>
      </c>
      <c r="I83" s="680"/>
      <c r="J83" s="83"/>
      <c r="K83" s="680"/>
      <c r="L83" s="680">
        <v>15.1</v>
      </c>
      <c r="M83" s="758"/>
      <c r="N83" s="15"/>
      <c r="O83" s="135"/>
      <c r="P83" s="29"/>
      <c r="Q83" s="16"/>
    </row>
    <row r="84" spans="1:18" ht="23.25" customHeight="1" x14ac:dyDescent="0.2">
      <c r="A84" s="667"/>
      <c r="B84" s="639"/>
      <c r="C84" s="165"/>
      <c r="D84" s="634"/>
      <c r="E84" s="767" t="s">
        <v>105</v>
      </c>
      <c r="F84" s="889" t="s">
        <v>44</v>
      </c>
      <c r="G84" s="764"/>
      <c r="H84" s="38" t="s">
        <v>54</v>
      </c>
      <c r="I84" s="679">
        <v>83.9</v>
      </c>
      <c r="J84" s="679">
        <v>10.7</v>
      </c>
      <c r="K84" s="679"/>
      <c r="L84" s="679"/>
      <c r="M84" s="627" t="s">
        <v>348</v>
      </c>
      <c r="N84" s="686">
        <v>1</v>
      </c>
      <c r="O84" s="686">
        <v>1</v>
      </c>
      <c r="P84" s="471"/>
      <c r="Q84" s="557"/>
      <c r="R84" s="541"/>
    </row>
    <row r="85" spans="1:18" ht="12" customHeight="1" x14ac:dyDescent="0.2">
      <c r="A85" s="667"/>
      <c r="B85" s="613"/>
      <c r="C85" s="165"/>
      <c r="D85" s="548"/>
      <c r="E85" s="767"/>
      <c r="F85" s="889"/>
      <c r="G85" s="764"/>
      <c r="H85" s="38"/>
      <c r="I85" s="680"/>
      <c r="J85" s="680"/>
      <c r="K85" s="680"/>
      <c r="L85" s="680"/>
      <c r="M85" s="655"/>
      <c r="N85" s="29"/>
      <c r="O85" s="29"/>
      <c r="P85" s="581"/>
      <c r="Q85" s="558"/>
    </row>
    <row r="86" spans="1:18" ht="17.25" customHeight="1" x14ac:dyDescent="0.2">
      <c r="A86" s="612"/>
      <c r="B86" s="613"/>
      <c r="C86" s="165"/>
      <c r="D86" s="578"/>
      <c r="E86" s="800" t="s">
        <v>160</v>
      </c>
      <c r="F86" s="339" t="s">
        <v>175</v>
      </c>
      <c r="G86" s="579"/>
      <c r="H86" s="50" t="s">
        <v>42</v>
      </c>
      <c r="I86" s="38">
        <v>21.5</v>
      </c>
      <c r="J86" s="54">
        <v>4.9000000000000004</v>
      </c>
      <c r="K86" s="92"/>
      <c r="L86" s="92"/>
      <c r="M86" s="630" t="s">
        <v>43</v>
      </c>
      <c r="N86" s="653">
        <v>1</v>
      </c>
      <c r="O86" s="653">
        <v>1</v>
      </c>
      <c r="P86" s="653"/>
      <c r="Q86" s="682"/>
    </row>
    <row r="87" spans="1:18" ht="18" customHeight="1" x14ac:dyDescent="0.2">
      <c r="A87" s="612"/>
      <c r="B87" s="613"/>
      <c r="C87" s="164"/>
      <c r="D87" s="549"/>
      <c r="E87" s="802"/>
      <c r="F87" s="266"/>
      <c r="G87" s="580"/>
      <c r="H87" s="49"/>
      <c r="I87" s="32"/>
      <c r="J87" s="203"/>
      <c r="K87" s="32"/>
      <c r="L87" s="32"/>
      <c r="M87" s="106"/>
      <c r="N87" s="29"/>
      <c r="O87" s="29"/>
      <c r="P87" s="29"/>
      <c r="Q87" s="16"/>
    </row>
    <row r="88" spans="1:18" ht="54" customHeight="1" x14ac:dyDescent="0.2">
      <c r="A88" s="667"/>
      <c r="B88" s="613"/>
      <c r="C88" s="165"/>
      <c r="D88" s="571"/>
      <c r="E88" s="577" t="s">
        <v>350</v>
      </c>
      <c r="F88" s="572"/>
      <c r="G88" s="573"/>
      <c r="H88" s="222" t="s">
        <v>23</v>
      </c>
      <c r="I88" s="574"/>
      <c r="J88" s="281"/>
      <c r="K88" s="574">
        <v>125</v>
      </c>
      <c r="L88" s="574"/>
      <c r="M88" s="221" t="s">
        <v>351</v>
      </c>
      <c r="N88" s="575"/>
      <c r="O88" s="575"/>
      <c r="P88" s="365">
        <v>100</v>
      </c>
      <c r="Q88" s="576"/>
    </row>
    <row r="89" spans="1:18" ht="13.5" customHeight="1" x14ac:dyDescent="0.2">
      <c r="A89" s="612"/>
      <c r="B89" s="666"/>
      <c r="C89" s="164"/>
      <c r="D89" s="634"/>
      <c r="E89" s="801" t="s">
        <v>236</v>
      </c>
      <c r="F89" s="656"/>
      <c r="G89" s="693"/>
      <c r="H89" s="47" t="s">
        <v>23</v>
      </c>
      <c r="I89" s="38">
        <v>28</v>
      </c>
      <c r="J89" s="54">
        <v>28</v>
      </c>
      <c r="K89" s="38">
        <v>28</v>
      </c>
      <c r="L89" s="38">
        <v>28</v>
      </c>
      <c r="M89" s="761" t="s">
        <v>106</v>
      </c>
      <c r="N89" s="684">
        <v>100</v>
      </c>
      <c r="O89" s="315">
        <v>100</v>
      </c>
      <c r="P89" s="686">
        <v>100</v>
      </c>
      <c r="Q89" s="681">
        <v>100</v>
      </c>
    </row>
    <row r="90" spans="1:18" ht="16.5" customHeight="1" x14ac:dyDescent="0.2">
      <c r="A90" s="612"/>
      <c r="B90" s="666"/>
      <c r="C90" s="164"/>
      <c r="D90" s="634"/>
      <c r="E90" s="835"/>
      <c r="F90" s="656"/>
      <c r="G90" s="698"/>
      <c r="H90" s="47"/>
      <c r="I90" s="38"/>
      <c r="J90" s="54"/>
      <c r="K90" s="38"/>
      <c r="L90" s="38"/>
      <c r="M90" s="762"/>
      <c r="N90" s="685"/>
      <c r="O90" s="651"/>
      <c r="P90" s="653"/>
      <c r="Q90" s="682"/>
    </row>
    <row r="91" spans="1:18" s="6" customFormat="1" ht="27" customHeight="1" x14ac:dyDescent="0.2">
      <c r="A91" s="612"/>
      <c r="B91" s="666"/>
      <c r="C91" s="702"/>
      <c r="D91" s="700"/>
      <c r="E91" s="892"/>
      <c r="F91" s="554"/>
      <c r="G91" s="446"/>
      <c r="H91" s="252"/>
      <c r="I91" s="155"/>
      <c r="J91" s="154"/>
      <c r="K91" s="155"/>
      <c r="L91" s="155"/>
      <c r="M91" s="763"/>
      <c r="N91" s="357"/>
      <c r="O91" s="358"/>
      <c r="P91" s="489"/>
      <c r="Q91" s="359"/>
    </row>
    <row r="92" spans="1:18" ht="15" customHeight="1" x14ac:dyDescent="0.2">
      <c r="A92" s="886"/>
      <c r="B92" s="877"/>
      <c r="C92" s="527"/>
      <c r="D92" s="548"/>
      <c r="E92" s="775" t="s">
        <v>114</v>
      </c>
      <c r="F92" s="752" t="s">
        <v>85</v>
      </c>
      <c r="G92" s="458"/>
      <c r="H92" s="319" t="s">
        <v>23</v>
      </c>
      <c r="I92" s="120"/>
      <c r="J92" s="437"/>
      <c r="K92" s="120"/>
      <c r="L92" s="120"/>
      <c r="M92" s="755" t="s">
        <v>233</v>
      </c>
      <c r="N92" s="459"/>
      <c r="O92" s="459"/>
      <c r="P92" s="341"/>
      <c r="Q92" s="210"/>
    </row>
    <row r="93" spans="1:18" ht="15.75" customHeight="1" x14ac:dyDescent="0.2">
      <c r="A93" s="886"/>
      <c r="B93" s="877"/>
      <c r="C93" s="527"/>
      <c r="D93" s="548"/>
      <c r="E93" s="775"/>
      <c r="F93" s="753"/>
      <c r="G93" s="458"/>
      <c r="H93" s="319"/>
      <c r="I93" s="120"/>
      <c r="J93" s="437"/>
      <c r="K93" s="120"/>
      <c r="L93" s="120"/>
      <c r="M93" s="756"/>
      <c r="N93" s="459"/>
      <c r="O93" s="459"/>
      <c r="P93" s="341"/>
      <c r="Q93" s="210"/>
    </row>
    <row r="94" spans="1:18" ht="12.75" customHeight="1" x14ac:dyDescent="0.2">
      <c r="A94" s="886"/>
      <c r="B94" s="877"/>
      <c r="C94" s="527"/>
      <c r="D94" s="548"/>
      <c r="E94" s="829"/>
      <c r="F94" s="754"/>
      <c r="G94" s="458"/>
      <c r="H94" s="336"/>
      <c r="I94" s="460"/>
      <c r="J94" s="461"/>
      <c r="K94" s="460"/>
      <c r="L94" s="460"/>
      <c r="M94" s="690"/>
      <c r="N94" s="307"/>
      <c r="O94" s="410"/>
      <c r="P94" s="616"/>
      <c r="Q94" s="20"/>
    </row>
    <row r="95" spans="1:18" ht="15" customHeight="1" x14ac:dyDescent="0.2">
      <c r="A95" s="612"/>
      <c r="B95" s="613"/>
      <c r="C95" s="702"/>
      <c r="D95" s="548"/>
      <c r="E95" s="750" t="s">
        <v>156</v>
      </c>
      <c r="F95" s="635"/>
      <c r="G95" s="269"/>
      <c r="H95" s="47" t="s">
        <v>23</v>
      </c>
      <c r="I95" s="38"/>
      <c r="J95" s="54"/>
      <c r="K95" s="38"/>
      <c r="L95" s="38"/>
      <c r="M95" s="630" t="s">
        <v>43</v>
      </c>
      <c r="N95" s="653"/>
      <c r="O95" s="653"/>
      <c r="P95" s="685"/>
      <c r="Q95" s="682"/>
    </row>
    <row r="96" spans="1:18" ht="12" customHeight="1" x14ac:dyDescent="0.2">
      <c r="A96" s="612"/>
      <c r="B96" s="613"/>
      <c r="C96" s="702"/>
      <c r="D96" s="548"/>
      <c r="E96" s="751"/>
      <c r="F96" s="640"/>
      <c r="G96" s="269"/>
      <c r="H96" s="49"/>
      <c r="I96" s="680"/>
      <c r="J96" s="83"/>
      <c r="K96" s="680"/>
      <c r="L96" s="680"/>
      <c r="M96" s="655"/>
      <c r="N96" s="15"/>
      <c r="O96" s="135"/>
      <c r="P96" s="29"/>
      <c r="Q96" s="16"/>
    </row>
    <row r="97" spans="1:19" ht="17.25" customHeight="1" x14ac:dyDescent="0.2">
      <c r="A97" s="612"/>
      <c r="B97" s="613"/>
      <c r="C97" s="166"/>
      <c r="D97" s="548"/>
      <c r="E97" s="774" t="s">
        <v>157</v>
      </c>
      <c r="F97" s="771"/>
      <c r="G97" s="777"/>
      <c r="H97" s="50" t="s">
        <v>54</v>
      </c>
      <c r="I97" s="302">
        <v>0.8</v>
      </c>
      <c r="J97" s="171"/>
      <c r="K97" s="302"/>
      <c r="L97" s="302"/>
      <c r="M97" s="657" t="s">
        <v>74</v>
      </c>
      <c r="N97" s="684">
        <v>1</v>
      </c>
      <c r="O97" s="315"/>
      <c r="P97" s="686"/>
      <c r="Q97" s="681"/>
    </row>
    <row r="98" spans="1:19" ht="24" customHeight="1" x14ac:dyDescent="0.2">
      <c r="A98" s="612"/>
      <c r="B98" s="613"/>
      <c r="C98" s="166"/>
      <c r="D98" s="548"/>
      <c r="E98" s="775"/>
      <c r="F98" s="776"/>
      <c r="G98" s="777"/>
      <c r="H98" s="49" t="s">
        <v>23</v>
      </c>
      <c r="I98" s="297"/>
      <c r="J98" s="242"/>
      <c r="K98" s="297"/>
      <c r="L98" s="297"/>
      <c r="M98" s="14"/>
      <c r="N98" s="15"/>
      <c r="O98" s="135"/>
      <c r="P98" s="29"/>
      <c r="Q98" s="16"/>
    </row>
    <row r="99" spans="1:19" ht="16.5" customHeight="1" x14ac:dyDescent="0.2">
      <c r="A99" s="612"/>
      <c r="B99" s="666"/>
      <c r="C99" s="702"/>
      <c r="D99" s="548"/>
      <c r="E99" s="774" t="s">
        <v>103</v>
      </c>
      <c r="F99" s="771" t="s">
        <v>295</v>
      </c>
      <c r="G99" s="769"/>
      <c r="H99" s="47" t="s">
        <v>54</v>
      </c>
      <c r="I99" s="38">
        <v>18.2</v>
      </c>
      <c r="J99" s="64"/>
      <c r="K99" s="679"/>
      <c r="L99" s="679"/>
      <c r="M99" s="316" t="s">
        <v>43</v>
      </c>
      <c r="N99" s="615">
        <v>1</v>
      </c>
      <c r="O99" s="225"/>
      <c r="P99" s="317"/>
      <c r="Q99" s="314"/>
    </row>
    <row r="100" spans="1:19" ht="21" customHeight="1" x14ac:dyDescent="0.2">
      <c r="A100" s="612"/>
      <c r="B100" s="666"/>
      <c r="C100" s="179"/>
      <c r="D100" s="548"/>
      <c r="E100" s="775"/>
      <c r="F100" s="772"/>
      <c r="G100" s="769"/>
      <c r="H100" s="47"/>
      <c r="I100" s="38"/>
      <c r="J100" s="54"/>
      <c r="K100" s="38"/>
      <c r="L100" s="38"/>
      <c r="M100" s="630"/>
      <c r="N100" s="669"/>
      <c r="O100" s="227"/>
      <c r="P100" s="172"/>
      <c r="Q100" s="148"/>
    </row>
    <row r="101" spans="1:19" ht="16.5" customHeight="1" x14ac:dyDescent="0.2">
      <c r="A101" s="612"/>
      <c r="B101" s="666"/>
      <c r="C101" s="179"/>
      <c r="D101" s="548"/>
      <c r="E101" s="784"/>
      <c r="F101" s="773"/>
      <c r="G101" s="769"/>
      <c r="H101" s="49"/>
      <c r="I101" s="680"/>
      <c r="J101" s="83"/>
      <c r="K101" s="680"/>
      <c r="L101" s="680"/>
      <c r="M101" s="655"/>
      <c r="N101" s="15"/>
      <c r="O101" s="135"/>
      <c r="P101" s="29"/>
      <c r="Q101" s="16"/>
    </row>
    <row r="102" spans="1:19" ht="15" customHeight="1" x14ac:dyDescent="0.2">
      <c r="A102" s="612"/>
      <c r="B102" s="666"/>
      <c r="C102" s="702"/>
      <c r="D102" s="548"/>
      <c r="E102" s="743" t="s">
        <v>53</v>
      </c>
      <c r="F102" s="451" t="s">
        <v>294</v>
      </c>
      <c r="G102" s="458"/>
      <c r="H102" s="407" t="s">
        <v>79</v>
      </c>
      <c r="I102" s="407">
        <v>0</v>
      </c>
      <c r="J102" s="454"/>
      <c r="K102" s="407"/>
      <c r="L102" s="407"/>
      <c r="M102" s="748" t="s">
        <v>140</v>
      </c>
      <c r="N102" s="471">
        <v>100</v>
      </c>
      <c r="O102" s="315"/>
      <c r="P102" s="686"/>
      <c r="Q102" s="681"/>
    </row>
    <row r="103" spans="1:19" ht="15" customHeight="1" x14ac:dyDescent="0.2">
      <c r="A103" s="612"/>
      <c r="B103" s="666"/>
      <c r="C103" s="702"/>
      <c r="D103" s="548"/>
      <c r="E103" s="744"/>
      <c r="F103" s="719"/>
      <c r="G103" s="458"/>
      <c r="H103" s="343" t="s">
        <v>45</v>
      </c>
      <c r="I103" s="343">
        <v>1300</v>
      </c>
      <c r="J103" s="550"/>
      <c r="K103" s="343"/>
      <c r="L103" s="343"/>
      <c r="M103" s="749"/>
      <c r="N103" s="438"/>
      <c r="O103" s="651"/>
      <c r="P103" s="653"/>
      <c r="Q103" s="682"/>
    </row>
    <row r="104" spans="1:19" ht="14.25" customHeight="1" x14ac:dyDescent="0.2">
      <c r="A104" s="612"/>
      <c r="B104" s="666"/>
      <c r="C104" s="702"/>
      <c r="D104" s="548"/>
      <c r="E104" s="743" t="s">
        <v>154</v>
      </c>
      <c r="F104" s="451" t="s">
        <v>294</v>
      </c>
      <c r="G104" s="745"/>
      <c r="H104" s="335" t="s">
        <v>79</v>
      </c>
      <c r="I104" s="407">
        <f>845.7+10-200+320.6-71</f>
        <v>905.3</v>
      </c>
      <c r="J104" s="454"/>
      <c r="K104" s="407"/>
      <c r="L104" s="407"/>
      <c r="M104" s="746" t="s">
        <v>141</v>
      </c>
      <c r="N104" s="475">
        <v>100</v>
      </c>
      <c r="O104" s="225"/>
      <c r="P104" s="317"/>
      <c r="Q104" s="314"/>
    </row>
    <row r="105" spans="1:19" ht="12.75" customHeight="1" x14ac:dyDescent="0.2">
      <c r="A105" s="612"/>
      <c r="B105" s="666"/>
      <c r="C105" s="702"/>
      <c r="D105" s="548"/>
      <c r="E105" s="744"/>
      <c r="F105" s="828"/>
      <c r="G105" s="745"/>
      <c r="H105" s="474" t="s">
        <v>23</v>
      </c>
      <c r="I105" s="473">
        <f>81.9-7.9</f>
        <v>74</v>
      </c>
      <c r="J105" s="437"/>
      <c r="K105" s="120"/>
      <c r="L105" s="120"/>
      <c r="M105" s="747"/>
      <c r="N105" s="472"/>
      <c r="O105" s="227"/>
      <c r="P105" s="172"/>
      <c r="Q105" s="148"/>
    </row>
    <row r="106" spans="1:19" ht="9" customHeight="1" x14ac:dyDescent="0.2">
      <c r="A106" s="612"/>
      <c r="B106" s="666"/>
      <c r="C106" s="702"/>
      <c r="D106" s="548"/>
      <c r="E106" s="744"/>
      <c r="F106" s="828"/>
      <c r="G106" s="745"/>
      <c r="H106" s="551"/>
      <c r="I106" s="720"/>
      <c r="J106" s="550"/>
      <c r="K106" s="343"/>
      <c r="L106" s="343"/>
      <c r="M106" s="552"/>
      <c r="N106" s="553"/>
      <c r="O106" s="226"/>
      <c r="P106" s="89"/>
      <c r="Q106" s="20"/>
      <c r="R106" s="346"/>
    </row>
    <row r="107" spans="1:19" ht="16.5" customHeight="1" x14ac:dyDescent="0.2">
      <c r="A107" s="612"/>
      <c r="B107" s="613"/>
      <c r="C107" s="166"/>
      <c r="D107" s="548"/>
      <c r="E107" s="774" t="s">
        <v>144</v>
      </c>
      <c r="F107" s="819" t="s">
        <v>44</v>
      </c>
      <c r="G107" s="777"/>
      <c r="H107" s="47"/>
      <c r="I107" s="39"/>
      <c r="J107" s="153"/>
      <c r="K107" s="39"/>
      <c r="L107" s="39"/>
      <c r="M107" s="268"/>
      <c r="N107" s="685"/>
      <c r="O107" s="651"/>
      <c r="P107" s="653"/>
      <c r="Q107" s="682"/>
    </row>
    <row r="108" spans="1:19" ht="17.25" customHeight="1" x14ac:dyDescent="0.2">
      <c r="A108" s="612"/>
      <c r="B108" s="666"/>
      <c r="C108" s="702"/>
      <c r="D108" s="548"/>
      <c r="E108" s="829"/>
      <c r="F108" s="820"/>
      <c r="G108" s="778"/>
      <c r="H108" s="251"/>
      <c r="I108" s="680"/>
      <c r="J108" s="83"/>
      <c r="K108" s="680"/>
      <c r="L108" s="680"/>
      <c r="M108" s="14"/>
      <c r="N108" s="15"/>
      <c r="O108" s="135"/>
      <c r="P108" s="29"/>
      <c r="Q108" s="16"/>
    </row>
    <row r="109" spans="1:19" ht="15.75" customHeight="1" x14ac:dyDescent="0.2">
      <c r="A109" s="612"/>
      <c r="B109" s="613"/>
      <c r="C109" s="165"/>
      <c r="D109" s="482"/>
      <c r="E109" s="559" t="s">
        <v>343</v>
      </c>
      <c r="F109" s="483"/>
      <c r="G109" s="484"/>
      <c r="H109" s="485"/>
      <c r="I109" s="485"/>
      <c r="J109" s="485"/>
      <c r="K109" s="485"/>
      <c r="L109" s="485"/>
      <c r="M109" s="486"/>
      <c r="N109" s="332"/>
      <c r="O109" s="487"/>
      <c r="P109" s="332"/>
      <c r="Q109" s="488"/>
    </row>
    <row r="110" spans="1:19" ht="15" customHeight="1" x14ac:dyDescent="0.2">
      <c r="A110" s="612"/>
      <c r="B110" s="613"/>
      <c r="C110" s="864" t="s">
        <v>131</v>
      </c>
      <c r="D110" s="494" t="s">
        <v>49</v>
      </c>
      <c r="E110" s="150" t="s">
        <v>260</v>
      </c>
      <c r="F110" s="656"/>
      <c r="G110" s="769" t="s">
        <v>336</v>
      </c>
      <c r="H110" s="38" t="s">
        <v>79</v>
      </c>
      <c r="I110" s="37"/>
      <c r="J110" s="38">
        <v>17</v>
      </c>
      <c r="K110" s="38"/>
      <c r="L110" s="38"/>
      <c r="M110" s="630" t="s">
        <v>265</v>
      </c>
      <c r="N110" s="112"/>
      <c r="O110" s="54">
        <v>1</v>
      </c>
      <c r="P110" s="112"/>
      <c r="Q110" s="23"/>
      <c r="R110" s="531"/>
      <c r="S110" s="532"/>
    </row>
    <row r="111" spans="1:19" ht="26.25" customHeight="1" x14ac:dyDescent="0.2">
      <c r="A111" s="612"/>
      <c r="B111" s="613"/>
      <c r="C111" s="864"/>
      <c r="D111" s="99" t="s">
        <v>302</v>
      </c>
      <c r="E111" s="312" t="s">
        <v>261</v>
      </c>
      <c r="F111" s="656"/>
      <c r="G111" s="791"/>
      <c r="H111" s="38" t="s">
        <v>79</v>
      </c>
      <c r="I111" s="37"/>
      <c r="J111" s="38">
        <f>1000-250</f>
        <v>750</v>
      </c>
      <c r="K111" s="38"/>
      <c r="L111" s="38"/>
      <c r="M111" s="630" t="s">
        <v>60</v>
      </c>
      <c r="N111" s="112"/>
      <c r="O111" s="54">
        <v>3.6</v>
      </c>
      <c r="P111" s="112"/>
      <c r="Q111" s="23"/>
      <c r="R111" s="533"/>
      <c r="S111" s="532"/>
    </row>
    <row r="112" spans="1:19" ht="27.75" customHeight="1" x14ac:dyDescent="0.2">
      <c r="A112" s="612"/>
      <c r="B112" s="613"/>
      <c r="C112" s="864"/>
      <c r="D112" s="99" t="s">
        <v>345</v>
      </c>
      <c r="E112" s="312" t="s">
        <v>299</v>
      </c>
      <c r="F112" s="656"/>
      <c r="G112" s="791"/>
      <c r="H112" s="38" t="s">
        <v>54</v>
      </c>
      <c r="I112" s="37"/>
      <c r="J112" s="38">
        <v>40</v>
      </c>
      <c r="K112" s="38"/>
      <c r="L112" s="38"/>
      <c r="M112" s="630"/>
      <c r="N112" s="112"/>
      <c r="O112" s="54"/>
      <c r="P112" s="112"/>
      <c r="Q112" s="23"/>
      <c r="R112" s="534"/>
      <c r="S112" s="535"/>
    </row>
    <row r="113" spans="1:19" ht="15" customHeight="1" x14ac:dyDescent="0.2">
      <c r="A113" s="612"/>
      <c r="B113" s="613"/>
      <c r="C113" s="864"/>
      <c r="D113" s="99" t="s">
        <v>346</v>
      </c>
      <c r="E113" s="312" t="s">
        <v>132</v>
      </c>
      <c r="F113" s="656"/>
      <c r="G113" s="791"/>
      <c r="H113" s="38"/>
      <c r="I113" s="38"/>
      <c r="J113" s="38"/>
      <c r="K113" s="38"/>
      <c r="L113" s="38"/>
      <c r="M113" s="630"/>
      <c r="N113" s="112"/>
      <c r="O113" s="54"/>
      <c r="P113" s="112"/>
      <c r="Q113" s="23"/>
      <c r="R113" s="534"/>
      <c r="S113" s="535"/>
    </row>
    <row r="114" spans="1:19" ht="15" customHeight="1" x14ac:dyDescent="0.2">
      <c r="A114" s="612"/>
      <c r="B114" s="613"/>
      <c r="C114" s="864"/>
      <c r="D114" s="99" t="s">
        <v>40</v>
      </c>
      <c r="E114" s="312" t="s">
        <v>262</v>
      </c>
      <c r="F114" s="656"/>
      <c r="G114" s="694"/>
      <c r="H114" s="38"/>
      <c r="I114" s="38"/>
      <c r="J114" s="38"/>
      <c r="K114" s="38"/>
      <c r="L114" s="38"/>
      <c r="M114" s="630"/>
      <c r="N114" s="112"/>
      <c r="O114" s="54"/>
      <c r="P114" s="112"/>
      <c r="Q114" s="23"/>
      <c r="R114" s="534"/>
      <c r="S114" s="535"/>
    </row>
    <row r="115" spans="1:19" ht="26.25" customHeight="1" x14ac:dyDescent="0.2">
      <c r="A115" s="612"/>
      <c r="B115" s="613"/>
      <c r="C115" s="864"/>
      <c r="D115" s="99" t="s">
        <v>34</v>
      </c>
      <c r="E115" s="114" t="s">
        <v>263</v>
      </c>
      <c r="F115" s="656"/>
      <c r="G115" s="694"/>
      <c r="H115" s="38"/>
      <c r="I115" s="38"/>
      <c r="J115" s="38"/>
      <c r="K115" s="38"/>
      <c r="L115" s="38"/>
      <c r="M115" s="630"/>
      <c r="N115" s="112"/>
      <c r="O115" s="54"/>
      <c r="P115" s="112"/>
      <c r="Q115" s="23"/>
    </row>
    <row r="116" spans="1:19" ht="15.75" customHeight="1" x14ac:dyDescent="0.2">
      <c r="A116" s="612"/>
      <c r="B116" s="613"/>
      <c r="C116" s="864"/>
      <c r="D116" s="99" t="s">
        <v>347</v>
      </c>
      <c r="E116" s="114" t="s">
        <v>264</v>
      </c>
      <c r="F116" s="656"/>
      <c r="G116" s="694"/>
      <c r="H116" s="38"/>
      <c r="I116" s="38"/>
      <c r="J116" s="38"/>
      <c r="K116" s="38"/>
      <c r="L116" s="38"/>
      <c r="M116" s="630"/>
      <c r="N116" s="112"/>
      <c r="O116" s="54"/>
      <c r="P116" s="112"/>
      <c r="Q116" s="23"/>
    </row>
    <row r="117" spans="1:19" ht="14.25" customHeight="1" x14ac:dyDescent="0.2">
      <c r="A117" s="612"/>
      <c r="B117" s="613"/>
      <c r="C117" s="865"/>
      <c r="D117" s="494" t="s">
        <v>182</v>
      </c>
      <c r="E117" s="624" t="s">
        <v>269</v>
      </c>
      <c r="F117" s="656"/>
      <c r="G117" s="694"/>
      <c r="H117" s="38"/>
      <c r="I117" s="38"/>
      <c r="J117" s="38"/>
      <c r="K117" s="38"/>
      <c r="L117" s="38"/>
      <c r="M117" s="655"/>
      <c r="N117" s="25"/>
      <c r="O117" s="83"/>
      <c r="P117" s="25"/>
      <c r="Q117" s="26"/>
    </row>
    <row r="118" spans="1:19" ht="29.25" customHeight="1" x14ac:dyDescent="0.2">
      <c r="A118" s="612"/>
      <c r="B118" s="613"/>
      <c r="C118" s="863" t="s">
        <v>191</v>
      </c>
      <c r="D118" s="930"/>
      <c r="E118" s="418" t="s">
        <v>270</v>
      </c>
      <c r="F118" s="656"/>
      <c r="G118" s="694"/>
      <c r="H118" s="679" t="s">
        <v>79</v>
      </c>
      <c r="I118" s="101"/>
      <c r="J118" s="679"/>
      <c r="K118" s="679">
        <v>1000</v>
      </c>
      <c r="L118" s="679"/>
      <c r="M118" s="630" t="s">
        <v>60</v>
      </c>
      <c r="N118" s="112"/>
      <c r="O118" s="63"/>
      <c r="P118" s="22">
        <v>3.4</v>
      </c>
      <c r="Q118" s="23"/>
    </row>
    <row r="119" spans="1:19" ht="15" customHeight="1" x14ac:dyDescent="0.2">
      <c r="A119" s="612"/>
      <c r="B119" s="613"/>
      <c r="C119" s="864"/>
      <c r="D119" s="875"/>
      <c r="E119" s="114" t="s">
        <v>266</v>
      </c>
      <c r="F119" s="656"/>
      <c r="G119" s="694"/>
      <c r="H119" s="38"/>
      <c r="I119" s="37"/>
      <c r="J119" s="38"/>
      <c r="K119" s="38"/>
      <c r="L119" s="38"/>
      <c r="M119" s="630"/>
      <c r="N119" s="112"/>
      <c r="O119" s="54"/>
      <c r="P119" s="22"/>
      <c r="Q119" s="23"/>
    </row>
    <row r="120" spans="1:19" ht="18.75" customHeight="1" x14ac:dyDescent="0.2">
      <c r="A120" s="612"/>
      <c r="B120" s="613"/>
      <c r="C120" s="865"/>
      <c r="D120" s="931"/>
      <c r="E120" s="380" t="s">
        <v>267</v>
      </c>
      <c r="F120" s="656"/>
      <c r="G120" s="694"/>
      <c r="H120" s="680"/>
      <c r="I120" s="680"/>
      <c r="J120" s="680"/>
      <c r="K120" s="680"/>
      <c r="L120" s="680"/>
      <c r="M120" s="655"/>
      <c r="N120" s="25"/>
      <c r="O120" s="83"/>
      <c r="P120" s="24"/>
      <c r="Q120" s="26"/>
    </row>
    <row r="121" spans="1:19" ht="17.25" customHeight="1" x14ac:dyDescent="0.2">
      <c r="A121" s="612"/>
      <c r="B121" s="613"/>
      <c r="C121" s="864" t="s">
        <v>268</v>
      </c>
      <c r="D121" s="875"/>
      <c r="E121" s="834" t="s">
        <v>257</v>
      </c>
      <c r="F121" s="656"/>
      <c r="G121" s="694"/>
      <c r="H121" s="679" t="s">
        <v>79</v>
      </c>
      <c r="I121" s="101"/>
      <c r="J121" s="679"/>
      <c r="K121" s="679"/>
      <c r="L121" s="679">
        <v>1000</v>
      </c>
      <c r="M121" s="630" t="s">
        <v>60</v>
      </c>
      <c r="N121" s="112"/>
      <c r="O121" s="63"/>
      <c r="P121" s="22"/>
      <c r="Q121" s="23">
        <v>3.4</v>
      </c>
    </row>
    <row r="122" spans="1:19" ht="27.75" customHeight="1" x14ac:dyDescent="0.2">
      <c r="A122" s="612"/>
      <c r="B122" s="613"/>
      <c r="C122" s="864"/>
      <c r="D122" s="875"/>
      <c r="E122" s="992"/>
      <c r="F122" s="656"/>
      <c r="G122" s="694"/>
      <c r="H122" s="38"/>
      <c r="I122" s="37"/>
      <c r="J122" s="38"/>
      <c r="K122" s="38"/>
      <c r="L122" s="38"/>
      <c r="M122" s="630"/>
      <c r="N122" s="112"/>
      <c r="O122" s="54"/>
      <c r="P122" s="22"/>
      <c r="Q122" s="23"/>
    </row>
    <row r="123" spans="1:19" ht="14.25" customHeight="1" x14ac:dyDescent="0.2">
      <c r="A123" s="612"/>
      <c r="B123" s="613"/>
      <c r="C123" s="866" t="s">
        <v>130</v>
      </c>
      <c r="D123" s="844"/>
      <c r="E123" s="691" t="s">
        <v>192</v>
      </c>
      <c r="F123" s="415"/>
      <c r="G123" s="701"/>
      <c r="H123" s="407" t="s">
        <v>79</v>
      </c>
      <c r="I123" s="407">
        <f>1000+20</f>
        <v>1020</v>
      </c>
      <c r="J123" s="407"/>
      <c r="K123" s="407"/>
      <c r="L123" s="407"/>
      <c r="M123" s="689" t="s">
        <v>60</v>
      </c>
      <c r="N123" s="334">
        <v>5.9</v>
      </c>
      <c r="O123" s="64"/>
      <c r="P123" s="30"/>
      <c r="Q123" s="182"/>
    </row>
    <row r="124" spans="1:19" ht="13.5" customHeight="1" x14ac:dyDescent="0.2">
      <c r="A124" s="612"/>
      <c r="B124" s="613"/>
      <c r="C124" s="867"/>
      <c r="D124" s="845"/>
      <c r="E124" s="412" t="s">
        <v>129</v>
      </c>
      <c r="F124" s="415"/>
      <c r="G124" s="701"/>
      <c r="H124" s="120" t="s">
        <v>54</v>
      </c>
      <c r="I124" s="120">
        <v>38.200000000000003</v>
      </c>
      <c r="J124" s="120"/>
      <c r="K124" s="120"/>
      <c r="L124" s="120"/>
      <c r="M124" s="692"/>
      <c r="N124" s="263"/>
      <c r="O124" s="54"/>
      <c r="P124" s="112"/>
      <c r="Q124" s="23"/>
    </row>
    <row r="125" spans="1:19" ht="14.25" customHeight="1" x14ac:dyDescent="0.2">
      <c r="A125" s="612"/>
      <c r="B125" s="613"/>
      <c r="C125" s="867"/>
      <c r="D125" s="845"/>
      <c r="E125" s="706" t="s">
        <v>133</v>
      </c>
      <c r="F125" s="415"/>
      <c r="G125" s="701"/>
      <c r="H125" s="120" t="s">
        <v>62</v>
      </c>
      <c r="I125" s="120">
        <v>27.6</v>
      </c>
      <c r="J125" s="120"/>
      <c r="K125" s="120"/>
      <c r="L125" s="120"/>
      <c r="M125" s="692"/>
      <c r="N125" s="263"/>
      <c r="O125" s="54"/>
      <c r="P125" s="112"/>
      <c r="Q125" s="23"/>
    </row>
    <row r="126" spans="1:19" ht="30" customHeight="1" x14ac:dyDescent="0.2">
      <c r="A126" s="612"/>
      <c r="B126" s="613"/>
      <c r="C126" s="868"/>
      <c r="D126" s="846"/>
      <c r="E126" s="413" t="s">
        <v>259</v>
      </c>
      <c r="F126" s="415"/>
      <c r="G126" s="701"/>
      <c r="H126" s="120" t="s">
        <v>23</v>
      </c>
      <c r="I126" s="120">
        <v>7.5</v>
      </c>
      <c r="J126" s="120"/>
      <c r="K126" s="120"/>
      <c r="L126" s="120"/>
      <c r="M126" s="692"/>
      <c r="N126" s="263"/>
      <c r="O126" s="54"/>
      <c r="P126" s="112"/>
      <c r="Q126" s="23"/>
    </row>
    <row r="127" spans="1:19" ht="18.75" customHeight="1" x14ac:dyDescent="0.2">
      <c r="A127" s="612"/>
      <c r="B127" s="613"/>
      <c r="C127" s="869" t="s">
        <v>258</v>
      </c>
      <c r="D127" s="872"/>
      <c r="E127" s="414" t="s">
        <v>221</v>
      </c>
      <c r="F127" s="656"/>
      <c r="G127" s="694"/>
      <c r="H127" s="679"/>
      <c r="I127" s="679"/>
      <c r="J127" s="679"/>
      <c r="K127" s="679"/>
      <c r="L127" s="679"/>
      <c r="M127" s="746" t="s">
        <v>312</v>
      </c>
      <c r="N127" s="30"/>
      <c r="O127" s="64"/>
      <c r="P127" s="30"/>
      <c r="Q127" s="182"/>
    </row>
    <row r="128" spans="1:19" ht="26.25" customHeight="1" x14ac:dyDescent="0.2">
      <c r="A128" s="612"/>
      <c r="B128" s="613"/>
      <c r="C128" s="870"/>
      <c r="D128" s="845"/>
      <c r="E128" s="312" t="s">
        <v>222</v>
      </c>
      <c r="F128" s="656"/>
      <c r="G128" s="694"/>
      <c r="H128" s="38"/>
      <c r="I128" s="38"/>
      <c r="J128" s="38"/>
      <c r="K128" s="38"/>
      <c r="L128" s="38"/>
      <c r="M128" s="747"/>
      <c r="N128" s="112"/>
      <c r="O128" s="54"/>
      <c r="P128" s="112"/>
      <c r="Q128" s="23"/>
    </row>
    <row r="129" spans="1:19" ht="15" customHeight="1" x14ac:dyDescent="0.2">
      <c r="A129" s="612"/>
      <c r="B129" s="613"/>
      <c r="C129" s="870"/>
      <c r="D129" s="845"/>
      <c r="E129" s="114" t="s">
        <v>132</v>
      </c>
      <c r="F129" s="656"/>
      <c r="G129" s="694"/>
      <c r="H129" s="38"/>
      <c r="I129" s="38"/>
      <c r="J129" s="38"/>
      <c r="K129" s="38"/>
      <c r="L129" s="38"/>
      <c r="M129" s="630"/>
      <c r="N129" s="112"/>
      <c r="O129" s="54"/>
      <c r="P129" s="112"/>
      <c r="Q129" s="23"/>
    </row>
    <row r="130" spans="1:19" ht="18" customHeight="1" x14ac:dyDescent="0.2">
      <c r="A130" s="612"/>
      <c r="B130" s="613"/>
      <c r="C130" s="871"/>
      <c r="D130" s="846"/>
      <c r="E130" s="380" t="s">
        <v>223</v>
      </c>
      <c r="F130" s="656"/>
      <c r="G130" s="694"/>
      <c r="H130" s="38"/>
      <c r="I130" s="38"/>
      <c r="J130" s="38"/>
      <c r="K130" s="38"/>
      <c r="L130" s="38"/>
      <c r="M130" s="630"/>
      <c r="N130" s="112"/>
      <c r="O130" s="54"/>
      <c r="P130" s="112"/>
      <c r="Q130" s="23"/>
    </row>
    <row r="131" spans="1:19" ht="26.25" customHeight="1" x14ac:dyDescent="0.2">
      <c r="A131" s="612"/>
      <c r="B131" s="613"/>
      <c r="C131" s="165"/>
      <c r="D131" s="699"/>
      <c r="E131" s="794" t="s">
        <v>81</v>
      </c>
      <c r="F131" s="635"/>
      <c r="G131" s="695"/>
      <c r="H131" s="679" t="s">
        <v>79</v>
      </c>
      <c r="I131" s="30">
        <v>262.3</v>
      </c>
      <c r="J131" s="679">
        <v>260.3</v>
      </c>
      <c r="K131" s="679">
        <v>260.3</v>
      </c>
      <c r="L131" s="679">
        <v>260.3</v>
      </c>
      <c r="M131" s="627" t="s">
        <v>210</v>
      </c>
      <c r="N131" s="363" t="s">
        <v>209</v>
      </c>
      <c r="O131" s="270" t="s">
        <v>209</v>
      </c>
      <c r="P131" s="675" t="s">
        <v>209</v>
      </c>
      <c r="Q131" s="677" t="s">
        <v>209</v>
      </c>
      <c r="R131" s="531"/>
      <c r="S131" s="536"/>
    </row>
    <row r="132" spans="1:19" ht="26.25" customHeight="1" x14ac:dyDescent="0.2">
      <c r="A132" s="612"/>
      <c r="B132" s="613"/>
      <c r="C132" s="165"/>
      <c r="D132" s="634"/>
      <c r="E132" s="795"/>
      <c r="F132" s="656"/>
      <c r="G132" s="695"/>
      <c r="H132" s="38" t="s">
        <v>23</v>
      </c>
      <c r="I132" s="112">
        <f>666.7+168.5+61.8</f>
        <v>897</v>
      </c>
      <c r="J132" s="38">
        <v>751.5</v>
      </c>
      <c r="K132" s="38">
        <v>830</v>
      </c>
      <c r="L132" s="38">
        <v>830</v>
      </c>
      <c r="M132" s="48" t="s">
        <v>37</v>
      </c>
      <c r="N132" s="99" t="s">
        <v>317</v>
      </c>
      <c r="O132" s="99" t="s">
        <v>211</v>
      </c>
      <c r="P132" s="448" t="s">
        <v>211</v>
      </c>
      <c r="Q132" s="261" t="s">
        <v>211</v>
      </c>
      <c r="R132" s="534"/>
      <c r="S132" s="543"/>
    </row>
    <row r="133" spans="1:19" ht="15.75" customHeight="1" x14ac:dyDescent="0.2">
      <c r="A133" s="612"/>
      <c r="B133" s="613"/>
      <c r="C133" s="165"/>
      <c r="D133" s="634"/>
      <c r="E133" s="795"/>
      <c r="F133" s="656"/>
      <c r="G133" s="695"/>
      <c r="H133" s="38" t="s">
        <v>62</v>
      </c>
      <c r="I133" s="54">
        <v>105</v>
      </c>
      <c r="J133" s="38"/>
      <c r="K133" s="38"/>
      <c r="L133" s="38"/>
      <c r="M133" s="48" t="s">
        <v>59</v>
      </c>
      <c r="N133" s="99" t="s">
        <v>205</v>
      </c>
      <c r="O133" s="99" t="s">
        <v>205</v>
      </c>
      <c r="P133" s="448" t="s">
        <v>205</v>
      </c>
      <c r="Q133" s="261" t="s">
        <v>205</v>
      </c>
    </row>
    <row r="134" spans="1:19" ht="29.25" customHeight="1" x14ac:dyDescent="0.2">
      <c r="A134" s="612"/>
      <c r="B134" s="613"/>
      <c r="C134" s="165"/>
      <c r="D134" s="700"/>
      <c r="E134" s="853"/>
      <c r="F134" s="668"/>
      <c r="G134" s="696"/>
      <c r="H134" s="42" t="s">
        <v>79</v>
      </c>
      <c r="I134" s="680">
        <f>110.5+4.7</f>
        <v>115.2</v>
      </c>
      <c r="J134" s="680"/>
      <c r="K134" s="680"/>
      <c r="L134" s="680"/>
      <c r="M134" s="655" t="s">
        <v>230</v>
      </c>
      <c r="N134" s="364" t="s">
        <v>231</v>
      </c>
      <c r="O134" s="198" t="s">
        <v>231</v>
      </c>
      <c r="P134" s="416"/>
      <c r="Q134" s="678"/>
    </row>
    <row r="135" spans="1:19" ht="15" customHeight="1" x14ac:dyDescent="0.2">
      <c r="A135" s="886"/>
      <c r="B135" s="877"/>
      <c r="C135" s="843"/>
      <c r="D135" s="634"/>
      <c r="E135" s="741" t="s">
        <v>47</v>
      </c>
      <c r="F135" s="656"/>
      <c r="G135" s="696"/>
      <c r="H135" s="38" t="s">
        <v>23</v>
      </c>
      <c r="I135" s="38">
        <v>400</v>
      </c>
      <c r="J135" s="38">
        <f>500-100</f>
        <v>400</v>
      </c>
      <c r="K135" s="38">
        <v>500</v>
      </c>
      <c r="L135" s="38">
        <v>500</v>
      </c>
      <c r="M135" s="761" t="s">
        <v>207</v>
      </c>
      <c r="N135" s="363" t="s">
        <v>206</v>
      </c>
      <c r="O135" s="270" t="s">
        <v>206</v>
      </c>
      <c r="P135" s="675" t="s">
        <v>206</v>
      </c>
      <c r="Q135" s="184" t="s">
        <v>206</v>
      </c>
    </row>
    <row r="136" spans="1:19" ht="14.25" customHeight="1" x14ac:dyDescent="0.2">
      <c r="A136" s="886"/>
      <c r="B136" s="877"/>
      <c r="C136" s="843"/>
      <c r="D136" s="700"/>
      <c r="E136" s="768"/>
      <c r="F136" s="668"/>
      <c r="G136" s="696"/>
      <c r="H136" s="262"/>
      <c r="I136" s="262"/>
      <c r="J136" s="262"/>
      <c r="K136" s="680"/>
      <c r="L136" s="680"/>
      <c r="M136" s="781"/>
      <c r="N136" s="25"/>
      <c r="O136" s="83"/>
      <c r="P136" s="24"/>
      <c r="Q136" s="26"/>
    </row>
    <row r="137" spans="1:19" ht="15.75" customHeight="1" x14ac:dyDescent="0.2">
      <c r="A137" s="886"/>
      <c r="B137" s="877"/>
      <c r="C137" s="843"/>
      <c r="D137" s="821"/>
      <c r="E137" s="847" t="s">
        <v>198</v>
      </c>
      <c r="F137" s="850"/>
      <c r="G137" s="131"/>
      <c r="H137" s="679" t="s">
        <v>23</v>
      </c>
      <c r="I137" s="679">
        <v>0</v>
      </c>
      <c r="J137" s="679">
        <v>0</v>
      </c>
      <c r="K137" s="679">
        <v>290</v>
      </c>
      <c r="L137" s="679">
        <v>290</v>
      </c>
      <c r="M137" s="627"/>
      <c r="N137" s="291"/>
      <c r="O137" s="697"/>
      <c r="P137" s="697"/>
      <c r="Q137" s="677"/>
      <c r="R137" s="531"/>
      <c r="S137" s="537"/>
    </row>
    <row r="138" spans="1:19" ht="15.75" customHeight="1" x14ac:dyDescent="0.2">
      <c r="A138" s="886"/>
      <c r="B138" s="877"/>
      <c r="C138" s="843"/>
      <c r="D138" s="822"/>
      <c r="E138" s="848"/>
      <c r="F138" s="851"/>
      <c r="G138" s="131"/>
      <c r="H138" s="38" t="s">
        <v>79</v>
      </c>
      <c r="I138" s="38">
        <f>235.8+32</f>
        <v>267.8</v>
      </c>
      <c r="J138" s="38">
        <v>315.60000000000002</v>
      </c>
      <c r="K138" s="38">
        <v>310</v>
      </c>
      <c r="L138" s="38">
        <v>310</v>
      </c>
      <c r="M138" s="322" t="s">
        <v>212</v>
      </c>
      <c r="N138" s="271" t="s">
        <v>226</v>
      </c>
      <c r="O138" s="230" t="s">
        <v>274</v>
      </c>
      <c r="P138" s="230" t="s">
        <v>274</v>
      </c>
      <c r="Q138" s="204" t="s">
        <v>274</v>
      </c>
      <c r="R138" s="531"/>
      <c r="S138" s="536"/>
    </row>
    <row r="139" spans="1:19" ht="15" customHeight="1" x14ac:dyDescent="0.2">
      <c r="A139" s="886"/>
      <c r="B139" s="877"/>
      <c r="C139" s="843"/>
      <c r="D139" s="822"/>
      <c r="E139" s="849"/>
      <c r="F139" s="851"/>
      <c r="G139" s="131"/>
      <c r="H139" s="38" t="s">
        <v>62</v>
      </c>
      <c r="I139" s="38">
        <v>90</v>
      </c>
      <c r="J139" s="38"/>
      <c r="K139" s="38"/>
      <c r="L139" s="38"/>
      <c r="M139" s="630" t="s">
        <v>208</v>
      </c>
      <c r="N139" s="494" t="s">
        <v>227</v>
      </c>
      <c r="O139" s="494" t="s">
        <v>316</v>
      </c>
      <c r="P139" s="102" t="s">
        <v>274</v>
      </c>
      <c r="Q139" s="156" t="s">
        <v>274</v>
      </c>
      <c r="R139" s="531"/>
      <c r="S139" s="537"/>
    </row>
    <row r="140" spans="1:19" ht="24" customHeight="1" x14ac:dyDescent="0.2">
      <c r="A140" s="886"/>
      <c r="B140" s="877"/>
      <c r="C140" s="843"/>
      <c r="D140" s="822"/>
      <c r="E140" s="428"/>
      <c r="F140" s="851"/>
      <c r="G140" s="131"/>
      <c r="H140" s="38" t="s">
        <v>65</v>
      </c>
      <c r="I140" s="38">
        <f>270+17.9</f>
        <v>287.89999999999998</v>
      </c>
      <c r="J140" s="38">
        <v>79.3</v>
      </c>
      <c r="K140" s="38"/>
      <c r="L140" s="38"/>
      <c r="M140" s="782" t="s">
        <v>325</v>
      </c>
      <c r="N140" s="421" t="s">
        <v>49</v>
      </c>
      <c r="O140" s="170"/>
      <c r="P140" s="170"/>
      <c r="Q140" s="186"/>
      <c r="R140" s="531"/>
      <c r="S140" s="536"/>
    </row>
    <row r="141" spans="1:19" ht="12" customHeight="1" x14ac:dyDescent="0.2">
      <c r="A141" s="886"/>
      <c r="B141" s="877"/>
      <c r="C141" s="843"/>
      <c r="D141" s="822"/>
      <c r="E141" s="428"/>
      <c r="F141" s="851"/>
      <c r="G141" s="131"/>
      <c r="H141" s="38" t="s">
        <v>54</v>
      </c>
      <c r="I141" s="38"/>
      <c r="J141" s="38">
        <v>70.7</v>
      </c>
      <c r="K141" s="38"/>
      <c r="L141" s="38"/>
      <c r="M141" s="783"/>
      <c r="N141" s="422"/>
      <c r="O141" s="271"/>
      <c r="P141" s="230"/>
      <c r="Q141" s="204"/>
    </row>
    <row r="142" spans="1:19" ht="27.75" customHeight="1" x14ac:dyDescent="0.2">
      <c r="A142" s="886"/>
      <c r="B142" s="877"/>
      <c r="C142" s="843"/>
      <c r="D142" s="823"/>
      <c r="E142" s="688"/>
      <c r="F142" s="852"/>
      <c r="G142" s="131"/>
      <c r="H142" s="680"/>
      <c r="I142" s="680"/>
      <c r="J142" s="680"/>
      <c r="K142" s="680"/>
      <c r="L142" s="680"/>
      <c r="M142" s="180" t="s">
        <v>224</v>
      </c>
      <c r="N142" s="417" t="s">
        <v>49</v>
      </c>
      <c r="O142" s="198"/>
      <c r="P142" s="676"/>
      <c r="Q142" s="187"/>
    </row>
    <row r="143" spans="1:19" ht="28.5" customHeight="1" x14ac:dyDescent="0.2">
      <c r="A143" s="612"/>
      <c r="B143" s="613"/>
      <c r="C143" s="702"/>
      <c r="D143" s="634"/>
      <c r="E143" s="831" t="s">
        <v>80</v>
      </c>
      <c r="F143" s="656"/>
      <c r="G143" s="694"/>
      <c r="H143" s="679" t="s">
        <v>23</v>
      </c>
      <c r="I143" s="679">
        <f>631-100-43.8</f>
        <v>487.2</v>
      </c>
      <c r="J143" s="679">
        <f>209</f>
        <v>209</v>
      </c>
      <c r="K143" s="679">
        <v>543</v>
      </c>
      <c r="L143" s="679">
        <v>416.9</v>
      </c>
      <c r="M143" s="627" t="s">
        <v>113</v>
      </c>
      <c r="N143" s="684">
        <v>8</v>
      </c>
      <c r="O143" s="315">
        <v>5</v>
      </c>
      <c r="P143" s="686">
        <v>8</v>
      </c>
      <c r="Q143" s="560">
        <v>8</v>
      </c>
      <c r="R143" s="538"/>
      <c r="S143" s="346"/>
    </row>
    <row r="144" spans="1:19" ht="16.5" customHeight="1" x14ac:dyDescent="0.2">
      <c r="A144" s="612"/>
      <c r="B144" s="613"/>
      <c r="C144" s="702"/>
      <c r="D144" s="634"/>
      <c r="E144" s="831"/>
      <c r="F144" s="656"/>
      <c r="G144" s="694"/>
      <c r="H144" s="680" t="s">
        <v>54</v>
      </c>
      <c r="I144" s="680">
        <v>61.7</v>
      </c>
      <c r="J144" s="680">
        <v>50</v>
      </c>
      <c r="K144" s="680"/>
      <c r="L144" s="680"/>
      <c r="M144" s="655"/>
      <c r="N144" s="15"/>
      <c r="O144" s="135"/>
      <c r="P144" s="29"/>
      <c r="Q144" s="16"/>
      <c r="R144" s="538"/>
      <c r="S144" s="346"/>
    </row>
    <row r="145" spans="1:19" ht="12" customHeight="1" x14ac:dyDescent="0.2">
      <c r="A145" s="667"/>
      <c r="B145" s="613"/>
      <c r="C145" s="179"/>
      <c r="D145" s="699"/>
      <c r="E145" s="741" t="s">
        <v>36</v>
      </c>
      <c r="F145" s="643"/>
      <c r="G145" s="693"/>
      <c r="H145" s="35" t="s">
        <v>79</v>
      </c>
      <c r="I145" s="38">
        <f>70-9</f>
        <v>61</v>
      </c>
      <c r="J145" s="38">
        <v>70</v>
      </c>
      <c r="K145" s="38">
        <v>70</v>
      </c>
      <c r="L145" s="38">
        <v>70</v>
      </c>
      <c r="M145" s="761" t="s">
        <v>197</v>
      </c>
      <c r="N145" s="685">
        <v>14</v>
      </c>
      <c r="O145" s="651">
        <v>15</v>
      </c>
      <c r="P145" s="653">
        <v>15</v>
      </c>
      <c r="Q145" s="682">
        <v>15</v>
      </c>
    </row>
    <row r="146" spans="1:19" ht="12" customHeight="1" x14ac:dyDescent="0.2">
      <c r="A146" s="667"/>
      <c r="B146" s="613"/>
      <c r="C146" s="179"/>
      <c r="D146" s="634"/>
      <c r="E146" s="767"/>
      <c r="F146" s="656"/>
      <c r="G146" s="694"/>
      <c r="H146" s="38" t="s">
        <v>23</v>
      </c>
      <c r="I146" s="38">
        <f>50+43+28.9-7.5</f>
        <v>114.4</v>
      </c>
      <c r="J146" s="38">
        <v>93.7</v>
      </c>
      <c r="K146" s="47">
        <v>80</v>
      </c>
      <c r="L146" s="47">
        <v>80</v>
      </c>
      <c r="M146" s="762"/>
      <c r="N146" s="685"/>
      <c r="O146" s="651"/>
      <c r="P146" s="653"/>
      <c r="Q146" s="682"/>
    </row>
    <row r="147" spans="1:19" ht="12" customHeight="1" x14ac:dyDescent="0.2">
      <c r="A147" s="667"/>
      <c r="B147" s="613"/>
      <c r="C147" s="179"/>
      <c r="D147" s="634"/>
      <c r="E147" s="767"/>
      <c r="F147" s="656"/>
      <c r="G147" s="694"/>
      <c r="H147" s="38" t="s">
        <v>65</v>
      </c>
      <c r="I147" s="38">
        <v>4.7</v>
      </c>
      <c r="J147" s="38"/>
      <c r="K147" s="47"/>
      <c r="L147" s="47"/>
      <c r="M147" s="630"/>
      <c r="N147" s="685"/>
      <c r="O147" s="651"/>
      <c r="P147" s="653"/>
      <c r="Q147" s="682"/>
    </row>
    <row r="148" spans="1:19" ht="12.75" customHeight="1" x14ac:dyDescent="0.2">
      <c r="A148" s="667"/>
      <c r="B148" s="613"/>
      <c r="C148" s="179"/>
      <c r="D148" s="700"/>
      <c r="E148" s="768"/>
      <c r="F148" s="668"/>
      <c r="G148" s="694"/>
      <c r="H148" s="680" t="s">
        <v>54</v>
      </c>
      <c r="I148" s="680">
        <f>30+5+31.9</f>
        <v>66.900000000000006</v>
      </c>
      <c r="J148" s="680"/>
      <c r="K148" s="49"/>
      <c r="L148" s="49"/>
      <c r="M148" s="630"/>
      <c r="N148" s="15"/>
      <c r="O148" s="135"/>
      <c r="P148" s="29"/>
      <c r="Q148" s="16"/>
    </row>
    <row r="149" spans="1:19" ht="17.25" customHeight="1" x14ac:dyDescent="0.2">
      <c r="A149" s="667"/>
      <c r="B149" s="613"/>
      <c r="C149" s="179"/>
      <c r="D149" s="821"/>
      <c r="E149" s="785" t="s">
        <v>177</v>
      </c>
      <c r="F149" s="292" t="s">
        <v>44</v>
      </c>
      <c r="G149" s="693"/>
      <c r="H149" s="302" t="s">
        <v>79</v>
      </c>
      <c r="I149" s="679">
        <f>15-1.7</f>
        <v>13.3</v>
      </c>
      <c r="J149" s="679">
        <v>13.8</v>
      </c>
      <c r="K149" s="679"/>
      <c r="L149" s="679"/>
      <c r="M149" s="370" t="s">
        <v>74</v>
      </c>
      <c r="N149" s="239">
        <v>1</v>
      </c>
      <c r="O149" s="651">
        <v>1</v>
      </c>
      <c r="P149" s="653"/>
      <c r="Q149" s="682"/>
    </row>
    <row r="150" spans="1:19" ht="26.25" customHeight="1" x14ac:dyDescent="0.2">
      <c r="A150" s="667"/>
      <c r="B150" s="613"/>
      <c r="C150" s="702"/>
      <c r="D150" s="823"/>
      <c r="E150" s="830"/>
      <c r="F150" s="668"/>
      <c r="G150" s="694"/>
      <c r="H150" s="303" t="s">
        <v>79</v>
      </c>
      <c r="I150" s="680"/>
      <c r="J150" s="680">
        <v>20</v>
      </c>
      <c r="K150" s="680"/>
      <c r="L150" s="680"/>
      <c r="M150" s="14" t="s">
        <v>185</v>
      </c>
      <c r="N150" s="276"/>
      <c r="O150" s="293">
        <v>100</v>
      </c>
      <c r="P150" s="320"/>
      <c r="Q150" s="278"/>
    </row>
    <row r="151" spans="1:19" ht="13.5" customHeight="1" x14ac:dyDescent="0.2">
      <c r="A151" s="667"/>
      <c r="B151" s="666"/>
      <c r="C151" s="164"/>
      <c r="D151" s="821"/>
      <c r="E151" s="741" t="s">
        <v>271</v>
      </c>
      <c r="F151" s="292" t="s">
        <v>44</v>
      </c>
      <c r="G151" s="429"/>
      <c r="H151" s="305" t="s">
        <v>65</v>
      </c>
      <c r="I151" s="679"/>
      <c r="J151" s="679">
        <v>5</v>
      </c>
      <c r="K151" s="679"/>
      <c r="L151" s="679"/>
      <c r="M151" s="419" t="s">
        <v>272</v>
      </c>
      <c r="N151" s="420"/>
      <c r="O151" s="274">
        <v>1</v>
      </c>
      <c r="P151" s="233"/>
      <c r="Q151" s="275"/>
      <c r="R151" s="240"/>
    </row>
    <row r="152" spans="1:19" ht="25.5" customHeight="1" x14ac:dyDescent="0.2">
      <c r="A152" s="667"/>
      <c r="B152" s="666"/>
      <c r="C152" s="164"/>
      <c r="D152" s="823"/>
      <c r="E152" s="768"/>
      <c r="F152" s="199"/>
      <c r="G152" s="429"/>
      <c r="H152" s="306" t="s">
        <v>23</v>
      </c>
      <c r="I152" s="680"/>
      <c r="J152" s="680"/>
      <c r="K152" s="680">
        <v>305</v>
      </c>
      <c r="L152" s="680"/>
      <c r="M152" s="14" t="s">
        <v>273</v>
      </c>
      <c r="N152" s="276"/>
      <c r="O152" s="293"/>
      <c r="P152" s="29">
        <v>100</v>
      </c>
      <c r="Q152" s="16"/>
      <c r="R152" s="381"/>
    </row>
    <row r="153" spans="1:19" ht="17.25" customHeight="1" x14ac:dyDescent="0.2">
      <c r="A153" s="667"/>
      <c r="B153" s="613"/>
      <c r="C153" s="702"/>
      <c r="D153" s="634"/>
      <c r="E153" s="621" t="s">
        <v>196</v>
      </c>
      <c r="F153" s="292" t="s">
        <v>44</v>
      </c>
      <c r="G153" s="694"/>
      <c r="H153" s="286" t="s">
        <v>79</v>
      </c>
      <c r="I153" s="43">
        <f>20-12</f>
        <v>8</v>
      </c>
      <c r="J153" s="287">
        <v>10.4</v>
      </c>
      <c r="K153" s="679"/>
      <c r="L153" s="679"/>
      <c r="M153" s="663" t="s">
        <v>43</v>
      </c>
      <c r="N153" s="201">
        <v>3</v>
      </c>
      <c r="O153" s="201">
        <v>3</v>
      </c>
      <c r="P153" s="202"/>
      <c r="Q153" s="103"/>
      <c r="R153" s="346"/>
      <c r="S153" s="31"/>
    </row>
    <row r="154" spans="1:19" ht="26.25" customHeight="1" x14ac:dyDescent="0.2">
      <c r="A154" s="637"/>
      <c r="B154" s="639"/>
      <c r="C154" s="705"/>
      <c r="D154" s="502"/>
      <c r="E154" s="288" t="s">
        <v>194</v>
      </c>
      <c r="F154" s="789"/>
      <c r="G154" s="285"/>
      <c r="H154" s="495" t="s">
        <v>79</v>
      </c>
      <c r="I154" s="286"/>
      <c r="J154" s="287"/>
      <c r="K154" s="43">
        <v>248.1</v>
      </c>
      <c r="L154" s="43"/>
      <c r="M154" s="1058" t="s">
        <v>300</v>
      </c>
      <c r="N154" s="344"/>
      <c r="O154" s="344"/>
      <c r="P154" s="340">
        <v>100</v>
      </c>
      <c r="Q154" s="296"/>
      <c r="S154" s="31"/>
    </row>
    <row r="155" spans="1:19" ht="17.25" customHeight="1" x14ac:dyDescent="0.2">
      <c r="A155" s="637"/>
      <c r="B155" s="639"/>
      <c r="C155" s="705"/>
      <c r="D155" s="502"/>
      <c r="E155" s="288" t="s">
        <v>193</v>
      </c>
      <c r="F155" s="789"/>
      <c r="G155" s="285"/>
      <c r="H155" s="496"/>
      <c r="I155" s="497"/>
      <c r="J155" s="518"/>
      <c r="K155" s="546"/>
      <c r="L155" s="546"/>
      <c r="M155" s="1059"/>
      <c r="N155" s="223"/>
      <c r="O155" s="223"/>
      <c r="P155" s="318"/>
      <c r="Q155" s="265"/>
    </row>
    <row r="156" spans="1:19" ht="25.5" customHeight="1" x14ac:dyDescent="0.2">
      <c r="A156" s="637"/>
      <c r="B156" s="639"/>
      <c r="C156" s="705"/>
      <c r="D156" s="502"/>
      <c r="E156" s="631" t="s">
        <v>195</v>
      </c>
      <c r="F156" s="790"/>
      <c r="G156" s="285"/>
      <c r="H156" s="284" t="s">
        <v>79</v>
      </c>
      <c r="I156" s="303"/>
      <c r="J156" s="83"/>
      <c r="K156" s="255"/>
      <c r="L156" s="38">
        <v>272.3</v>
      </c>
      <c r="M156" s="14" t="s">
        <v>301</v>
      </c>
      <c r="N156" s="669"/>
      <c r="O156" s="172"/>
      <c r="P156" s="172"/>
      <c r="Q156" s="148">
        <v>100</v>
      </c>
    </row>
    <row r="157" spans="1:19" ht="17.25" customHeight="1" x14ac:dyDescent="0.2">
      <c r="A157" s="667"/>
      <c r="B157" s="666"/>
      <c r="C157" s="164"/>
      <c r="D157" s="821"/>
      <c r="E157" s="741" t="s">
        <v>275</v>
      </c>
      <c r="F157" s="292" t="s">
        <v>44</v>
      </c>
      <c r="G157" s="429"/>
      <c r="H157" s="305" t="s">
        <v>79</v>
      </c>
      <c r="I157" s="679">
        <v>0</v>
      </c>
      <c r="J157" s="679">
        <v>20.6</v>
      </c>
      <c r="K157" s="679"/>
      <c r="L157" s="679"/>
      <c r="M157" s="370" t="s">
        <v>74</v>
      </c>
      <c r="N157" s="273"/>
      <c r="O157" s="274">
        <v>1</v>
      </c>
      <c r="P157" s="233"/>
      <c r="Q157" s="142"/>
      <c r="R157" s="346"/>
    </row>
    <row r="158" spans="1:19" ht="25.5" customHeight="1" x14ac:dyDescent="0.2">
      <c r="A158" s="667"/>
      <c r="B158" s="666"/>
      <c r="C158" s="164"/>
      <c r="D158" s="823"/>
      <c r="E158" s="768"/>
      <c r="F158" s="199"/>
      <c r="G158" s="429"/>
      <c r="H158" s="306" t="s">
        <v>79</v>
      </c>
      <c r="I158" s="680"/>
      <c r="J158" s="680"/>
      <c r="K158" s="680">
        <v>150</v>
      </c>
      <c r="L158" s="680">
        <v>350</v>
      </c>
      <c r="M158" s="14" t="s">
        <v>276</v>
      </c>
      <c r="N158" s="276"/>
      <c r="O158" s="293"/>
      <c r="P158" s="29">
        <v>50</v>
      </c>
      <c r="Q158" s="16">
        <v>100</v>
      </c>
      <c r="S158" s="31"/>
    </row>
    <row r="159" spans="1:19" ht="16.5" customHeight="1" x14ac:dyDescent="0.2">
      <c r="A159" s="667"/>
      <c r="B159" s="666"/>
      <c r="C159" s="164"/>
      <c r="D159" s="821"/>
      <c r="E159" s="741" t="s">
        <v>277</v>
      </c>
      <c r="F159" s="292"/>
      <c r="G159" s="429"/>
      <c r="H159" s="305" t="s">
        <v>79</v>
      </c>
      <c r="I159" s="679"/>
      <c r="J159" s="679">
        <v>5.3</v>
      </c>
      <c r="K159" s="679">
        <v>5.3</v>
      </c>
      <c r="L159" s="679">
        <v>5.3</v>
      </c>
      <c r="M159" s="657" t="s">
        <v>278</v>
      </c>
      <c r="N159" s="424"/>
      <c r="O159" s="425">
        <v>10</v>
      </c>
      <c r="P159" s="426">
        <v>10</v>
      </c>
      <c r="Q159" s="427">
        <v>10</v>
      </c>
      <c r="S159" s="31"/>
    </row>
    <row r="160" spans="1:19" ht="17.25" customHeight="1" x14ac:dyDescent="0.2">
      <c r="A160" s="667"/>
      <c r="B160" s="666"/>
      <c r="C160" s="164"/>
      <c r="D160" s="823"/>
      <c r="E160" s="768"/>
      <c r="F160" s="199"/>
      <c r="G160" s="709"/>
      <c r="H160" s="306" t="s">
        <v>23</v>
      </c>
      <c r="I160" s="680"/>
      <c r="J160" s="680">
        <v>1.1000000000000001</v>
      </c>
      <c r="K160" s="680"/>
      <c r="L160" s="680"/>
      <c r="M160" s="14"/>
      <c r="N160" s="276"/>
      <c r="O160" s="15"/>
      <c r="P160" s="374"/>
      <c r="Q160" s="277"/>
      <c r="S160" s="31"/>
    </row>
    <row r="161" spans="1:19" ht="14.25" customHeight="1" thickBot="1" x14ac:dyDescent="0.25">
      <c r="A161" s="41"/>
      <c r="B161" s="632"/>
      <c r="C161" s="95"/>
      <c r="D161" s="174"/>
      <c r="E161" s="167"/>
      <c r="F161" s="168"/>
      <c r="G161" s="157"/>
      <c r="H161" s="74" t="s">
        <v>5</v>
      </c>
      <c r="I161" s="104">
        <f>SUM(I15:I160)</f>
        <v>12943.7</v>
      </c>
      <c r="J161" s="104">
        <f>SUM(J15:J160)</f>
        <v>20074.5</v>
      </c>
      <c r="K161" s="104">
        <f>SUM(K15:K160)</f>
        <v>28466.9</v>
      </c>
      <c r="L161" s="104">
        <f>SUM(L15:L160)</f>
        <v>24212.3</v>
      </c>
      <c r="M161" s="169"/>
      <c r="N161" s="162"/>
      <c r="O161" s="162"/>
      <c r="P161" s="162"/>
      <c r="Q161" s="163"/>
    </row>
    <row r="162" spans="1:19" ht="14.25" customHeight="1" thickBot="1" x14ac:dyDescent="0.25">
      <c r="A162" s="44" t="s">
        <v>4</v>
      </c>
      <c r="B162" s="124" t="s">
        <v>4</v>
      </c>
      <c r="C162" s="837" t="s">
        <v>7</v>
      </c>
      <c r="D162" s="838"/>
      <c r="E162" s="838"/>
      <c r="F162" s="838"/>
      <c r="G162" s="838"/>
      <c r="H162" s="839"/>
      <c r="I162" s="76">
        <f>I161</f>
        <v>12943.7</v>
      </c>
      <c r="J162" s="76">
        <f t="shared" ref="J162:L162" si="0">J161</f>
        <v>20074.5</v>
      </c>
      <c r="K162" s="76">
        <f t="shared" si="0"/>
        <v>28466.9</v>
      </c>
      <c r="L162" s="76">
        <f t="shared" si="0"/>
        <v>24212.3</v>
      </c>
      <c r="M162" s="648"/>
      <c r="N162" s="563"/>
      <c r="O162" s="563"/>
      <c r="P162" s="648"/>
      <c r="Q162" s="649"/>
    </row>
    <row r="163" spans="1:19" ht="14.25" customHeight="1" thickBot="1" x14ac:dyDescent="0.25">
      <c r="A163" s="44" t="s">
        <v>4</v>
      </c>
      <c r="B163" s="124" t="s">
        <v>6</v>
      </c>
      <c r="C163" s="1039" t="s">
        <v>29</v>
      </c>
      <c r="D163" s="1039"/>
      <c r="E163" s="1039"/>
      <c r="F163" s="1039"/>
      <c r="G163" s="1039"/>
      <c r="H163" s="1039"/>
      <c r="I163" s="1039"/>
      <c r="J163" s="1039"/>
      <c r="K163" s="1039"/>
      <c r="L163" s="1039"/>
      <c r="M163" s="1039"/>
      <c r="N163" s="1040"/>
      <c r="O163" s="1040"/>
      <c r="P163" s="1040"/>
      <c r="Q163" s="1041"/>
    </row>
    <row r="164" spans="1:19" ht="31.5" customHeight="1" x14ac:dyDescent="0.2">
      <c r="A164" s="641" t="s">
        <v>4</v>
      </c>
      <c r="B164" s="123" t="s">
        <v>6</v>
      </c>
      <c r="C164" s="161" t="s">
        <v>4</v>
      </c>
      <c r="D164" s="515"/>
      <c r="E164" s="61" t="s">
        <v>50</v>
      </c>
      <c r="F164" s="58" t="s">
        <v>89</v>
      </c>
      <c r="G164" s="181"/>
      <c r="H164" s="46"/>
      <c r="I164" s="323"/>
      <c r="J164" s="82"/>
      <c r="K164" s="82"/>
      <c r="L164" s="323"/>
      <c r="M164" s="712"/>
      <c r="N164" s="713"/>
      <c r="O164" s="712"/>
      <c r="P164" s="714"/>
      <c r="Q164" s="715"/>
    </row>
    <row r="165" spans="1:19" ht="14.25" customHeight="1" x14ac:dyDescent="0.2">
      <c r="A165" s="612"/>
      <c r="B165" s="666"/>
      <c r="C165" s="702"/>
      <c r="D165" s="634" t="s">
        <v>4</v>
      </c>
      <c r="E165" s="673" t="s">
        <v>46</v>
      </c>
      <c r="F165" s="672"/>
      <c r="G165" s="769" t="s">
        <v>151</v>
      </c>
      <c r="H165" s="143"/>
      <c r="I165" s="716"/>
      <c r="J165" s="717"/>
      <c r="K165" s="717"/>
      <c r="L165" s="716"/>
      <c r="M165" s="519"/>
      <c r="N165" s="366"/>
      <c r="O165" s="367"/>
      <c r="P165" s="372"/>
      <c r="Q165" s="368"/>
    </row>
    <row r="166" spans="1:19" ht="12.75" customHeight="1" x14ac:dyDescent="0.2">
      <c r="A166" s="612"/>
      <c r="B166" s="666"/>
      <c r="C166" s="702"/>
      <c r="D166" s="634"/>
      <c r="E166" s="836" t="s">
        <v>67</v>
      </c>
      <c r="F166" s="567" t="s">
        <v>294</v>
      </c>
      <c r="G166" s="808"/>
      <c r="H166" s="47" t="s">
        <v>23</v>
      </c>
      <c r="I166" s="68">
        <f>2865.4-400-5</f>
        <v>2460.4</v>
      </c>
      <c r="J166" s="68">
        <v>2861.6</v>
      </c>
      <c r="K166" s="38">
        <f>5337-194</f>
        <v>5143</v>
      </c>
      <c r="L166" s="38">
        <f>5474-194</f>
        <v>5280</v>
      </c>
      <c r="M166" s="618" t="s">
        <v>38</v>
      </c>
      <c r="N166" s="112">
        <v>6</v>
      </c>
      <c r="O166" s="112">
        <v>6</v>
      </c>
      <c r="P166" s="112">
        <v>6</v>
      </c>
      <c r="Q166" s="23">
        <v>6</v>
      </c>
      <c r="R166" s="346"/>
    </row>
    <row r="167" spans="1:19" ht="12.75" customHeight="1" x14ac:dyDescent="0.2">
      <c r="A167" s="612"/>
      <c r="B167" s="666"/>
      <c r="C167" s="702"/>
      <c r="D167" s="634"/>
      <c r="E167" s="836"/>
      <c r="F167" s="626"/>
      <c r="G167" s="808"/>
      <c r="H167" s="80" t="s">
        <v>54</v>
      </c>
      <c r="I167" s="72">
        <v>2062.6</v>
      </c>
      <c r="J167" s="72">
        <v>2000</v>
      </c>
      <c r="K167" s="40"/>
      <c r="L167" s="40"/>
      <c r="M167" s="385"/>
      <c r="N167" s="239"/>
      <c r="O167" s="239"/>
      <c r="P167" s="239"/>
      <c r="Q167" s="247"/>
      <c r="R167" s="346"/>
    </row>
    <row r="168" spans="1:19" ht="15" customHeight="1" x14ac:dyDescent="0.2">
      <c r="A168" s="612"/>
      <c r="B168" s="666"/>
      <c r="C168" s="702"/>
      <c r="D168" s="634"/>
      <c r="E168" s="836"/>
      <c r="F168" s="626"/>
      <c r="G168" s="808"/>
      <c r="H168" s="47" t="s">
        <v>23</v>
      </c>
      <c r="I168" s="68">
        <v>118.8</v>
      </c>
      <c r="J168" s="68">
        <v>194</v>
      </c>
      <c r="K168" s="68">
        <v>194</v>
      </c>
      <c r="L168" s="38">
        <v>194</v>
      </c>
      <c r="M168" s="759" t="s">
        <v>228</v>
      </c>
      <c r="N168" s="112">
        <v>2</v>
      </c>
      <c r="O168" s="112">
        <v>2</v>
      </c>
      <c r="P168" s="112">
        <v>2</v>
      </c>
      <c r="Q168" s="23">
        <v>2</v>
      </c>
    </row>
    <row r="169" spans="1:19" ht="14.25" customHeight="1" x14ac:dyDescent="0.2">
      <c r="A169" s="612"/>
      <c r="B169" s="666"/>
      <c r="C169" s="702"/>
      <c r="D169" s="634"/>
      <c r="E169" s="836"/>
      <c r="F169" s="626"/>
      <c r="G169" s="808"/>
      <c r="H169" s="80" t="s">
        <v>65</v>
      </c>
      <c r="I169" s="40">
        <v>75.2</v>
      </c>
      <c r="J169" s="72"/>
      <c r="K169" s="72"/>
      <c r="L169" s="40"/>
      <c r="M169" s="788"/>
      <c r="N169" s="239"/>
      <c r="O169" s="140"/>
      <c r="P169" s="158"/>
      <c r="Q169" s="247"/>
    </row>
    <row r="170" spans="1:19" ht="19.5" customHeight="1" x14ac:dyDescent="0.2">
      <c r="A170" s="612"/>
      <c r="B170" s="666"/>
      <c r="C170" s="702"/>
      <c r="D170" s="634"/>
      <c r="E170" s="718" t="s">
        <v>68</v>
      </c>
      <c r="F170" s="626"/>
      <c r="G170" s="298"/>
      <c r="H170" s="47" t="s">
        <v>23</v>
      </c>
      <c r="I170" s="38">
        <v>10.5</v>
      </c>
      <c r="J170" s="68">
        <v>10</v>
      </c>
      <c r="K170" s="68">
        <v>10</v>
      </c>
      <c r="L170" s="38">
        <v>10</v>
      </c>
      <c r="M170" s="520" t="s">
        <v>109</v>
      </c>
      <c r="N170" s="112">
        <v>4</v>
      </c>
      <c r="O170" s="22">
        <v>3.2</v>
      </c>
      <c r="P170" s="22">
        <v>3.2</v>
      </c>
      <c r="Q170" s="23">
        <v>3.2</v>
      </c>
    </row>
    <row r="171" spans="1:19" ht="26.25" customHeight="1" x14ac:dyDescent="0.2">
      <c r="A171" s="612"/>
      <c r="B171" s="666"/>
      <c r="C171" s="702"/>
      <c r="D171" s="634"/>
      <c r="E171" s="129" t="s">
        <v>69</v>
      </c>
      <c r="F171" s="626"/>
      <c r="G171" s="298"/>
      <c r="H171" s="73" t="s">
        <v>23</v>
      </c>
      <c r="I171" s="36">
        <v>56.3</v>
      </c>
      <c r="J171" s="70">
        <v>57</v>
      </c>
      <c r="K171" s="70">
        <v>57</v>
      </c>
      <c r="L171" s="36">
        <v>57</v>
      </c>
      <c r="M171" s="385" t="s">
        <v>110</v>
      </c>
      <c r="N171" s="330">
        <v>22</v>
      </c>
      <c r="O171" s="98">
        <v>20.5</v>
      </c>
      <c r="P171" s="282">
        <v>20.5</v>
      </c>
      <c r="Q171" s="283">
        <v>20.5</v>
      </c>
    </row>
    <row r="172" spans="1:19" ht="15.75" customHeight="1" x14ac:dyDescent="0.2">
      <c r="A172" s="612"/>
      <c r="B172" s="666"/>
      <c r="C172" s="702"/>
      <c r="D172" s="634"/>
      <c r="E172" s="1075" t="s">
        <v>102</v>
      </c>
      <c r="F172" s="626"/>
      <c r="G172" s="619"/>
      <c r="H172" s="47" t="s">
        <v>62</v>
      </c>
      <c r="I172" s="38">
        <v>10</v>
      </c>
      <c r="J172" s="68">
        <v>201.6</v>
      </c>
      <c r="K172" s="68">
        <v>200</v>
      </c>
      <c r="L172" s="38">
        <v>200</v>
      </c>
      <c r="M172" s="1042" t="s">
        <v>220</v>
      </c>
      <c r="N172" s="1060">
        <v>6</v>
      </c>
      <c r="O172" s="653">
        <v>6</v>
      </c>
      <c r="P172" s="653">
        <v>6</v>
      </c>
      <c r="Q172" s="682">
        <v>6</v>
      </c>
    </row>
    <row r="173" spans="1:19" ht="14.25" customHeight="1" x14ac:dyDescent="0.2">
      <c r="A173" s="612"/>
      <c r="B173" s="666"/>
      <c r="C173" s="702"/>
      <c r="D173" s="634"/>
      <c r="E173" s="835"/>
      <c r="F173" s="626"/>
      <c r="G173" s="619"/>
      <c r="H173" s="47" t="s">
        <v>65</v>
      </c>
      <c r="I173" s="38">
        <v>97</v>
      </c>
      <c r="J173" s="47"/>
      <c r="K173" s="47"/>
      <c r="L173" s="38"/>
      <c r="M173" s="1043"/>
      <c r="N173" s="1061"/>
      <c r="O173" s="653"/>
      <c r="P173" s="653"/>
      <c r="Q173" s="682"/>
    </row>
    <row r="174" spans="1:19" ht="17.25" customHeight="1" x14ac:dyDescent="0.2">
      <c r="A174" s="612"/>
      <c r="B174" s="666"/>
      <c r="C174" s="702"/>
      <c r="D174" s="700"/>
      <c r="E174" s="892"/>
      <c r="F174" s="640"/>
      <c r="G174" s="619"/>
      <c r="H174" s="47" t="s">
        <v>65</v>
      </c>
      <c r="I174" s="38">
        <v>63.9</v>
      </c>
      <c r="J174" s="47"/>
      <c r="K174" s="47"/>
      <c r="L174" s="38"/>
      <c r="M174" s="1044"/>
      <c r="N174" s="1062"/>
      <c r="O174" s="653"/>
      <c r="P174" s="653"/>
      <c r="Q174" s="682"/>
    </row>
    <row r="175" spans="1:19" ht="14.25" customHeight="1" x14ac:dyDescent="0.2">
      <c r="A175" s="612"/>
      <c r="B175" s="666"/>
      <c r="C175" s="702"/>
      <c r="D175" s="634" t="s">
        <v>6</v>
      </c>
      <c r="E175" s="493" t="s">
        <v>122</v>
      </c>
      <c r="F175" s="672"/>
      <c r="G175" s="807" t="s">
        <v>151</v>
      </c>
      <c r="H175" s="50"/>
      <c r="I175" s="309"/>
      <c r="J175" s="79"/>
      <c r="K175" s="79"/>
      <c r="L175" s="309"/>
      <c r="M175" s="618"/>
      <c r="N175" s="102"/>
      <c r="O175" s="91"/>
      <c r="P175" s="91"/>
      <c r="Q175" s="136"/>
      <c r="S175" s="31"/>
    </row>
    <row r="176" spans="1:19" ht="42.75" customHeight="1" x14ac:dyDescent="0.2">
      <c r="A176" s="612"/>
      <c r="B176" s="666"/>
      <c r="C176" s="702"/>
      <c r="D176" s="634"/>
      <c r="E176" s="128" t="s">
        <v>306</v>
      </c>
      <c r="F176" s="672"/>
      <c r="G176" s="769"/>
      <c r="H176" s="80" t="s">
        <v>23</v>
      </c>
      <c r="I176" s="40">
        <v>400</v>
      </c>
      <c r="J176" s="72"/>
      <c r="K176" s="72"/>
      <c r="L176" s="40"/>
      <c r="M176" s="521" t="s">
        <v>119</v>
      </c>
      <c r="N176" s="138">
        <v>21</v>
      </c>
      <c r="O176" s="158">
        <v>21</v>
      </c>
      <c r="P176" s="158">
        <v>21</v>
      </c>
      <c r="Q176" s="247">
        <v>21</v>
      </c>
    </row>
    <row r="177" spans="1:19" ht="22.5" customHeight="1" x14ac:dyDescent="0.2">
      <c r="A177" s="612"/>
      <c r="B177" s="666"/>
      <c r="C177" s="702"/>
      <c r="D177" s="634"/>
      <c r="E177" s="826" t="s">
        <v>123</v>
      </c>
      <c r="F177" s="672"/>
      <c r="G177" s="555"/>
      <c r="H177" s="47" t="s">
        <v>23</v>
      </c>
      <c r="I177" s="38">
        <v>31.2</v>
      </c>
      <c r="J177" s="68">
        <v>93.4</v>
      </c>
      <c r="K177" s="68">
        <v>93.4</v>
      </c>
      <c r="L177" s="38">
        <v>93.4</v>
      </c>
      <c r="M177" s="787" t="s">
        <v>163</v>
      </c>
      <c r="N177" s="137">
        <v>18</v>
      </c>
      <c r="O177" s="137">
        <v>18</v>
      </c>
      <c r="P177" s="137">
        <v>18</v>
      </c>
      <c r="Q177" s="386">
        <v>18</v>
      </c>
    </row>
    <row r="178" spans="1:19" ht="21" customHeight="1" x14ac:dyDescent="0.2">
      <c r="A178" s="612"/>
      <c r="B178" s="666"/>
      <c r="C178" s="702"/>
      <c r="D178" s="700"/>
      <c r="E178" s="827"/>
      <c r="F178" s="672"/>
      <c r="G178" s="555"/>
      <c r="H178" s="49"/>
      <c r="I178" s="680"/>
      <c r="J178" s="69"/>
      <c r="K178" s="69"/>
      <c r="L178" s="680"/>
      <c r="M178" s="760"/>
      <c r="N178" s="676"/>
      <c r="O178" s="29"/>
      <c r="P178" s="29"/>
      <c r="Q178" s="16"/>
    </row>
    <row r="179" spans="1:19" ht="18" customHeight="1" x14ac:dyDescent="0.2">
      <c r="A179" s="886"/>
      <c r="B179" s="877"/>
      <c r="C179" s="843"/>
      <c r="D179" s="822" t="s">
        <v>26</v>
      </c>
      <c r="E179" s="800" t="s">
        <v>39</v>
      </c>
      <c r="F179" s="771"/>
      <c r="G179" s="807" t="s">
        <v>151</v>
      </c>
      <c r="H179" s="47" t="s">
        <v>23</v>
      </c>
      <c r="I179" s="38">
        <v>59.5</v>
      </c>
      <c r="J179" s="68">
        <v>59.5</v>
      </c>
      <c r="K179" s="68">
        <v>62</v>
      </c>
      <c r="L179" s="38">
        <v>65</v>
      </c>
      <c r="M179" s="1037" t="s">
        <v>48</v>
      </c>
      <c r="N179" s="1047">
        <v>7</v>
      </c>
      <c r="O179" s="779">
        <v>7</v>
      </c>
      <c r="P179" s="779" t="s">
        <v>250</v>
      </c>
      <c r="Q179" s="1045" t="s">
        <v>251</v>
      </c>
    </row>
    <row r="180" spans="1:19" ht="18" customHeight="1" x14ac:dyDescent="0.2">
      <c r="A180" s="886"/>
      <c r="B180" s="877"/>
      <c r="C180" s="843"/>
      <c r="D180" s="822"/>
      <c r="E180" s="802"/>
      <c r="F180" s="936"/>
      <c r="G180" s="769"/>
      <c r="H180" s="49"/>
      <c r="I180" s="680"/>
      <c r="J180" s="69"/>
      <c r="K180" s="69"/>
      <c r="L180" s="680"/>
      <c r="M180" s="1038"/>
      <c r="N180" s="1048"/>
      <c r="O180" s="780"/>
      <c r="P180" s="780"/>
      <c r="Q180" s="1046"/>
    </row>
    <row r="181" spans="1:19" ht="18" customHeight="1" x14ac:dyDescent="0.2">
      <c r="A181" s="886"/>
      <c r="B181" s="887"/>
      <c r="C181" s="843"/>
      <c r="D181" s="821" t="s">
        <v>30</v>
      </c>
      <c r="E181" s="895" t="s">
        <v>215</v>
      </c>
      <c r="F181" s="888"/>
      <c r="G181" s="807" t="s">
        <v>151</v>
      </c>
      <c r="H181" s="50"/>
      <c r="I181" s="679"/>
      <c r="J181" s="67"/>
      <c r="K181" s="679"/>
      <c r="L181" s="679"/>
      <c r="M181" s="522" t="s">
        <v>134</v>
      </c>
      <c r="N181" s="141"/>
      <c r="O181" s="233"/>
      <c r="P181" s="233"/>
      <c r="Q181" s="142"/>
    </row>
    <row r="182" spans="1:19" ht="18.75" customHeight="1" x14ac:dyDescent="0.2">
      <c r="A182" s="886"/>
      <c r="B182" s="887"/>
      <c r="C182" s="843"/>
      <c r="D182" s="822"/>
      <c r="E182" s="831"/>
      <c r="F182" s="889"/>
      <c r="G182" s="769"/>
      <c r="H182" s="47" t="s">
        <v>23</v>
      </c>
      <c r="I182" s="38">
        <v>40</v>
      </c>
      <c r="J182" s="68">
        <v>45</v>
      </c>
      <c r="K182" s="38">
        <v>45</v>
      </c>
      <c r="L182" s="38">
        <v>45</v>
      </c>
      <c r="M182" s="520" t="s">
        <v>161</v>
      </c>
      <c r="N182" s="139">
        <v>1</v>
      </c>
      <c r="O182" s="90">
        <v>1</v>
      </c>
      <c r="P182" s="90">
        <v>1</v>
      </c>
      <c r="Q182" s="18">
        <v>1</v>
      </c>
    </row>
    <row r="183" spans="1:19" ht="25.5" customHeight="1" x14ac:dyDescent="0.2">
      <c r="A183" s="886"/>
      <c r="B183" s="887"/>
      <c r="C183" s="843"/>
      <c r="D183" s="822"/>
      <c r="E183" s="831"/>
      <c r="F183" s="889"/>
      <c r="G183" s="769"/>
      <c r="H183" s="47"/>
      <c r="I183" s="38"/>
      <c r="J183" s="47"/>
      <c r="K183" s="38"/>
      <c r="L183" s="38"/>
      <c r="M183" s="523" t="s">
        <v>118</v>
      </c>
      <c r="N183" s="299">
        <v>1</v>
      </c>
      <c r="O183" s="202">
        <v>1</v>
      </c>
      <c r="P183" s="202">
        <v>1</v>
      </c>
      <c r="Q183" s="103">
        <v>1</v>
      </c>
    </row>
    <row r="184" spans="1:19" ht="15" customHeight="1" x14ac:dyDescent="0.2">
      <c r="A184" s="612"/>
      <c r="B184" s="666"/>
      <c r="C184" s="702"/>
      <c r="D184" s="703"/>
      <c r="E184" s="673"/>
      <c r="F184" s="626"/>
      <c r="G184" s="694"/>
      <c r="H184" s="73" t="s">
        <v>23</v>
      </c>
      <c r="I184" s="36">
        <v>4</v>
      </c>
      <c r="J184" s="98">
        <v>4</v>
      </c>
      <c r="K184" s="36">
        <v>4</v>
      </c>
      <c r="L184" s="36">
        <v>4</v>
      </c>
      <c r="M184" s="520" t="s">
        <v>187</v>
      </c>
      <c r="N184" s="139">
        <v>1</v>
      </c>
      <c r="O184" s="90">
        <v>1</v>
      </c>
      <c r="P184" s="90">
        <v>1</v>
      </c>
      <c r="Q184" s="18">
        <v>1</v>
      </c>
    </row>
    <row r="185" spans="1:19" ht="15" customHeight="1" x14ac:dyDescent="0.2">
      <c r="A185" s="612"/>
      <c r="B185" s="666"/>
      <c r="C185" s="702"/>
      <c r="D185" s="703"/>
      <c r="E185" s="673"/>
      <c r="F185" s="672"/>
      <c r="G185" s="694"/>
      <c r="H185" s="267" t="s">
        <v>23</v>
      </c>
      <c r="I185" s="43"/>
      <c r="J185" s="287">
        <v>83.1</v>
      </c>
      <c r="K185" s="43">
        <v>83.1</v>
      </c>
      <c r="L185" s="43">
        <v>83.1</v>
      </c>
      <c r="M185" s="523" t="s">
        <v>186</v>
      </c>
      <c r="N185" s="299">
        <v>1</v>
      </c>
      <c r="O185" s="202">
        <v>1</v>
      </c>
      <c r="P185" s="202">
        <v>1</v>
      </c>
      <c r="Q185" s="103">
        <v>1</v>
      </c>
    </row>
    <row r="186" spans="1:19" ht="15" customHeight="1" x14ac:dyDescent="0.2">
      <c r="A186" s="612"/>
      <c r="B186" s="666"/>
      <c r="C186" s="702"/>
      <c r="D186" s="703"/>
      <c r="E186" s="673"/>
      <c r="F186" s="672"/>
      <c r="G186" s="694"/>
      <c r="H186" s="80" t="s">
        <v>65</v>
      </c>
      <c r="I186" s="40">
        <v>55</v>
      </c>
      <c r="J186" s="65"/>
      <c r="K186" s="40"/>
      <c r="L186" s="40"/>
      <c r="M186" s="618"/>
      <c r="N186" s="651"/>
      <c r="O186" s="653"/>
      <c r="P186" s="653"/>
      <c r="Q186" s="682"/>
    </row>
    <row r="187" spans="1:19" ht="27" customHeight="1" x14ac:dyDescent="0.2">
      <c r="A187" s="612"/>
      <c r="B187" s="666"/>
      <c r="C187" s="702"/>
      <c r="D187" s="703"/>
      <c r="E187" s="623"/>
      <c r="F187" s="729" t="s">
        <v>294</v>
      </c>
      <c r="G187" s="694"/>
      <c r="H187" s="47" t="s">
        <v>23</v>
      </c>
      <c r="I187" s="38"/>
      <c r="J187" s="65">
        <v>81.7</v>
      </c>
      <c r="K187" s="40">
        <v>81.7</v>
      </c>
      <c r="L187" s="259">
        <v>81.7</v>
      </c>
      <c r="M187" s="735" t="s">
        <v>297</v>
      </c>
      <c r="N187" s="736"/>
      <c r="O187" s="293">
        <v>2</v>
      </c>
      <c r="P187" s="293">
        <v>2</v>
      </c>
      <c r="Q187" s="278">
        <v>2</v>
      </c>
      <c r="R187" s="539"/>
      <c r="S187" s="540"/>
    </row>
    <row r="188" spans="1:19" ht="19.5" customHeight="1" x14ac:dyDescent="0.2">
      <c r="A188" s="886"/>
      <c r="B188" s="887"/>
      <c r="C188" s="843"/>
      <c r="D188" s="932" t="s">
        <v>31</v>
      </c>
      <c r="E188" s="800" t="s">
        <v>100</v>
      </c>
      <c r="F188" s="771" t="s">
        <v>219</v>
      </c>
      <c r="G188" s="807" t="s">
        <v>151</v>
      </c>
      <c r="H188" s="50" t="s">
        <v>62</v>
      </c>
      <c r="I188" s="679">
        <v>188.7</v>
      </c>
      <c r="J188" s="64">
        <v>188.7</v>
      </c>
      <c r="K188" s="679"/>
      <c r="L188" s="38"/>
      <c r="M188" s="785" t="s">
        <v>188</v>
      </c>
      <c r="N188" s="388">
        <f>65+18</f>
        <v>83</v>
      </c>
      <c r="O188" s="389">
        <v>100</v>
      </c>
      <c r="P188" s="234"/>
      <c r="Q188" s="213"/>
      <c r="S188" s="31"/>
    </row>
    <row r="189" spans="1:19" ht="20.25" customHeight="1" x14ac:dyDescent="0.2">
      <c r="A189" s="886"/>
      <c r="B189" s="887"/>
      <c r="C189" s="843"/>
      <c r="D189" s="933"/>
      <c r="E189" s="802"/>
      <c r="F189" s="776"/>
      <c r="G189" s="769"/>
      <c r="H189" s="49" t="s">
        <v>65</v>
      </c>
      <c r="I189" s="680">
        <v>250</v>
      </c>
      <c r="J189" s="49"/>
      <c r="K189" s="680"/>
      <c r="L189" s="680"/>
      <c r="M189" s="786"/>
      <c r="N189" s="308"/>
      <c r="O189" s="308"/>
      <c r="P189" s="235"/>
      <c r="Q189" s="214"/>
    </row>
    <row r="190" spans="1:19" ht="19.5" customHeight="1" x14ac:dyDescent="0.2">
      <c r="A190" s="667"/>
      <c r="B190" s="666"/>
      <c r="C190" s="165"/>
      <c r="D190" s="634" t="s">
        <v>32</v>
      </c>
      <c r="E190" s="800" t="s">
        <v>252</v>
      </c>
      <c r="F190" s="644"/>
      <c r="G190" s="807" t="s">
        <v>151</v>
      </c>
      <c r="H190" s="47" t="s">
        <v>62</v>
      </c>
      <c r="I190" s="38"/>
      <c r="J190" s="47">
        <v>47</v>
      </c>
      <c r="K190" s="38"/>
      <c r="L190" s="1068"/>
      <c r="M190" s="785" t="s">
        <v>253</v>
      </c>
      <c r="N190" s="620"/>
      <c r="O190" s="229">
        <v>100</v>
      </c>
      <c r="P190" s="620"/>
      <c r="Q190" s="345"/>
    </row>
    <row r="191" spans="1:19" ht="15" customHeight="1" x14ac:dyDescent="0.2">
      <c r="A191" s="667"/>
      <c r="B191" s="666"/>
      <c r="C191" s="165"/>
      <c r="D191" s="376"/>
      <c r="E191" s="802"/>
      <c r="F191" s="644"/>
      <c r="G191" s="770"/>
      <c r="H191" s="49"/>
      <c r="I191" s="680"/>
      <c r="J191" s="69"/>
      <c r="K191" s="69"/>
      <c r="L191" s="1069"/>
      <c r="M191" s="781"/>
      <c r="N191" s="15"/>
      <c r="O191" s="135"/>
      <c r="P191" s="15"/>
      <c r="Q191" s="16"/>
    </row>
    <row r="192" spans="1:19" ht="16.5" customHeight="1" x14ac:dyDescent="0.2">
      <c r="A192" s="637"/>
      <c r="B192" s="707"/>
      <c r="C192" s="705"/>
      <c r="D192" s="634" t="s">
        <v>33</v>
      </c>
      <c r="E192" s="800" t="s">
        <v>94</v>
      </c>
      <c r="F192" s="771" t="s">
        <v>174</v>
      </c>
      <c r="G192" s="769" t="s">
        <v>203</v>
      </c>
      <c r="H192" s="267" t="s">
        <v>62</v>
      </c>
      <c r="I192" s="43"/>
      <c r="J192" s="43"/>
      <c r="K192" s="43">
        <v>8</v>
      </c>
      <c r="L192" s="43"/>
      <c r="M192" s="477" t="s">
        <v>189</v>
      </c>
      <c r="N192" s="447"/>
      <c r="O192" s="141">
        <v>4</v>
      </c>
      <c r="P192" s="233">
        <v>7</v>
      </c>
      <c r="Q192" s="142"/>
    </row>
    <row r="193" spans="1:19" ht="13.5" customHeight="1" x14ac:dyDescent="0.2">
      <c r="A193" s="667"/>
      <c r="B193" s="666"/>
      <c r="C193" s="165"/>
      <c r="D193" s="634"/>
      <c r="E193" s="801"/>
      <c r="F193" s="936"/>
      <c r="G193" s="809"/>
      <c r="H193" s="47" t="s">
        <v>62</v>
      </c>
      <c r="I193" s="38">
        <f>33.4-27.6</f>
        <v>5.8</v>
      </c>
      <c r="J193" s="38">
        <v>52.7</v>
      </c>
      <c r="K193" s="38">
        <v>42</v>
      </c>
      <c r="L193" s="38"/>
      <c r="M193" s="630" t="s">
        <v>152</v>
      </c>
      <c r="N193" s="383">
        <v>9</v>
      </c>
      <c r="O193" s="383">
        <v>8</v>
      </c>
      <c r="P193" s="653">
        <v>7</v>
      </c>
      <c r="Q193" s="682"/>
    </row>
    <row r="194" spans="1:19" ht="14.25" customHeight="1" x14ac:dyDescent="0.2">
      <c r="A194" s="667"/>
      <c r="B194" s="666"/>
      <c r="C194" s="165"/>
      <c r="D194" s="634"/>
      <c r="E194" s="825"/>
      <c r="F194" s="937"/>
      <c r="G194" s="938"/>
      <c r="H194" s="47" t="s">
        <v>65</v>
      </c>
      <c r="I194" s="38">
        <v>6.8</v>
      </c>
      <c r="J194" s="38"/>
      <c r="K194" s="38"/>
      <c r="L194" s="38"/>
      <c r="M194" s="322"/>
      <c r="N194" s="379"/>
      <c r="O194" s="379"/>
      <c r="P194" s="158"/>
      <c r="Q194" s="247"/>
    </row>
    <row r="195" spans="1:19" ht="25.5" customHeight="1" x14ac:dyDescent="0.2">
      <c r="A195" s="667"/>
      <c r="B195" s="666"/>
      <c r="C195" s="165"/>
      <c r="D195" s="700"/>
      <c r="E195" s="279"/>
      <c r="F195" s="59"/>
      <c r="G195" s="432" t="s">
        <v>151</v>
      </c>
      <c r="H195" s="260" t="s">
        <v>62</v>
      </c>
      <c r="I195" s="259">
        <v>48</v>
      </c>
      <c r="J195" s="259">
        <v>43.2</v>
      </c>
      <c r="K195" s="259"/>
      <c r="L195" s="259">
        <v>50</v>
      </c>
      <c r="M195" s="433" t="s">
        <v>95</v>
      </c>
      <c r="N195" s="434">
        <v>7</v>
      </c>
      <c r="O195" s="435">
        <v>6</v>
      </c>
      <c r="P195" s="320"/>
      <c r="Q195" s="278">
        <v>7</v>
      </c>
    </row>
    <row r="196" spans="1:19" ht="16.5" customHeight="1" x14ac:dyDescent="0.2">
      <c r="A196" s="637"/>
      <c r="B196" s="707"/>
      <c r="C196" s="705"/>
      <c r="D196" s="634" t="s">
        <v>143</v>
      </c>
      <c r="E196" s="800" t="s">
        <v>199</v>
      </c>
      <c r="F196" s="339" t="s">
        <v>44</v>
      </c>
      <c r="G196" s="807" t="s">
        <v>334</v>
      </c>
      <c r="H196" s="679" t="s">
        <v>62</v>
      </c>
      <c r="I196" s="38">
        <f>595.9-190</f>
        <v>405.9</v>
      </c>
      <c r="J196" s="54"/>
      <c r="K196" s="38"/>
      <c r="L196" s="38"/>
      <c r="M196" s="477" t="s">
        <v>43</v>
      </c>
      <c r="N196" s="478"/>
      <c r="O196" s="479" t="s">
        <v>49</v>
      </c>
      <c r="P196" s="490"/>
      <c r="Q196" s="491"/>
    </row>
    <row r="197" spans="1:19" ht="13.5" customHeight="1" x14ac:dyDescent="0.2">
      <c r="A197" s="147"/>
      <c r="B197" s="707"/>
      <c r="C197" s="431"/>
      <c r="D197" s="634"/>
      <c r="E197" s="825"/>
      <c r="F197" s="626"/>
      <c r="G197" s="873"/>
      <c r="H197" s="38" t="s">
        <v>62</v>
      </c>
      <c r="I197" s="38">
        <v>26.5</v>
      </c>
      <c r="J197" s="54">
        <v>37</v>
      </c>
      <c r="K197" s="38">
        <v>100</v>
      </c>
      <c r="L197" s="38">
        <v>350</v>
      </c>
      <c r="M197" s="1066" t="s">
        <v>286</v>
      </c>
      <c r="N197" s="290"/>
      <c r="O197" s="185" t="s">
        <v>302</v>
      </c>
      <c r="P197" s="185" t="s">
        <v>302</v>
      </c>
      <c r="Q197" s="186" t="s">
        <v>40</v>
      </c>
    </row>
    <row r="198" spans="1:19" ht="14.25" customHeight="1" x14ac:dyDescent="0.2">
      <c r="A198" s="147"/>
      <c r="B198" s="707"/>
      <c r="C198" s="431"/>
      <c r="D198" s="634"/>
      <c r="E198" s="825"/>
      <c r="F198" s="626"/>
      <c r="G198" s="873"/>
      <c r="H198" s="38" t="s">
        <v>54</v>
      </c>
      <c r="I198" s="38">
        <v>0.4</v>
      </c>
      <c r="J198" s="54">
        <v>1.8</v>
      </c>
      <c r="K198" s="38"/>
      <c r="L198" s="38"/>
      <c r="M198" s="1067"/>
      <c r="N198" s="272"/>
      <c r="O198" s="230"/>
      <c r="P198" s="230"/>
      <c r="Q198" s="204"/>
    </row>
    <row r="199" spans="1:19" ht="20.25" customHeight="1" x14ac:dyDescent="0.2">
      <c r="A199" s="147"/>
      <c r="B199" s="707"/>
      <c r="C199" s="431"/>
      <c r="D199" s="634"/>
      <c r="E199" s="289"/>
      <c r="F199" s="626"/>
      <c r="G199" s="873"/>
      <c r="H199" s="40"/>
      <c r="I199" s="40"/>
      <c r="J199" s="65"/>
      <c r="K199" s="40"/>
      <c r="L199" s="40"/>
      <c r="M199" s="423" t="s">
        <v>183</v>
      </c>
      <c r="N199" s="476" t="s">
        <v>182</v>
      </c>
      <c r="O199" s="455"/>
      <c r="P199" s="230"/>
      <c r="Q199" s="204"/>
    </row>
    <row r="200" spans="1:19" ht="15.75" customHeight="1" x14ac:dyDescent="0.2">
      <c r="A200" s="147"/>
      <c r="B200" s="707"/>
      <c r="C200" s="431"/>
      <c r="D200" s="634"/>
      <c r="E200" s="934" t="s">
        <v>201</v>
      </c>
      <c r="F200" s="626"/>
      <c r="G200" s="873"/>
      <c r="H200" s="38" t="s">
        <v>62</v>
      </c>
      <c r="I200" s="38">
        <v>30</v>
      </c>
      <c r="J200" s="54">
        <v>65.5</v>
      </c>
      <c r="K200" s="38"/>
      <c r="L200" s="38"/>
      <c r="M200" s="654" t="s">
        <v>200</v>
      </c>
      <c r="N200" s="290"/>
      <c r="O200" s="185" t="s">
        <v>49</v>
      </c>
      <c r="P200" s="185"/>
      <c r="Q200" s="186"/>
    </row>
    <row r="201" spans="1:19" ht="14.25" customHeight="1" x14ac:dyDescent="0.2">
      <c r="A201" s="147"/>
      <c r="B201" s="707"/>
      <c r="C201" s="431"/>
      <c r="D201" s="700"/>
      <c r="E201" s="894"/>
      <c r="F201" s="640"/>
      <c r="G201" s="874"/>
      <c r="H201" s="680" t="s">
        <v>23</v>
      </c>
      <c r="I201" s="42">
        <v>60</v>
      </c>
      <c r="J201" s="88"/>
      <c r="K201" s="42"/>
      <c r="L201" s="42"/>
      <c r="M201" s="119"/>
      <c r="N201" s="198"/>
      <c r="O201" s="676"/>
      <c r="P201" s="676"/>
      <c r="Q201" s="187"/>
      <c r="S201" s="31"/>
    </row>
    <row r="202" spans="1:19" ht="28.5" customHeight="1" x14ac:dyDescent="0.2">
      <c r="A202" s="612"/>
      <c r="B202" s="666"/>
      <c r="C202" s="702"/>
      <c r="D202" s="703" t="s">
        <v>310</v>
      </c>
      <c r="E202" s="767" t="s">
        <v>315</v>
      </c>
      <c r="F202" s="568" t="s">
        <v>319</v>
      </c>
      <c r="G202" s="769" t="s">
        <v>151</v>
      </c>
      <c r="H202" s="47" t="s">
        <v>23</v>
      </c>
      <c r="I202" s="38"/>
      <c r="J202" s="54"/>
      <c r="K202" s="38"/>
      <c r="L202" s="38"/>
      <c r="M202" s="618" t="s">
        <v>314</v>
      </c>
      <c r="N202" s="350"/>
      <c r="O202" s="685">
        <v>1</v>
      </c>
      <c r="P202" s="685"/>
      <c r="Q202" s="682"/>
      <c r="R202" s="765"/>
      <c r="S202" s="766"/>
    </row>
    <row r="203" spans="1:19" ht="29.25" customHeight="1" x14ac:dyDescent="0.2">
      <c r="A203" s="612"/>
      <c r="B203" s="666"/>
      <c r="C203" s="702"/>
      <c r="D203" s="708"/>
      <c r="E203" s="768"/>
      <c r="F203" s="640" t="s">
        <v>235</v>
      </c>
      <c r="G203" s="770"/>
      <c r="H203" s="49"/>
      <c r="I203" s="680"/>
      <c r="J203" s="83"/>
      <c r="K203" s="680"/>
      <c r="L203" s="680"/>
      <c r="M203" s="674" t="s">
        <v>318</v>
      </c>
      <c r="N203" s="524"/>
      <c r="O203" s="15"/>
      <c r="P203" s="15">
        <v>4</v>
      </c>
      <c r="Q203" s="16">
        <v>4</v>
      </c>
      <c r="R203" s="539"/>
      <c r="S203" s="540"/>
    </row>
    <row r="204" spans="1:19" ht="16.5" customHeight="1" x14ac:dyDescent="0.2">
      <c r="A204" s="667"/>
      <c r="B204" s="666"/>
      <c r="C204" s="165"/>
      <c r="D204" s="634"/>
      <c r="E204" s="862" t="s">
        <v>149</v>
      </c>
      <c r="F204" s="644"/>
      <c r="G204" s="769"/>
      <c r="H204" s="319" t="s">
        <v>65</v>
      </c>
      <c r="I204" s="120">
        <v>3</v>
      </c>
      <c r="J204" s="387"/>
      <c r="K204" s="38"/>
      <c r="L204" s="38"/>
      <c r="M204" s="390" t="s">
        <v>150</v>
      </c>
      <c r="N204" s="391">
        <v>1</v>
      </c>
      <c r="O204" s="183"/>
      <c r="P204" s="256"/>
      <c r="Q204" s="345"/>
    </row>
    <row r="205" spans="1:19" ht="15" customHeight="1" x14ac:dyDescent="0.2">
      <c r="A205" s="667"/>
      <c r="B205" s="666"/>
      <c r="C205" s="165"/>
      <c r="D205" s="430"/>
      <c r="E205" s="751"/>
      <c r="F205" s="59"/>
      <c r="G205" s="770"/>
      <c r="H205" s="49"/>
      <c r="I205" s="680"/>
      <c r="J205" s="69"/>
      <c r="K205" s="69"/>
      <c r="L205" s="69"/>
      <c r="M205" s="106"/>
      <c r="N205" s="146"/>
      <c r="O205" s="651"/>
      <c r="P205" s="653"/>
      <c r="Q205" s="16"/>
    </row>
    <row r="206" spans="1:19" ht="18" customHeight="1" thickBot="1" x14ac:dyDescent="0.25">
      <c r="A206" s="642"/>
      <c r="B206" s="122"/>
      <c r="C206" s="159"/>
      <c r="D206" s="377"/>
      <c r="E206" s="160"/>
      <c r="F206" s="168"/>
      <c r="G206" s="157"/>
      <c r="H206" s="104" t="s">
        <v>5</v>
      </c>
      <c r="I206" s="74">
        <f>SUM(I165:I204)</f>
        <v>6569.5</v>
      </c>
      <c r="J206" s="74">
        <f>SUM(J165:J204)</f>
        <v>6126.8</v>
      </c>
      <c r="K206" s="74">
        <f>SUM(K165:K204)</f>
        <v>6123.2</v>
      </c>
      <c r="L206" s="74">
        <f>SUM(L165:L204)</f>
        <v>6513.2</v>
      </c>
      <c r="M206" s="169"/>
      <c r="N206" s="162"/>
      <c r="O206" s="162"/>
      <c r="P206" s="162"/>
      <c r="Q206" s="163"/>
    </row>
    <row r="207" spans="1:19" ht="14.25" customHeight="1" x14ac:dyDescent="0.2">
      <c r="A207" s="905" t="s">
        <v>4</v>
      </c>
      <c r="B207" s="909" t="s">
        <v>6</v>
      </c>
      <c r="C207" s="858" t="s">
        <v>26</v>
      </c>
      <c r="D207" s="912"/>
      <c r="E207" s="861" t="s">
        <v>93</v>
      </c>
      <c r="F207" s="730" t="s">
        <v>44</v>
      </c>
      <c r="G207" s="840" t="s">
        <v>64</v>
      </c>
      <c r="H207" s="319" t="s">
        <v>54</v>
      </c>
      <c r="I207" s="436">
        <f>344.9+113</f>
        <v>457.9</v>
      </c>
      <c r="J207" s="437"/>
      <c r="K207" s="436"/>
      <c r="L207" s="436"/>
      <c r="M207" s="1082" t="s">
        <v>164</v>
      </c>
      <c r="N207" s="445">
        <v>18</v>
      </c>
      <c r="O207" s="650"/>
      <c r="P207" s="652"/>
      <c r="Q207" s="211"/>
    </row>
    <row r="208" spans="1:19" ht="14.25" customHeight="1" x14ac:dyDescent="0.2">
      <c r="A208" s="901"/>
      <c r="B208" s="910"/>
      <c r="C208" s="859"/>
      <c r="D208" s="822"/>
      <c r="E208" s="862"/>
      <c r="F208" s="731" t="s">
        <v>175</v>
      </c>
      <c r="G208" s="841"/>
      <c r="H208" s="319" t="s">
        <v>23</v>
      </c>
      <c r="I208" s="120">
        <f>294.6-19.8</f>
        <v>274.8</v>
      </c>
      <c r="J208" s="437"/>
      <c r="K208" s="120"/>
      <c r="L208" s="120"/>
      <c r="M208" s="1083"/>
      <c r="N208" s="438"/>
      <c r="O208" s="651"/>
      <c r="P208" s="653"/>
      <c r="Q208" s="682"/>
    </row>
    <row r="209" spans="1:19" ht="15" customHeight="1" x14ac:dyDescent="0.2">
      <c r="A209" s="901"/>
      <c r="B209" s="910"/>
      <c r="C209" s="859"/>
      <c r="D209" s="822"/>
      <c r="E209" s="862"/>
      <c r="F209" s="731" t="s">
        <v>294</v>
      </c>
      <c r="G209" s="841"/>
      <c r="H209" s="319" t="s">
        <v>169</v>
      </c>
      <c r="I209" s="120">
        <f>4264.5-112.8</f>
        <v>4151.7</v>
      </c>
      <c r="J209" s="437"/>
      <c r="K209" s="120"/>
      <c r="L209" s="120"/>
      <c r="M209" s="1084"/>
      <c r="N209" s="438"/>
      <c r="O209" s="651"/>
      <c r="P209" s="653"/>
      <c r="Q209" s="682"/>
    </row>
    <row r="210" spans="1:19" ht="16.5" customHeight="1" thickBot="1" x14ac:dyDescent="0.25">
      <c r="A210" s="906"/>
      <c r="B210" s="911"/>
      <c r="C210" s="860"/>
      <c r="D210" s="913"/>
      <c r="E210" s="439"/>
      <c r="F210" s="440"/>
      <c r="G210" s="842"/>
      <c r="H210" s="732" t="s">
        <v>5</v>
      </c>
      <c r="I210" s="441">
        <f>SUM(I207:I209)</f>
        <v>4884.3999999999996</v>
      </c>
      <c r="J210" s="442">
        <f>SUM(J207:J209)</f>
        <v>0</v>
      </c>
      <c r="K210" s="441">
        <f>SUM(K207:K209)</f>
        <v>0</v>
      </c>
      <c r="L210" s="441">
        <f>SUM(L207:L209)</f>
        <v>0</v>
      </c>
      <c r="M210" s="443"/>
      <c r="N210" s="444"/>
      <c r="O210" s="228"/>
      <c r="P210" s="96"/>
      <c r="Q210" s="205"/>
    </row>
    <row r="211" spans="1:19" ht="14.25" customHeight="1" x14ac:dyDescent="0.2">
      <c r="A211" s="905" t="s">
        <v>4</v>
      </c>
      <c r="B211" s="909" t="s">
        <v>6</v>
      </c>
      <c r="C211" s="912" t="s">
        <v>30</v>
      </c>
      <c r="D211" s="912"/>
      <c r="E211" s="861" t="s">
        <v>241</v>
      </c>
      <c r="F211" s="731" t="s">
        <v>175</v>
      </c>
      <c r="G211" s="840" t="s">
        <v>64</v>
      </c>
      <c r="H211" s="319" t="s">
        <v>54</v>
      </c>
      <c r="I211" s="120">
        <v>665</v>
      </c>
      <c r="J211" s="437"/>
      <c r="K211" s="436"/>
      <c r="L211" s="436"/>
      <c r="M211" s="1085" t="s">
        <v>242</v>
      </c>
      <c r="N211" s="445">
        <v>100</v>
      </c>
      <c r="O211" s="650"/>
      <c r="P211" s="652"/>
      <c r="Q211" s="211"/>
    </row>
    <row r="212" spans="1:19" ht="14.25" customHeight="1" x14ac:dyDescent="0.2">
      <c r="A212" s="901"/>
      <c r="B212" s="910"/>
      <c r="C212" s="822"/>
      <c r="D212" s="822"/>
      <c r="E212" s="862"/>
      <c r="F212" s="731" t="s">
        <v>294</v>
      </c>
      <c r="G212" s="841"/>
      <c r="H212" s="319"/>
      <c r="I212" s="120"/>
      <c r="J212" s="437"/>
      <c r="K212" s="120"/>
      <c r="L212" s="120"/>
      <c r="M212" s="1086"/>
      <c r="N212" s="438"/>
      <c r="O212" s="651"/>
      <c r="P212" s="653"/>
      <c r="Q212" s="682"/>
    </row>
    <row r="213" spans="1:19" ht="15" customHeight="1" x14ac:dyDescent="0.2">
      <c r="A213" s="901"/>
      <c r="B213" s="910"/>
      <c r="C213" s="822"/>
      <c r="D213" s="822"/>
      <c r="E213" s="862"/>
      <c r="F213" s="384" t="s">
        <v>235</v>
      </c>
      <c r="G213" s="841"/>
      <c r="H213" s="319"/>
      <c r="I213" s="120"/>
      <c r="J213" s="437"/>
      <c r="K213" s="120"/>
      <c r="L213" s="120"/>
      <c r="M213" s="1086"/>
      <c r="N213" s="438"/>
      <c r="O213" s="651"/>
      <c r="P213" s="653"/>
      <c r="Q213" s="682"/>
    </row>
    <row r="214" spans="1:19" ht="16.5" customHeight="1" thickBot="1" x14ac:dyDescent="0.25">
      <c r="A214" s="906"/>
      <c r="B214" s="911"/>
      <c r="C214" s="913"/>
      <c r="D214" s="913"/>
      <c r="E214" s="439"/>
      <c r="F214" s="440"/>
      <c r="G214" s="842"/>
      <c r="H214" s="732" t="s">
        <v>5</v>
      </c>
      <c r="I214" s="441">
        <f>SUM(I211:I213)</f>
        <v>665</v>
      </c>
      <c r="J214" s="442">
        <f>SUM(J211:J213)</f>
        <v>0</v>
      </c>
      <c r="K214" s="441">
        <f>SUM(K211:K213)</f>
        <v>0</v>
      </c>
      <c r="L214" s="441">
        <f>SUM(L211:L213)</f>
        <v>0</v>
      </c>
      <c r="M214" s="443"/>
      <c r="N214" s="444"/>
      <c r="O214" s="228"/>
      <c r="P214" s="96"/>
      <c r="Q214" s="205"/>
    </row>
    <row r="215" spans="1:19" ht="14.25" customHeight="1" thickBot="1" x14ac:dyDescent="0.25">
      <c r="A215" s="51" t="s">
        <v>4</v>
      </c>
      <c r="B215" s="124" t="s">
        <v>6</v>
      </c>
      <c r="C215" s="837" t="s">
        <v>7</v>
      </c>
      <c r="D215" s="838"/>
      <c r="E215" s="838"/>
      <c r="F215" s="838"/>
      <c r="G215" s="838"/>
      <c r="H215" s="838"/>
      <c r="I215" s="76">
        <f>I214+I210+I206</f>
        <v>12118.9</v>
      </c>
      <c r="J215" s="76">
        <f t="shared" ref="J215:L215" si="1">J214+J210+J206</f>
        <v>6126.8</v>
      </c>
      <c r="K215" s="76">
        <f t="shared" si="1"/>
        <v>6123.2</v>
      </c>
      <c r="L215" s="76">
        <f t="shared" si="1"/>
        <v>6513.2</v>
      </c>
      <c r="M215" s="1071"/>
      <c r="N215" s="1071"/>
      <c r="O215" s="1071"/>
      <c r="P215" s="1071"/>
      <c r="Q215" s="1072"/>
    </row>
    <row r="216" spans="1:19" ht="18" customHeight="1" thickBot="1" x14ac:dyDescent="0.25">
      <c r="A216" s="44" t="s">
        <v>4</v>
      </c>
      <c r="B216" s="124" t="s">
        <v>26</v>
      </c>
      <c r="C216" s="1040" t="s">
        <v>87</v>
      </c>
      <c r="D216" s="1078"/>
      <c r="E216" s="1078"/>
      <c r="F216" s="1078"/>
      <c r="G216" s="1078"/>
      <c r="H216" s="1078"/>
      <c r="I216" s="1078"/>
      <c r="J216" s="1078"/>
      <c r="K216" s="1078"/>
      <c r="L216" s="1078"/>
      <c r="M216" s="1078"/>
      <c r="N216" s="1078"/>
      <c r="O216" s="1078"/>
      <c r="P216" s="1078"/>
      <c r="Q216" s="1079"/>
    </row>
    <row r="217" spans="1:19" ht="27" customHeight="1" x14ac:dyDescent="0.2">
      <c r="A217" s="641" t="s">
        <v>4</v>
      </c>
      <c r="B217" s="123" t="s">
        <v>26</v>
      </c>
      <c r="C217" s="161" t="s">
        <v>4</v>
      </c>
      <c r="D217" s="633"/>
      <c r="E217" s="109" t="s">
        <v>84</v>
      </c>
      <c r="F217" s="703" t="s">
        <v>175</v>
      </c>
      <c r="G217" s="113"/>
      <c r="H217" s="52"/>
      <c r="I217" s="71"/>
      <c r="J217" s="71"/>
      <c r="K217" s="71"/>
      <c r="L217" s="71"/>
      <c r="M217" s="53"/>
      <c r="N217" s="97"/>
      <c r="O217" s="97"/>
      <c r="P217" s="97"/>
      <c r="Q217" s="144"/>
    </row>
    <row r="218" spans="1:19" ht="13.5" customHeight="1" x14ac:dyDescent="0.2">
      <c r="A218" s="612"/>
      <c r="B218" s="666"/>
      <c r="C218" s="702"/>
      <c r="D218" s="699" t="s">
        <v>4</v>
      </c>
      <c r="E218" s="741" t="s">
        <v>82</v>
      </c>
      <c r="F218" s="850" t="s">
        <v>66</v>
      </c>
      <c r="G218" s="807" t="s">
        <v>336</v>
      </c>
      <c r="H218" s="43" t="s">
        <v>62</v>
      </c>
      <c r="I218" s="68">
        <f>190.8</f>
        <v>190.8</v>
      </c>
      <c r="J218" s="38">
        <v>194.7</v>
      </c>
      <c r="K218" s="38">
        <v>207.9</v>
      </c>
      <c r="L218" s="38">
        <v>207.9</v>
      </c>
      <c r="M218" s="683" t="s">
        <v>88</v>
      </c>
      <c r="N218" s="112">
        <v>14.5</v>
      </c>
      <c r="O218" s="22">
        <v>14.5</v>
      </c>
      <c r="P218" s="22">
        <v>14.5</v>
      </c>
      <c r="Q218" s="23">
        <v>14.5</v>
      </c>
    </row>
    <row r="219" spans="1:19" ht="13.5" customHeight="1" x14ac:dyDescent="0.2">
      <c r="A219" s="612"/>
      <c r="B219" s="666"/>
      <c r="C219" s="702"/>
      <c r="D219" s="634"/>
      <c r="E219" s="767"/>
      <c r="F219" s="851"/>
      <c r="G219" s="769"/>
      <c r="H219" s="38" t="s">
        <v>23</v>
      </c>
      <c r="I219" s="68">
        <f>40+28.6</f>
        <v>68.599999999999994</v>
      </c>
      <c r="J219" s="38">
        <v>53</v>
      </c>
      <c r="K219" s="38">
        <v>53</v>
      </c>
      <c r="L219" s="38">
        <v>53</v>
      </c>
      <c r="M219" s="683" t="s">
        <v>35</v>
      </c>
      <c r="N219" s="685">
        <f>66+5</f>
        <v>71</v>
      </c>
      <c r="O219" s="653">
        <v>71</v>
      </c>
      <c r="P219" s="653">
        <v>74</v>
      </c>
      <c r="Q219" s="682">
        <v>81</v>
      </c>
    </row>
    <row r="220" spans="1:19" ht="13.5" customHeight="1" x14ac:dyDescent="0.2">
      <c r="A220" s="612"/>
      <c r="B220" s="666"/>
      <c r="C220" s="702"/>
      <c r="D220" s="634"/>
      <c r="E220" s="767"/>
      <c r="F220" s="851"/>
      <c r="G220" s="769"/>
      <c r="H220" s="40" t="s">
        <v>79</v>
      </c>
      <c r="I220" s="72">
        <f>80+1.7</f>
        <v>81.7</v>
      </c>
      <c r="J220" s="40">
        <v>100</v>
      </c>
      <c r="K220" s="40">
        <v>100</v>
      </c>
      <c r="L220" s="40">
        <v>100</v>
      </c>
      <c r="M220" s="683"/>
      <c r="N220" s="112"/>
      <c r="O220" s="22"/>
      <c r="P220" s="22"/>
      <c r="Q220" s="23"/>
    </row>
    <row r="221" spans="1:19" ht="23.25" customHeight="1" x14ac:dyDescent="0.2">
      <c r="A221" s="612"/>
      <c r="B221" s="666"/>
      <c r="C221" s="702"/>
      <c r="D221" s="634"/>
      <c r="E221" s="767"/>
      <c r="F221" s="1080"/>
      <c r="G221" s="769"/>
      <c r="H221" s="40" t="s">
        <v>23</v>
      </c>
      <c r="I221" s="72"/>
      <c r="J221" s="40">
        <v>78.5</v>
      </c>
      <c r="K221" s="40"/>
      <c r="L221" s="40"/>
      <c r="M221" s="310" t="s">
        <v>320</v>
      </c>
      <c r="N221" s="17"/>
      <c r="O221" s="90">
        <v>7</v>
      </c>
      <c r="P221" s="90"/>
      <c r="Q221" s="18"/>
    </row>
    <row r="222" spans="1:19" ht="18.75" customHeight="1" x14ac:dyDescent="0.2">
      <c r="A222" s="612"/>
      <c r="B222" s="666"/>
      <c r="C222" s="702"/>
      <c r="D222" s="634"/>
      <c r="E222" s="767"/>
      <c r="F222" s="1081"/>
      <c r="G222" s="769"/>
      <c r="H222" s="40" t="s">
        <v>62</v>
      </c>
      <c r="I222" s="68">
        <v>18.3</v>
      </c>
      <c r="J222" s="38">
        <v>9.6999999999999993</v>
      </c>
      <c r="K222" s="38">
        <v>9.6999999999999993</v>
      </c>
      <c r="L222" s="38">
        <v>9.6999999999999993</v>
      </c>
      <c r="M222" s="562" t="s">
        <v>214</v>
      </c>
      <c r="N222" s="17">
        <v>100</v>
      </c>
      <c r="O222" s="90">
        <v>60</v>
      </c>
      <c r="P222" s="90">
        <v>60</v>
      </c>
      <c r="Q222" s="18">
        <v>60</v>
      </c>
    </row>
    <row r="223" spans="1:19" ht="26.25" customHeight="1" x14ac:dyDescent="0.2">
      <c r="A223" s="612"/>
      <c r="B223" s="666"/>
      <c r="C223" s="702"/>
      <c r="D223" s="634"/>
      <c r="E223" s="767"/>
      <c r="F223" s="644"/>
      <c r="G223" s="769"/>
      <c r="H223" s="36" t="s">
        <v>79</v>
      </c>
      <c r="I223" s="70">
        <v>10</v>
      </c>
      <c r="J223" s="36">
        <v>181.5</v>
      </c>
      <c r="K223" s="36"/>
      <c r="L223" s="36"/>
      <c r="M223" s="310" t="s">
        <v>213</v>
      </c>
      <c r="N223" s="99" t="s">
        <v>225</v>
      </c>
      <c r="O223" s="90">
        <v>100</v>
      </c>
      <c r="P223" s="282"/>
      <c r="Q223" s="283"/>
      <c r="R223" s="346"/>
      <c r="S223" s="346"/>
    </row>
    <row r="224" spans="1:19" ht="16.5" customHeight="1" x14ac:dyDescent="0.2">
      <c r="A224" s="612"/>
      <c r="B224" s="666"/>
      <c r="C224" s="702"/>
      <c r="D224" s="634"/>
      <c r="E224" s="767"/>
      <c r="F224" s="644"/>
      <c r="G224" s="769"/>
      <c r="H224" s="38" t="s">
        <v>65</v>
      </c>
      <c r="I224" s="68">
        <f>36.6+1.4-4.7</f>
        <v>33.299999999999997</v>
      </c>
      <c r="J224" s="38"/>
      <c r="K224" s="38"/>
      <c r="L224" s="38"/>
      <c r="M224" s="683" t="s">
        <v>254</v>
      </c>
      <c r="N224" s="494"/>
      <c r="O224" s="653">
        <v>7</v>
      </c>
      <c r="P224" s="22"/>
      <c r="Q224" s="23"/>
      <c r="R224" s="346"/>
      <c r="S224" s="346"/>
    </row>
    <row r="225" spans="1:19" ht="13.5" customHeight="1" x14ac:dyDescent="0.2">
      <c r="A225" s="612"/>
      <c r="B225" s="666"/>
      <c r="C225" s="702"/>
      <c r="D225" s="634"/>
      <c r="E225" s="767"/>
      <c r="F225" s="644"/>
      <c r="G225" s="769"/>
      <c r="H225" s="38" t="s">
        <v>79</v>
      </c>
      <c r="I225" s="68">
        <v>9</v>
      </c>
      <c r="J225" s="38">
        <v>85.2</v>
      </c>
      <c r="K225" s="38">
        <v>170</v>
      </c>
      <c r="L225" s="120"/>
      <c r="M225" s="792" t="s">
        <v>255</v>
      </c>
      <c r="N225" s="685">
        <v>5</v>
      </c>
      <c r="O225" s="236">
        <v>3</v>
      </c>
      <c r="P225" s="236"/>
      <c r="Q225" s="212"/>
      <c r="R225" s="346"/>
      <c r="S225" s="346"/>
    </row>
    <row r="226" spans="1:19" ht="8.25" customHeight="1" x14ac:dyDescent="0.2">
      <c r="A226" s="612"/>
      <c r="B226" s="666"/>
      <c r="C226" s="702"/>
      <c r="D226" s="634"/>
      <c r="E226" s="767"/>
      <c r="F226" s="644"/>
      <c r="G226" s="769"/>
      <c r="H226" s="38"/>
      <c r="I226" s="324"/>
      <c r="J226" s="38"/>
      <c r="K226" s="120"/>
      <c r="L226" s="120"/>
      <c r="M226" s="1087"/>
      <c r="N226" s="685"/>
      <c r="O226" s="236"/>
      <c r="P226" s="236"/>
      <c r="Q226" s="212"/>
    </row>
    <row r="227" spans="1:19" ht="27.75" customHeight="1" x14ac:dyDescent="0.2">
      <c r="A227" s="612"/>
      <c r="B227" s="666"/>
      <c r="C227" s="702"/>
      <c r="D227" s="700"/>
      <c r="E227" s="622"/>
      <c r="F227" s="644"/>
      <c r="G227" s="694"/>
      <c r="H227" s="392" t="s">
        <v>62</v>
      </c>
      <c r="I227" s="393">
        <v>45</v>
      </c>
      <c r="J227" s="392"/>
      <c r="K227" s="392"/>
      <c r="L227" s="392"/>
      <c r="M227" s="394" t="s">
        <v>190</v>
      </c>
      <c r="N227" s="395">
        <v>1</v>
      </c>
      <c r="O227" s="396"/>
      <c r="P227" s="396"/>
      <c r="Q227" s="397"/>
    </row>
    <row r="228" spans="1:19" ht="15" customHeight="1" x14ac:dyDescent="0.2">
      <c r="A228" s="612"/>
      <c r="B228" s="666"/>
      <c r="C228" s="702"/>
      <c r="D228" s="634" t="s">
        <v>6</v>
      </c>
      <c r="E228" s="621" t="s">
        <v>58</v>
      </c>
      <c r="F228" s="145"/>
      <c r="G228" s="698"/>
      <c r="H228" s="38" t="s">
        <v>79</v>
      </c>
      <c r="I228" s="68">
        <f>120-20</f>
        <v>100</v>
      </c>
      <c r="J228" s="679">
        <v>100</v>
      </c>
      <c r="K228" s="679">
        <v>100</v>
      </c>
      <c r="L228" s="679">
        <v>100</v>
      </c>
      <c r="M228" s="683" t="s">
        <v>70</v>
      </c>
      <c r="N228" s="685">
        <v>1</v>
      </c>
      <c r="O228" s="651">
        <v>1</v>
      </c>
      <c r="P228" s="653">
        <v>1</v>
      </c>
      <c r="Q228" s="682">
        <v>1</v>
      </c>
      <c r="R228" s="346"/>
      <c r="S228" s="31"/>
    </row>
    <row r="229" spans="1:19" ht="15" customHeight="1" x14ac:dyDescent="0.2">
      <c r="A229" s="612"/>
      <c r="B229" s="666"/>
      <c r="C229" s="702"/>
      <c r="D229" s="634"/>
      <c r="E229" s="622"/>
      <c r="F229" s="280"/>
      <c r="G229" s="698"/>
      <c r="H229" s="38" t="s">
        <v>62</v>
      </c>
      <c r="I229" s="68">
        <v>15</v>
      </c>
      <c r="J229" s="47">
        <v>10</v>
      </c>
      <c r="K229" s="47">
        <v>10</v>
      </c>
      <c r="L229" s="47">
        <v>10</v>
      </c>
      <c r="M229" s="683"/>
      <c r="N229" s="685"/>
      <c r="O229" s="651"/>
      <c r="P229" s="653"/>
      <c r="Q229" s="682"/>
    </row>
    <row r="230" spans="1:19" ht="9.75" customHeight="1" x14ac:dyDescent="0.2">
      <c r="A230" s="612"/>
      <c r="B230" s="666"/>
      <c r="C230" s="702"/>
      <c r="D230" s="700"/>
      <c r="E230" s="623"/>
      <c r="F230" s="75"/>
      <c r="G230" s="698"/>
      <c r="H230" s="680"/>
      <c r="I230" s="69"/>
      <c r="J230" s="49"/>
      <c r="K230" s="49"/>
      <c r="L230" s="49"/>
      <c r="M230" s="325"/>
      <c r="N230" s="15"/>
      <c r="O230" s="135"/>
      <c r="P230" s="29"/>
      <c r="Q230" s="16"/>
    </row>
    <row r="231" spans="1:19" ht="13.5" customHeight="1" x14ac:dyDescent="0.2">
      <c r="A231" s="612"/>
      <c r="B231" s="666"/>
      <c r="C231" s="702"/>
      <c r="D231" s="699" t="s">
        <v>26</v>
      </c>
      <c r="E231" s="855" t="s">
        <v>90</v>
      </c>
      <c r="F231" s="258"/>
      <c r="G231" s="1090"/>
      <c r="H231" s="679" t="s">
        <v>62</v>
      </c>
      <c r="I231" s="67">
        <v>8</v>
      </c>
      <c r="J231" s="67">
        <v>8</v>
      </c>
      <c r="K231" s="67">
        <v>8</v>
      </c>
      <c r="L231" s="67">
        <v>8</v>
      </c>
      <c r="M231" s="1064" t="s">
        <v>167</v>
      </c>
      <c r="N231" s="1088">
        <v>14</v>
      </c>
      <c r="O231" s="1076">
        <v>14</v>
      </c>
      <c r="P231" s="1076">
        <v>14</v>
      </c>
      <c r="Q231" s="1073">
        <v>14</v>
      </c>
    </row>
    <row r="232" spans="1:19" ht="10.5" customHeight="1" x14ac:dyDescent="0.2">
      <c r="A232" s="612"/>
      <c r="B232" s="666"/>
      <c r="C232" s="702"/>
      <c r="D232" s="634"/>
      <c r="E232" s="856"/>
      <c r="F232" s="219"/>
      <c r="G232" s="1090"/>
      <c r="H232" s="38"/>
      <c r="I232" s="68"/>
      <c r="J232" s="38"/>
      <c r="K232" s="38"/>
      <c r="L232" s="38"/>
      <c r="M232" s="1065"/>
      <c r="N232" s="1089"/>
      <c r="O232" s="1077"/>
      <c r="P232" s="1077"/>
      <c r="Q232" s="1074"/>
    </row>
    <row r="233" spans="1:19" ht="15.75" customHeight="1" x14ac:dyDescent="0.2">
      <c r="A233" s="612"/>
      <c r="B233" s="666"/>
      <c r="C233" s="702"/>
      <c r="D233" s="700"/>
      <c r="E233" s="857"/>
      <c r="F233" s="220"/>
      <c r="G233" s="711"/>
      <c r="H233" s="680"/>
      <c r="I233" s="49"/>
      <c r="J233" s="49"/>
      <c r="K233" s="49"/>
      <c r="L233" s="49"/>
      <c r="M233" s="106"/>
      <c r="N233" s="15"/>
      <c r="O233" s="135"/>
      <c r="P233" s="29"/>
      <c r="Q233" s="16"/>
    </row>
    <row r="234" spans="1:19" ht="18.75" customHeight="1" x14ac:dyDescent="0.2">
      <c r="A234" s="667"/>
      <c r="B234" s="666"/>
      <c r="C234" s="165"/>
      <c r="D234" s="634" t="s">
        <v>30</v>
      </c>
      <c r="E234" s="831" t="s">
        <v>116</v>
      </c>
      <c r="F234" s="659" t="s">
        <v>44</v>
      </c>
      <c r="G234" s="769"/>
      <c r="H234" s="38" t="s">
        <v>23</v>
      </c>
      <c r="I234" s="47">
        <f>76.5-28.6</f>
        <v>47.9</v>
      </c>
      <c r="J234" s="47">
        <v>54.5</v>
      </c>
      <c r="K234" s="47">
        <v>76.5</v>
      </c>
      <c r="L234" s="47">
        <v>76.5</v>
      </c>
      <c r="M234" s="792" t="s">
        <v>104</v>
      </c>
      <c r="N234" s="188">
        <v>15</v>
      </c>
      <c r="O234" s="190">
        <v>15</v>
      </c>
      <c r="P234" s="100">
        <v>15</v>
      </c>
      <c r="Q234" s="105">
        <v>15</v>
      </c>
      <c r="S234" s="31"/>
    </row>
    <row r="235" spans="1:19" ht="13.5" customHeight="1" x14ac:dyDescent="0.2">
      <c r="A235" s="667"/>
      <c r="B235" s="666"/>
      <c r="C235" s="164"/>
      <c r="D235" s="700"/>
      <c r="E235" s="854"/>
      <c r="F235" s="60"/>
      <c r="G235" s="935"/>
      <c r="H235" s="680"/>
      <c r="I235" s="69"/>
      <c r="J235" s="69"/>
      <c r="K235" s="69"/>
      <c r="L235" s="69"/>
      <c r="M235" s="1063"/>
      <c r="N235" s="373"/>
      <c r="O235" s="189"/>
      <c r="P235" s="373"/>
      <c r="Q235" s="257"/>
    </row>
    <row r="236" spans="1:19" ht="19.5" customHeight="1" x14ac:dyDescent="0.2">
      <c r="A236" s="612"/>
      <c r="B236" s="666"/>
      <c r="C236" s="702"/>
      <c r="D236" s="699" t="s">
        <v>31</v>
      </c>
      <c r="E236" s="800" t="s">
        <v>83</v>
      </c>
      <c r="F236" s="645"/>
      <c r="G236" s="807" t="s">
        <v>151</v>
      </c>
      <c r="H236" s="679" t="s">
        <v>62</v>
      </c>
      <c r="I236" s="50">
        <v>544</v>
      </c>
      <c r="J236" s="50">
        <v>594.70000000000005</v>
      </c>
      <c r="K236" s="50">
        <v>610.4</v>
      </c>
      <c r="L236" s="50">
        <v>626</v>
      </c>
      <c r="M236" s="662" t="s">
        <v>107</v>
      </c>
      <c r="N236" s="317">
        <v>172</v>
      </c>
      <c r="O236" s="615">
        <v>172</v>
      </c>
      <c r="P236" s="317">
        <v>172</v>
      </c>
      <c r="Q236" s="314">
        <v>172</v>
      </c>
    </row>
    <row r="237" spans="1:19" ht="19.5" customHeight="1" x14ac:dyDescent="0.2">
      <c r="A237" s="667"/>
      <c r="B237" s="666"/>
      <c r="C237" s="179"/>
      <c r="D237" s="700"/>
      <c r="E237" s="927"/>
      <c r="F237" s="646"/>
      <c r="G237" s="769"/>
      <c r="H237" s="680" t="s">
        <v>65</v>
      </c>
      <c r="I237" s="49"/>
      <c r="J237" s="49">
        <v>31.3</v>
      </c>
      <c r="K237" s="49">
        <v>31.3</v>
      </c>
      <c r="L237" s="49">
        <v>31.3</v>
      </c>
      <c r="M237" s="106"/>
      <c r="N237" s="89"/>
      <c r="O237" s="616"/>
      <c r="P237" s="89"/>
      <c r="Q237" s="20"/>
    </row>
    <row r="238" spans="1:19" ht="28.5" customHeight="1" x14ac:dyDescent="0.2">
      <c r="A238" s="667"/>
      <c r="B238" s="666"/>
      <c r="C238" s="165"/>
      <c r="D238" s="634" t="s">
        <v>32</v>
      </c>
      <c r="E238" s="831" t="s">
        <v>344</v>
      </c>
      <c r="F238" s="659"/>
      <c r="G238" s="916"/>
      <c r="H238" s="38" t="s">
        <v>23</v>
      </c>
      <c r="I238" s="206"/>
      <c r="J238" s="47"/>
      <c r="K238" s="47">
        <v>30</v>
      </c>
      <c r="L238" s="47">
        <v>30</v>
      </c>
      <c r="M238" s="629" t="s">
        <v>256</v>
      </c>
      <c r="N238" s="100"/>
      <c r="O238" s="188"/>
      <c r="P238" s="100">
        <v>10</v>
      </c>
      <c r="Q238" s="105">
        <v>10</v>
      </c>
    </row>
    <row r="239" spans="1:19" ht="12.75" customHeight="1" x14ac:dyDescent="0.2">
      <c r="A239" s="667"/>
      <c r="B239" s="666"/>
      <c r="C239" s="164"/>
      <c r="D239" s="700"/>
      <c r="E239" s="854"/>
      <c r="F239" s="60"/>
      <c r="G239" s="917"/>
      <c r="H239" s="680"/>
      <c r="I239" s="69"/>
      <c r="J239" s="69"/>
      <c r="K239" s="69"/>
      <c r="L239" s="69"/>
      <c r="M239" s="106"/>
      <c r="N239" s="189"/>
      <c r="O239" s="249"/>
      <c r="P239" s="373"/>
      <c r="Q239" s="257"/>
    </row>
    <row r="240" spans="1:19" ht="17.25" customHeight="1" x14ac:dyDescent="0.2">
      <c r="A240" s="886"/>
      <c r="B240" s="877"/>
      <c r="C240" s="900"/>
      <c r="D240" s="914" t="s">
        <v>33</v>
      </c>
      <c r="E240" s="895" t="s">
        <v>216</v>
      </c>
      <c r="F240" s="902" t="s">
        <v>175</v>
      </c>
      <c r="G240" s="807" t="s">
        <v>57</v>
      </c>
      <c r="H240" s="35" t="s">
        <v>23</v>
      </c>
      <c r="I240" s="38">
        <v>136.80000000000001</v>
      </c>
      <c r="J240" s="38">
        <f>140.7+5.6</f>
        <v>146.30000000000001</v>
      </c>
      <c r="K240" s="47">
        <v>146.30000000000001</v>
      </c>
      <c r="L240" s="47">
        <v>146.30000000000001</v>
      </c>
      <c r="M240" s="629" t="s">
        <v>61</v>
      </c>
      <c r="N240" s="121">
        <v>18</v>
      </c>
      <c r="O240" s="183">
        <v>18</v>
      </c>
      <c r="P240" s="256">
        <v>18</v>
      </c>
      <c r="Q240" s="345">
        <v>18</v>
      </c>
    </row>
    <row r="241" spans="1:17" ht="29.25" customHeight="1" x14ac:dyDescent="0.2">
      <c r="A241" s="886"/>
      <c r="B241" s="877"/>
      <c r="C241" s="900"/>
      <c r="D241" s="915"/>
      <c r="E241" s="854"/>
      <c r="F241" s="903"/>
      <c r="G241" s="770"/>
      <c r="H241" s="42"/>
      <c r="I241" s="34"/>
      <c r="J241" s="81"/>
      <c r="K241" s="34"/>
      <c r="L241" s="34"/>
      <c r="M241" s="106" t="s">
        <v>71</v>
      </c>
      <c r="N241" s="15">
        <v>7</v>
      </c>
      <c r="O241" s="135">
        <v>7</v>
      </c>
      <c r="P241" s="29">
        <v>7</v>
      </c>
      <c r="Q241" s="16">
        <v>7</v>
      </c>
    </row>
    <row r="242" spans="1:17" ht="14.25" customHeight="1" thickBot="1" x14ac:dyDescent="0.25">
      <c r="A242" s="41"/>
      <c r="B242" s="632"/>
      <c r="C242" s="174"/>
      <c r="D242" s="174"/>
      <c r="E242" s="175"/>
      <c r="F242" s="176"/>
      <c r="G242" s="177"/>
      <c r="H242" s="74" t="s">
        <v>5</v>
      </c>
      <c r="I242" s="104">
        <f>SUM(I218:I241)</f>
        <v>1308.4000000000001</v>
      </c>
      <c r="J242" s="104">
        <f>SUM(J218:J241)</f>
        <v>1647.4</v>
      </c>
      <c r="K242" s="104">
        <f>SUM(K218:K241)</f>
        <v>1553.1</v>
      </c>
      <c r="L242" s="104">
        <f>SUM(L218:L241)</f>
        <v>1398.7</v>
      </c>
      <c r="M242" s="178"/>
      <c r="N242" s="250"/>
      <c r="O242" s="250"/>
      <c r="P242" s="250"/>
      <c r="Q242" s="401"/>
    </row>
    <row r="243" spans="1:17" ht="19.5" customHeight="1" x14ac:dyDescent="0.2">
      <c r="A243" s="636" t="s">
        <v>4</v>
      </c>
      <c r="B243" s="638" t="s">
        <v>26</v>
      </c>
      <c r="C243" s="215" t="s">
        <v>6</v>
      </c>
      <c r="D243" s="633"/>
      <c r="E243" s="893" t="s">
        <v>313</v>
      </c>
      <c r="F243" s="918"/>
      <c r="G243" s="216"/>
      <c r="H243" s="200"/>
      <c r="I243" s="200"/>
      <c r="J243" s="217"/>
      <c r="K243" s="200"/>
      <c r="L243" s="217"/>
      <c r="M243" s="218"/>
      <c r="N243" s="94"/>
      <c r="O243" s="108"/>
      <c r="P243" s="110"/>
      <c r="Q243" s="111"/>
    </row>
    <row r="244" spans="1:17" ht="12" customHeight="1" x14ac:dyDescent="0.2">
      <c r="A244" s="637"/>
      <c r="B244" s="639"/>
      <c r="C244" s="705"/>
      <c r="D244" s="700"/>
      <c r="E244" s="894"/>
      <c r="F244" s="919"/>
      <c r="G244" s="195"/>
      <c r="H244" s="193"/>
      <c r="I244" s="193"/>
      <c r="J244" s="194"/>
      <c r="K244" s="193"/>
      <c r="L244" s="194"/>
      <c r="M244" s="710"/>
      <c r="N244" s="25"/>
      <c r="O244" s="83"/>
      <c r="P244" s="24"/>
      <c r="Q244" s="26"/>
    </row>
    <row r="245" spans="1:17" ht="15" customHeight="1" x14ac:dyDescent="0.2">
      <c r="A245" s="901"/>
      <c r="B245" s="904"/>
      <c r="C245" s="900"/>
      <c r="D245" s="699" t="s">
        <v>4</v>
      </c>
      <c r="E245" s="895" t="s">
        <v>159</v>
      </c>
      <c r="F245" s="57" t="s">
        <v>337</v>
      </c>
      <c r="G245" s="807" t="s">
        <v>340</v>
      </c>
      <c r="H245" s="679" t="s">
        <v>41</v>
      </c>
      <c r="I245" s="679">
        <v>420</v>
      </c>
      <c r="J245" s="50">
        <v>628.20000000000005</v>
      </c>
      <c r="K245" s="679"/>
      <c r="L245" s="50"/>
      <c r="M245" s="1091" t="s">
        <v>148</v>
      </c>
      <c r="N245" s="686"/>
      <c r="O245" s="684">
        <v>1</v>
      </c>
      <c r="P245" s="686"/>
      <c r="Q245" s="681"/>
    </row>
    <row r="246" spans="1:17" ht="14.25" customHeight="1" x14ac:dyDescent="0.2">
      <c r="A246" s="901"/>
      <c r="B246" s="904"/>
      <c r="C246" s="900"/>
      <c r="D246" s="634"/>
      <c r="E246" s="831"/>
      <c r="F246" s="733" t="s">
        <v>175</v>
      </c>
      <c r="G246" s="769"/>
      <c r="H246" s="38" t="s">
        <v>62</v>
      </c>
      <c r="I246" s="38"/>
      <c r="J246" s="47">
        <f>393.9+31.3</f>
        <v>425.2</v>
      </c>
      <c r="K246" s="38"/>
      <c r="L246" s="47"/>
      <c r="M246" s="1093"/>
      <c r="N246" s="653"/>
      <c r="O246" s="438"/>
      <c r="P246" s="653"/>
      <c r="Q246" s="682"/>
    </row>
    <row r="247" spans="1:17" ht="25.5" customHeight="1" x14ac:dyDescent="0.2">
      <c r="A247" s="901"/>
      <c r="B247" s="904"/>
      <c r="C247" s="900"/>
      <c r="D247" s="634"/>
      <c r="E247" s="896"/>
      <c r="F247" s="851" t="s">
        <v>304</v>
      </c>
      <c r="G247" s="769"/>
      <c r="H247" s="38" t="s">
        <v>65</v>
      </c>
      <c r="I247" s="38"/>
      <c r="J247" s="47">
        <f>186.6-31.3</f>
        <v>155.30000000000001</v>
      </c>
      <c r="K247" s="38"/>
      <c r="L247" s="47"/>
      <c r="M247" s="647" t="s">
        <v>289</v>
      </c>
      <c r="N247" s="653"/>
      <c r="O247" s="685">
        <v>100</v>
      </c>
      <c r="P247" s="653"/>
      <c r="Q247" s="682"/>
    </row>
    <row r="248" spans="1:17" ht="17.25" customHeight="1" x14ac:dyDescent="0.2">
      <c r="A248" s="901"/>
      <c r="B248" s="904"/>
      <c r="C248" s="900"/>
      <c r="D248" s="634"/>
      <c r="E248" s="896"/>
      <c r="F248" s="851"/>
      <c r="G248" s="769"/>
      <c r="H248" s="38" t="s">
        <v>23</v>
      </c>
      <c r="I248" s="38">
        <v>207</v>
      </c>
      <c r="J248" s="47"/>
      <c r="K248" s="38"/>
      <c r="L248" s="47"/>
      <c r="M248" s="647"/>
      <c r="N248" s="653"/>
      <c r="O248" s="685"/>
      <c r="P248" s="653"/>
      <c r="Q248" s="682"/>
    </row>
    <row r="249" spans="1:17" ht="18.75" customHeight="1" x14ac:dyDescent="0.2">
      <c r="A249" s="901"/>
      <c r="B249" s="904"/>
      <c r="C249" s="900"/>
      <c r="D249" s="634"/>
      <c r="E249" s="897"/>
      <c r="F249" s="907"/>
      <c r="G249" s="769"/>
      <c r="H249" s="40" t="s">
        <v>54</v>
      </c>
      <c r="I249" s="40">
        <v>277.3</v>
      </c>
      <c r="J249" s="80">
        <v>30</v>
      </c>
      <c r="K249" s="40"/>
      <c r="L249" s="80"/>
      <c r="M249" s="311"/>
      <c r="N249" s="158"/>
      <c r="O249" s="492"/>
      <c r="P249" s="158"/>
      <c r="Q249" s="247"/>
    </row>
    <row r="250" spans="1:17" ht="24.75" customHeight="1" x14ac:dyDescent="0.2">
      <c r="A250" s="637"/>
      <c r="B250" s="639"/>
      <c r="C250" s="705"/>
      <c r="D250" s="634"/>
      <c r="E250" s="898" t="s">
        <v>330</v>
      </c>
      <c r="F250" s="569" t="s">
        <v>294</v>
      </c>
      <c r="G250" s="694"/>
      <c r="H250" s="38" t="s">
        <v>23</v>
      </c>
      <c r="I250" s="38"/>
      <c r="J250" s="47"/>
      <c r="K250" s="38">
        <v>574.5</v>
      </c>
      <c r="L250" s="47">
        <v>1478.9</v>
      </c>
      <c r="M250" s="647" t="s">
        <v>99</v>
      </c>
      <c r="N250" s="685"/>
      <c r="O250" s="651"/>
      <c r="P250" s="653">
        <v>20</v>
      </c>
      <c r="Q250" s="682">
        <v>80</v>
      </c>
    </row>
    <row r="251" spans="1:17" ht="15" customHeight="1" x14ac:dyDescent="0.2">
      <c r="A251" s="637"/>
      <c r="B251" s="639"/>
      <c r="C251" s="705"/>
      <c r="D251" s="700"/>
      <c r="E251" s="899"/>
      <c r="F251" s="570"/>
      <c r="G251" s="694"/>
      <c r="H251" s="680"/>
      <c r="I251" s="680"/>
      <c r="J251" s="49"/>
      <c r="K251" s="680"/>
      <c r="L251" s="49"/>
      <c r="M251" s="690"/>
      <c r="N251" s="307"/>
      <c r="O251" s="29"/>
      <c r="P251" s="29"/>
      <c r="Q251" s="16"/>
    </row>
    <row r="252" spans="1:17" ht="24.75" customHeight="1" x14ac:dyDescent="0.2">
      <c r="A252" s="901"/>
      <c r="B252" s="904"/>
      <c r="C252" s="900"/>
      <c r="D252" s="634" t="s">
        <v>6</v>
      </c>
      <c r="E252" s="801" t="s">
        <v>145</v>
      </c>
      <c r="F252" s="734" t="s">
        <v>338</v>
      </c>
      <c r="G252" s="769"/>
      <c r="H252" s="38" t="s">
        <v>23</v>
      </c>
      <c r="I252" s="38">
        <f>42.2</f>
        <v>42.2</v>
      </c>
      <c r="J252" s="47">
        <v>3.8</v>
      </c>
      <c r="K252" s="38">
        <v>3</v>
      </c>
      <c r="L252" s="47"/>
      <c r="M252" s="1091" t="s">
        <v>146</v>
      </c>
      <c r="N252" s="456"/>
      <c r="O252" s="456"/>
      <c r="P252" s="653">
        <v>1</v>
      </c>
      <c r="Q252" s="682"/>
    </row>
    <row r="253" spans="1:17" ht="15" customHeight="1" x14ac:dyDescent="0.2">
      <c r="A253" s="901"/>
      <c r="B253" s="904"/>
      <c r="C253" s="900"/>
      <c r="D253" s="634"/>
      <c r="E253" s="801"/>
      <c r="F253" s="337" t="s">
        <v>235</v>
      </c>
      <c r="G253" s="769"/>
      <c r="H253" s="38" t="s">
        <v>54</v>
      </c>
      <c r="I253" s="38">
        <f>12.3+152</f>
        <v>164.3</v>
      </c>
      <c r="J253" s="47">
        <v>202.6</v>
      </c>
      <c r="K253" s="38"/>
      <c r="L253" s="47"/>
      <c r="M253" s="1092"/>
      <c r="N253" s="685"/>
      <c r="O253" s="653"/>
      <c r="P253" s="653"/>
      <c r="Q253" s="682"/>
    </row>
    <row r="254" spans="1:17" ht="16.5" customHeight="1" x14ac:dyDescent="0.2">
      <c r="A254" s="901"/>
      <c r="B254" s="904"/>
      <c r="C254" s="900"/>
      <c r="D254" s="634"/>
      <c r="E254" s="835"/>
      <c r="F254" s="908" t="s">
        <v>303</v>
      </c>
      <c r="G254" s="769"/>
      <c r="H254" s="38" t="s">
        <v>41</v>
      </c>
      <c r="I254" s="38">
        <v>499.1</v>
      </c>
      <c r="J254" s="47">
        <v>328.8</v>
      </c>
      <c r="K254" s="38">
        <v>27.3</v>
      </c>
      <c r="L254" s="47"/>
      <c r="M254" s="647" t="s">
        <v>124</v>
      </c>
      <c r="N254" s="438">
        <v>1</v>
      </c>
      <c r="O254" s="685">
        <v>1</v>
      </c>
      <c r="P254" s="653"/>
      <c r="Q254" s="682"/>
    </row>
    <row r="255" spans="1:17" ht="12" customHeight="1" x14ac:dyDescent="0.2">
      <c r="A255" s="147"/>
      <c r="B255" s="639"/>
      <c r="C255" s="173"/>
      <c r="D255" s="634"/>
      <c r="E255" s="835"/>
      <c r="F255" s="817"/>
      <c r="G255" s="694"/>
      <c r="H255" s="38"/>
      <c r="I255" s="38"/>
      <c r="J255" s="47"/>
      <c r="K255" s="38"/>
      <c r="L255" s="47"/>
      <c r="M255" s="690"/>
      <c r="N255" s="307"/>
      <c r="O255" s="15"/>
      <c r="P255" s="29"/>
      <c r="Q255" s="16"/>
    </row>
    <row r="256" spans="1:17" ht="14.25" customHeight="1" x14ac:dyDescent="0.2">
      <c r="A256" s="886"/>
      <c r="B256" s="877"/>
      <c r="C256" s="900"/>
      <c r="D256" s="914" t="s">
        <v>26</v>
      </c>
      <c r="E256" s="800" t="s">
        <v>229</v>
      </c>
      <c r="F256" s="816" t="s">
        <v>305</v>
      </c>
      <c r="G256" s="769"/>
      <c r="H256" s="679" t="s">
        <v>23</v>
      </c>
      <c r="I256" s="679">
        <v>2.8</v>
      </c>
      <c r="J256" s="50">
        <v>4.3</v>
      </c>
      <c r="K256" s="679"/>
      <c r="L256" s="50"/>
      <c r="M256" s="647" t="s">
        <v>239</v>
      </c>
      <c r="N256" s="172"/>
      <c r="O256" s="102" t="s">
        <v>49</v>
      </c>
      <c r="P256" s="102"/>
      <c r="Q256" s="156"/>
    </row>
    <row r="257" spans="1:17" ht="14.25" customHeight="1" x14ac:dyDescent="0.2">
      <c r="A257" s="886"/>
      <c r="B257" s="877"/>
      <c r="C257" s="900"/>
      <c r="D257" s="929"/>
      <c r="E257" s="801"/>
      <c r="F257" s="908"/>
      <c r="G257" s="769"/>
      <c r="H257" s="38" t="s">
        <v>54</v>
      </c>
      <c r="I257" s="38"/>
      <c r="J257" s="47">
        <v>0.7</v>
      </c>
      <c r="K257" s="38"/>
      <c r="L257" s="47"/>
      <c r="M257" s="647"/>
      <c r="N257" s="172"/>
      <c r="O257" s="256"/>
      <c r="P257" s="102"/>
      <c r="Q257" s="156"/>
    </row>
    <row r="258" spans="1:17" ht="9.75" customHeight="1" x14ac:dyDescent="0.2">
      <c r="A258" s="886"/>
      <c r="B258" s="877"/>
      <c r="C258" s="900"/>
      <c r="D258" s="915"/>
      <c r="E258" s="892"/>
      <c r="F258" s="928"/>
      <c r="G258" s="770"/>
      <c r="H258" s="680"/>
      <c r="I258" s="680"/>
      <c r="J258" s="49"/>
      <c r="K258" s="680"/>
      <c r="L258" s="81"/>
      <c r="M258" s="14"/>
      <c r="N258" s="33"/>
      <c r="O258" s="29"/>
      <c r="P258" s="29"/>
      <c r="Q258" s="16"/>
    </row>
    <row r="259" spans="1:17" ht="14.25" customHeight="1" x14ac:dyDescent="0.2">
      <c r="A259" s="886"/>
      <c r="B259" s="877"/>
      <c r="C259" s="900"/>
      <c r="D259" s="914" t="s">
        <v>30</v>
      </c>
      <c r="E259" s="800" t="s">
        <v>339</v>
      </c>
      <c r="F259" s="816" t="s">
        <v>305</v>
      </c>
      <c r="G259" s="769" t="s">
        <v>341</v>
      </c>
      <c r="H259" s="38" t="s">
        <v>41</v>
      </c>
      <c r="I259" s="679"/>
      <c r="J259" s="50">
        <v>40</v>
      </c>
      <c r="K259" s="679">
        <v>40</v>
      </c>
      <c r="L259" s="50"/>
      <c r="M259" s="647" t="s">
        <v>232</v>
      </c>
      <c r="N259" s="172"/>
      <c r="O259" s="256"/>
      <c r="P259" s="675" t="s">
        <v>49</v>
      </c>
      <c r="Q259" s="184"/>
    </row>
    <row r="260" spans="1:17" ht="13.5" customHeight="1" x14ac:dyDescent="0.2">
      <c r="A260" s="886"/>
      <c r="B260" s="877"/>
      <c r="C260" s="900"/>
      <c r="D260" s="929"/>
      <c r="E260" s="801"/>
      <c r="F260" s="908"/>
      <c r="G260" s="769"/>
      <c r="H260" s="38"/>
      <c r="I260" s="38"/>
      <c r="J260" s="47"/>
      <c r="K260" s="38"/>
      <c r="L260" s="47"/>
      <c r="M260" s="647"/>
      <c r="N260" s="172"/>
      <c r="O260" s="653"/>
      <c r="P260" s="102"/>
      <c r="Q260" s="156"/>
    </row>
    <row r="261" spans="1:17" ht="14.25" customHeight="1" x14ac:dyDescent="0.2">
      <c r="A261" s="886"/>
      <c r="B261" s="877"/>
      <c r="C261" s="900"/>
      <c r="D261" s="915"/>
      <c r="E261" s="802"/>
      <c r="F261" s="928"/>
      <c r="G261" s="770"/>
      <c r="H261" s="680"/>
      <c r="I261" s="680"/>
      <c r="J261" s="49"/>
      <c r="K261" s="680"/>
      <c r="L261" s="81"/>
      <c r="M261" s="14"/>
      <c r="N261" s="33"/>
      <c r="O261" s="29"/>
      <c r="P261" s="29"/>
      <c r="Q261" s="16"/>
    </row>
    <row r="262" spans="1:17" ht="29.25" customHeight="1" x14ac:dyDescent="0.2">
      <c r="A262" s="886"/>
      <c r="B262" s="877"/>
      <c r="C262" s="900"/>
      <c r="D262" s="914" t="s">
        <v>31</v>
      </c>
      <c r="E262" s="800" t="s">
        <v>165</v>
      </c>
      <c r="F262" s="850" t="s">
        <v>327</v>
      </c>
      <c r="G262" s="807" t="s">
        <v>151</v>
      </c>
      <c r="H262" s="679" t="s">
        <v>62</v>
      </c>
      <c r="I262" s="679">
        <v>12</v>
      </c>
      <c r="J262" s="50">
        <v>22</v>
      </c>
      <c r="K262" s="679">
        <v>22</v>
      </c>
      <c r="L262" s="50">
        <v>22</v>
      </c>
      <c r="M262" s="477" t="s">
        <v>172</v>
      </c>
      <c r="N262" s="545">
        <v>8</v>
      </c>
      <c r="O262" s="233">
        <v>8</v>
      </c>
      <c r="P262" s="447">
        <v>8</v>
      </c>
      <c r="Q262" s="142">
        <v>8</v>
      </c>
    </row>
    <row r="263" spans="1:17" ht="27.75" customHeight="1" x14ac:dyDescent="0.2">
      <c r="A263" s="886"/>
      <c r="B263" s="877"/>
      <c r="C263" s="900"/>
      <c r="D263" s="929"/>
      <c r="E263" s="801"/>
      <c r="F263" s="851"/>
      <c r="G263" s="770"/>
      <c r="H263" s="680"/>
      <c r="I263" s="303"/>
      <c r="J263" s="49"/>
      <c r="K263" s="680"/>
      <c r="L263" s="49"/>
      <c r="M263" s="14" t="s">
        <v>326</v>
      </c>
      <c r="N263" s="89"/>
      <c r="O263" s="29">
        <v>6</v>
      </c>
      <c r="P263" s="15"/>
      <c r="Q263" s="16"/>
    </row>
    <row r="264" spans="1:17" ht="14.25" customHeight="1" x14ac:dyDescent="0.2">
      <c r="A264" s="886"/>
      <c r="B264" s="877"/>
      <c r="C264" s="900"/>
      <c r="D264" s="914"/>
      <c r="E264" s="750" t="s">
        <v>121</v>
      </c>
      <c r="F264" s="969" t="s">
        <v>96</v>
      </c>
      <c r="G264" s="841" t="s">
        <v>340</v>
      </c>
      <c r="H264" s="120" t="s">
        <v>23</v>
      </c>
      <c r="I264" s="120">
        <v>14.7</v>
      </c>
      <c r="J264" s="319"/>
      <c r="K264" s="120"/>
      <c r="L264" s="319"/>
      <c r="M264" s="408" t="s">
        <v>147</v>
      </c>
      <c r="N264" s="409">
        <v>6</v>
      </c>
      <c r="O264" s="653"/>
      <c r="P264" s="653"/>
      <c r="Q264" s="682"/>
    </row>
    <row r="265" spans="1:17" ht="12.75" customHeight="1" x14ac:dyDescent="0.2">
      <c r="A265" s="886"/>
      <c r="B265" s="877"/>
      <c r="C265" s="900"/>
      <c r="D265" s="929"/>
      <c r="E265" s="972"/>
      <c r="F265" s="970"/>
      <c r="G265" s="841"/>
      <c r="H265" s="120" t="s">
        <v>169</v>
      </c>
      <c r="I265" s="120">
        <v>83.3</v>
      </c>
      <c r="J265" s="319"/>
      <c r="K265" s="120"/>
      <c r="L265" s="319"/>
      <c r="M265" s="408"/>
      <c r="N265" s="409"/>
      <c r="O265" s="653"/>
      <c r="P265" s="653"/>
      <c r="Q265" s="682"/>
    </row>
    <row r="266" spans="1:17" ht="13.5" customHeight="1" x14ac:dyDescent="0.2">
      <c r="A266" s="886"/>
      <c r="B266" s="877"/>
      <c r="C266" s="900"/>
      <c r="D266" s="915"/>
      <c r="E266" s="973"/>
      <c r="F266" s="971"/>
      <c r="G266" s="939"/>
      <c r="H266" s="343"/>
      <c r="I266" s="343"/>
      <c r="J266" s="336"/>
      <c r="K266" s="343"/>
      <c r="L266" s="336"/>
      <c r="M266" s="690"/>
      <c r="N266" s="410"/>
      <c r="O266" s="29"/>
      <c r="P266" s="29"/>
      <c r="Q266" s="16"/>
    </row>
    <row r="267" spans="1:17" ht="39.75" customHeight="1" x14ac:dyDescent="0.2">
      <c r="A267" s="612"/>
      <c r="B267" s="613"/>
      <c r="C267" s="702"/>
      <c r="D267" s="378"/>
      <c r="E267" s="402" t="s">
        <v>98</v>
      </c>
      <c r="F267" s="411" t="s">
        <v>127</v>
      </c>
      <c r="G267" s="403" t="s">
        <v>151</v>
      </c>
      <c r="H267" s="399" t="s">
        <v>65</v>
      </c>
      <c r="I267" s="399">
        <v>24.2</v>
      </c>
      <c r="J267" s="398"/>
      <c r="K267" s="399"/>
      <c r="L267" s="398"/>
      <c r="M267" s="400" t="s">
        <v>72</v>
      </c>
      <c r="N267" s="404">
        <v>1</v>
      </c>
      <c r="O267" s="405"/>
      <c r="P267" s="405"/>
      <c r="Q267" s="406"/>
    </row>
    <row r="268" spans="1:17" ht="14.25" customHeight="1" thickBot="1" x14ac:dyDescent="0.25">
      <c r="A268" s="41"/>
      <c r="B268" s="632"/>
      <c r="C268" s="174"/>
      <c r="D268" s="174"/>
      <c r="E268" s="175"/>
      <c r="F268" s="176"/>
      <c r="G268" s="177"/>
      <c r="H268" s="74" t="s">
        <v>5</v>
      </c>
      <c r="I268" s="104">
        <f>SUM(I245:I267)</f>
        <v>1746.9</v>
      </c>
      <c r="J268" s="104">
        <f>SUM(J245:J267)</f>
        <v>1840.9</v>
      </c>
      <c r="K268" s="104">
        <f>SUM(K245:K267)</f>
        <v>666.8</v>
      </c>
      <c r="L268" s="104">
        <f>SUM(L245:L267)</f>
        <v>1500.9</v>
      </c>
      <c r="M268" s="178"/>
      <c r="N268" s="250"/>
      <c r="O268" s="250"/>
      <c r="P268" s="250"/>
      <c r="Q268" s="401"/>
    </row>
    <row r="269" spans="1:17" ht="14.25" customHeight="1" thickBot="1" x14ac:dyDescent="0.25">
      <c r="A269" s="51" t="s">
        <v>4</v>
      </c>
      <c r="B269" s="45" t="s">
        <v>26</v>
      </c>
      <c r="C269" s="838" t="s">
        <v>7</v>
      </c>
      <c r="D269" s="838"/>
      <c r="E269" s="838"/>
      <c r="F269" s="838"/>
      <c r="G269" s="838"/>
      <c r="H269" s="839"/>
      <c r="I269" s="107">
        <f>I268+I242</f>
        <v>3055.3</v>
      </c>
      <c r="J269" s="107">
        <f>J268+J242</f>
        <v>3488.3</v>
      </c>
      <c r="K269" s="107">
        <f>K268+K242</f>
        <v>2219.9</v>
      </c>
      <c r="L269" s="107">
        <f>L268+L242</f>
        <v>2899.6</v>
      </c>
      <c r="M269" s="1070"/>
      <c r="N269" s="1071"/>
      <c r="O269" s="1071"/>
      <c r="P269" s="1071"/>
      <c r="Q269" s="1072"/>
    </row>
    <row r="270" spans="1:17" ht="14.25" customHeight="1" thickBot="1" x14ac:dyDescent="0.25">
      <c r="A270" s="51" t="s">
        <v>4</v>
      </c>
      <c r="B270" s="924" t="s">
        <v>8</v>
      </c>
      <c r="C270" s="925"/>
      <c r="D270" s="925"/>
      <c r="E270" s="925"/>
      <c r="F270" s="925"/>
      <c r="G270" s="925"/>
      <c r="H270" s="926"/>
      <c r="I270" s="77">
        <f>I269+I215+I162</f>
        <v>28117.9</v>
      </c>
      <c r="J270" s="77">
        <f>J269+J215+J162</f>
        <v>29689.599999999999</v>
      </c>
      <c r="K270" s="77">
        <f>K269+K215+K162</f>
        <v>36810</v>
      </c>
      <c r="L270" s="77">
        <f>L269+L215+L162</f>
        <v>33625.1</v>
      </c>
      <c r="M270" s="922"/>
      <c r="N270" s="922"/>
      <c r="O270" s="922"/>
      <c r="P270" s="922"/>
      <c r="Q270" s="923"/>
    </row>
    <row r="271" spans="1:17" ht="14.25" customHeight="1" thickBot="1" x14ac:dyDescent="0.25">
      <c r="A271" s="55" t="s">
        <v>32</v>
      </c>
      <c r="B271" s="962" t="s">
        <v>51</v>
      </c>
      <c r="C271" s="963"/>
      <c r="D271" s="963"/>
      <c r="E271" s="963"/>
      <c r="F271" s="963"/>
      <c r="G271" s="963"/>
      <c r="H271" s="964"/>
      <c r="I271" s="78">
        <f>SUM(I270)</f>
        <v>28117.9</v>
      </c>
      <c r="J271" s="78">
        <f>SUM(J270)</f>
        <v>29689.599999999999</v>
      </c>
      <c r="K271" s="78">
        <f t="shared" ref="K271:L271" si="2">SUM(K270)</f>
        <v>36810</v>
      </c>
      <c r="L271" s="78">
        <f t="shared" si="2"/>
        <v>33625.1</v>
      </c>
      <c r="M271" s="920"/>
      <c r="N271" s="920"/>
      <c r="O271" s="920"/>
      <c r="P271" s="920"/>
      <c r="Q271" s="921"/>
    </row>
    <row r="272" spans="1:17" ht="14.25" customHeight="1" x14ac:dyDescent="0.2">
      <c r="A272" s="952" t="s">
        <v>308</v>
      </c>
      <c r="B272" s="952"/>
      <c r="C272" s="952"/>
      <c r="D272" s="952"/>
      <c r="E272" s="952"/>
      <c r="F272" s="952"/>
      <c r="G272" s="952"/>
      <c r="H272" s="952"/>
      <c r="I272" s="952"/>
      <c r="J272" s="952"/>
      <c r="K272" s="952"/>
      <c r="L272" s="329"/>
      <c r="M272" s="56"/>
      <c r="N272" s="56"/>
      <c r="O272" s="56"/>
      <c r="P272" s="56"/>
      <c r="Q272" s="56"/>
    </row>
    <row r="273" spans="1:17" s="4" customFormat="1" ht="12" customHeight="1" x14ac:dyDescent="0.2">
      <c r="A273" s="264"/>
      <c r="B273" s="243"/>
      <c r="C273" s="243"/>
      <c r="D273" s="516"/>
      <c r="E273" s="243"/>
      <c r="F273" s="510"/>
      <c r="G273" s="243"/>
      <c r="H273" s="243"/>
      <c r="I273" s="243"/>
      <c r="J273" s="243"/>
      <c r="K273" s="243"/>
      <c r="L273" s="243"/>
      <c r="M273" s="243"/>
      <c r="N273" s="264"/>
      <c r="O273" s="264"/>
      <c r="P273" s="264"/>
      <c r="Q273" s="264"/>
    </row>
    <row r="274" spans="1:17" s="5" customFormat="1" ht="15" customHeight="1" thickBot="1" x14ac:dyDescent="0.25">
      <c r="A274" s="968" t="s">
        <v>12</v>
      </c>
      <c r="B274" s="968"/>
      <c r="C274" s="968"/>
      <c r="D274" s="968"/>
      <c r="E274" s="968"/>
      <c r="F274" s="968"/>
      <c r="G274" s="968"/>
      <c r="H274" s="968"/>
      <c r="I274" s="84"/>
      <c r="J274" s="84"/>
      <c r="K274" s="84"/>
      <c r="L274" s="84"/>
      <c r="M274" s="56"/>
      <c r="N274" s="56"/>
      <c r="O274" s="56"/>
      <c r="P274" s="56"/>
      <c r="Q274" s="56"/>
    </row>
    <row r="275" spans="1:17" ht="62.25" customHeight="1" thickBot="1" x14ac:dyDescent="0.25">
      <c r="A275" s="965" t="s">
        <v>9</v>
      </c>
      <c r="B275" s="966"/>
      <c r="C275" s="966"/>
      <c r="D275" s="966"/>
      <c r="E275" s="966"/>
      <c r="F275" s="966"/>
      <c r="G275" s="966"/>
      <c r="H275" s="967"/>
      <c r="I275" s="244" t="s">
        <v>307</v>
      </c>
      <c r="J275" s="244" t="s">
        <v>246</v>
      </c>
      <c r="K275" s="254" t="s">
        <v>170</v>
      </c>
      <c r="L275" s="254" t="s">
        <v>247</v>
      </c>
      <c r="M275" s="10"/>
      <c r="N275" s="10"/>
      <c r="O275" s="10"/>
      <c r="P275" s="10"/>
      <c r="Q275" s="10"/>
    </row>
    <row r="276" spans="1:17" ht="14.25" customHeight="1" x14ac:dyDescent="0.2">
      <c r="A276" s="953" t="s">
        <v>13</v>
      </c>
      <c r="B276" s="954"/>
      <c r="C276" s="954"/>
      <c r="D276" s="954"/>
      <c r="E276" s="954"/>
      <c r="F276" s="954"/>
      <c r="G276" s="954"/>
      <c r="H276" s="955"/>
      <c r="I276" s="245">
        <f>I277+I284+I285+I286+I283</f>
        <v>25410</v>
      </c>
      <c r="J276" s="245">
        <f>J277+J284+J285+J286+J283</f>
        <v>20753.900000000001</v>
      </c>
      <c r="K276" s="301">
        <f>K277+K284+K285+K286+K283</f>
        <v>23071.200000000001</v>
      </c>
      <c r="L276" s="301">
        <f>L277+L284+L285+L286+L283</f>
        <v>19210.400000000001</v>
      </c>
      <c r="M276" s="10"/>
      <c r="N276" s="10"/>
      <c r="O276" s="10"/>
      <c r="P276" s="10"/>
      <c r="Q276" s="10"/>
    </row>
    <row r="277" spans="1:17" ht="14.25" customHeight="1" x14ac:dyDescent="0.2">
      <c r="A277" s="959" t="s">
        <v>73</v>
      </c>
      <c r="B277" s="960"/>
      <c r="C277" s="960"/>
      <c r="D277" s="960"/>
      <c r="E277" s="960"/>
      <c r="F277" s="960"/>
      <c r="G277" s="960"/>
      <c r="H277" s="961"/>
      <c r="I277" s="246">
        <f>SUM(I278:I282)</f>
        <v>19721</v>
      </c>
      <c r="J277" s="246">
        <f>SUM(J278:J282)</f>
        <v>10097.9</v>
      </c>
      <c r="K277" s="300">
        <f>SUM(K278:K282)</f>
        <v>17586.599999999999</v>
      </c>
      <c r="L277" s="300">
        <f>SUM(L278:L282)</f>
        <v>13511.2</v>
      </c>
      <c r="M277" s="10"/>
      <c r="N277" s="10"/>
      <c r="O277" s="10"/>
      <c r="P277" s="10"/>
      <c r="Q277" s="10"/>
    </row>
    <row r="278" spans="1:17" ht="14.25" customHeight="1" x14ac:dyDescent="0.2">
      <c r="A278" s="956" t="s">
        <v>18</v>
      </c>
      <c r="B278" s="957"/>
      <c r="C278" s="957"/>
      <c r="D278" s="957"/>
      <c r="E278" s="957"/>
      <c r="F278" s="957"/>
      <c r="G278" s="957"/>
      <c r="H278" s="958"/>
      <c r="I278" s="530">
        <f>SUMIF(H15:H271,"SB",I15:I271)</f>
        <v>8598.7999999999993</v>
      </c>
      <c r="J278" s="304">
        <f>SUMIF(H15:H271,"SB",J15:J271)</f>
        <v>7194.2</v>
      </c>
      <c r="K278" s="304">
        <f>SUMIF(H15:H271,"SB",K15:K271)</f>
        <v>15938.4</v>
      </c>
      <c r="L278" s="304">
        <f>SUMIF(H15:H271,"SB",L15:L271)</f>
        <v>12027.6</v>
      </c>
      <c r="M278" s="31"/>
      <c r="N278" s="31"/>
      <c r="O278" s="10"/>
      <c r="P278" s="10"/>
      <c r="Q278" s="10"/>
    </row>
    <row r="279" spans="1:17" ht="14.25" customHeight="1" x14ac:dyDescent="0.2">
      <c r="A279" s="949" t="s">
        <v>63</v>
      </c>
      <c r="B279" s="950"/>
      <c r="C279" s="950"/>
      <c r="D279" s="950"/>
      <c r="E279" s="950"/>
      <c r="F279" s="950"/>
      <c r="G279" s="950"/>
      <c r="H279" s="951"/>
      <c r="I279" s="294">
        <f>SUMIF(H15:H271,"SB(VR)",I15:I271)</f>
        <v>1770.6</v>
      </c>
      <c r="J279" s="304">
        <f>SUMIF(H15:H271,"SB(VR)",J15:J271)</f>
        <v>1900</v>
      </c>
      <c r="K279" s="304">
        <f>SUMIF(H15:H271,"SB(VR)",K15:K271)</f>
        <v>1218</v>
      </c>
      <c r="L279" s="304">
        <f>SUMIF(H15:H271,"SB(VR)",L15:L271)</f>
        <v>1483.6</v>
      </c>
      <c r="M279" s="10"/>
      <c r="N279" s="10"/>
      <c r="O279" s="10"/>
      <c r="P279" s="10"/>
      <c r="Q279" s="10"/>
    </row>
    <row r="280" spans="1:17" ht="14.25" customHeight="1" x14ac:dyDescent="0.2">
      <c r="A280" s="940" t="s">
        <v>120</v>
      </c>
      <c r="B280" s="941"/>
      <c r="C280" s="941"/>
      <c r="D280" s="941"/>
      <c r="E280" s="941"/>
      <c r="F280" s="941"/>
      <c r="G280" s="941"/>
      <c r="H280" s="942"/>
      <c r="I280" s="34">
        <f>SUMIF(H15:H269,"SB(ES)",I15:I269)</f>
        <v>4485.2</v>
      </c>
      <c r="J280" s="34">
        <f>SUMIF(H15:H269,"SB(ES)",J15:J269)</f>
        <v>1003.7</v>
      </c>
      <c r="K280" s="34">
        <f>SUMIF(H15:H269,"SB(ES)",K15:K269)</f>
        <v>430.2</v>
      </c>
      <c r="L280" s="34">
        <f>SUMIF(H15:H269,"SB(ES)",L15:L269)</f>
        <v>0</v>
      </c>
      <c r="M280" s="10"/>
      <c r="N280" s="10"/>
      <c r="O280" s="10"/>
      <c r="P280" s="10"/>
      <c r="Q280" s="10"/>
    </row>
    <row r="281" spans="1:17" ht="14.25" customHeight="1" x14ac:dyDescent="0.2">
      <c r="A281" s="940" t="s">
        <v>184</v>
      </c>
      <c r="B281" s="941"/>
      <c r="C281" s="941"/>
      <c r="D281" s="941"/>
      <c r="E281" s="941"/>
      <c r="F281" s="941"/>
      <c r="G281" s="941"/>
      <c r="H281" s="942"/>
      <c r="I281" s="34">
        <f>SUMIF(H15:H269,"SB(VB)",I15:I269)</f>
        <v>0</v>
      </c>
      <c r="J281" s="34">
        <f>SUMIF(H15:H269,"SB(VB)",J15:J269)</f>
        <v>0</v>
      </c>
      <c r="K281" s="34">
        <f>SUMIF(H15:H269,"SB(VB)",K15:K269)</f>
        <v>0</v>
      </c>
      <c r="L281" s="34">
        <f>SUMIF(H15:H269,"SB(VB)",L15:L269)</f>
        <v>0</v>
      </c>
      <c r="M281" s="10"/>
      <c r="N281" s="10"/>
      <c r="O281" s="10"/>
      <c r="P281" s="10"/>
      <c r="Q281" s="10"/>
    </row>
    <row r="282" spans="1:17" ht="15.75" customHeight="1" x14ac:dyDescent="0.2">
      <c r="A282" s="946" t="s">
        <v>217</v>
      </c>
      <c r="B282" s="947"/>
      <c r="C282" s="947"/>
      <c r="D282" s="947"/>
      <c r="E282" s="947"/>
      <c r="F282" s="947"/>
      <c r="G282" s="947"/>
      <c r="H282" s="948"/>
      <c r="I282" s="34">
        <f>SUMIF(H15:H271,"SB(KPP)",I15:I271)</f>
        <v>4866.3999999999996</v>
      </c>
      <c r="J282" s="34">
        <f>SUMIF(H24:H271,"SB(KP)",J13:J271)</f>
        <v>0</v>
      </c>
      <c r="K282" s="34">
        <f>SUMIF(H24:H271,"SB(KP)",K13:K271)</f>
        <v>0</v>
      </c>
      <c r="L282" s="34">
        <f>SUMIF(H24:H271,"SB(KP)",L13:L271)</f>
        <v>0</v>
      </c>
      <c r="M282" s="10"/>
      <c r="N282" s="10"/>
      <c r="O282" s="10"/>
      <c r="P282" s="10"/>
      <c r="Q282" s="10"/>
    </row>
    <row r="283" spans="1:17" ht="15.75" customHeight="1" x14ac:dyDescent="0.2">
      <c r="A283" s="943" t="s">
        <v>218</v>
      </c>
      <c r="B283" s="944"/>
      <c r="C283" s="944"/>
      <c r="D283" s="944"/>
      <c r="E283" s="944"/>
      <c r="F283" s="944"/>
      <c r="G283" s="944"/>
      <c r="H283" s="945"/>
      <c r="I283" s="125">
        <f>SUMIF(H24:H271,"SB(KP)",I24:I271)</f>
        <v>0</v>
      </c>
      <c r="J283" s="125">
        <f>SUMIF(H15:H271,"SB(KPP)",J15:J271)</f>
        <v>5583.4</v>
      </c>
      <c r="K283" s="125">
        <f>SUMIF(H15:H271,"SB(KPP)",K15:K271)</f>
        <v>5453.3</v>
      </c>
      <c r="L283" s="125">
        <f>SUMIF(H15:H271,"SB(KPP)",L15:L271)</f>
        <v>5667.9</v>
      </c>
      <c r="M283" s="10"/>
      <c r="N283" s="10"/>
      <c r="O283" s="10"/>
      <c r="P283" s="10"/>
      <c r="Q283" s="10"/>
    </row>
    <row r="284" spans="1:17" ht="14.25" customHeight="1" x14ac:dyDescent="0.2">
      <c r="A284" s="983" t="s">
        <v>76</v>
      </c>
      <c r="B284" s="984"/>
      <c r="C284" s="984"/>
      <c r="D284" s="984"/>
      <c r="E284" s="984"/>
      <c r="F284" s="984"/>
      <c r="G284" s="984"/>
      <c r="H284" s="985"/>
      <c r="I284" s="125">
        <f>SUMIF(H15:H270,"SB(VRL)",I15:I270)</f>
        <v>901</v>
      </c>
      <c r="J284" s="125">
        <f>SUMIF(H15:H270,"SB(VRL)",J15:J270)</f>
        <v>270.89999999999998</v>
      </c>
      <c r="K284" s="125">
        <f>SUMIF(H15:H270,"SB(VRL)",K15:K270)</f>
        <v>31.3</v>
      </c>
      <c r="L284" s="125">
        <f>SUMIF(H15:H270,"SB(VRL)",L15:L270)</f>
        <v>31.3</v>
      </c>
      <c r="M284" s="10"/>
      <c r="N284" s="10"/>
      <c r="O284" s="10"/>
      <c r="P284" s="10"/>
      <c r="Q284" s="10"/>
    </row>
    <row r="285" spans="1:17" ht="14.25" customHeight="1" x14ac:dyDescent="0.2">
      <c r="A285" s="943" t="s">
        <v>77</v>
      </c>
      <c r="B285" s="984"/>
      <c r="C285" s="984"/>
      <c r="D285" s="984"/>
      <c r="E285" s="984"/>
      <c r="F285" s="984"/>
      <c r="G285" s="984"/>
      <c r="H285" s="985"/>
      <c r="I285" s="125">
        <f>SUMIF(H15:H271,"SB(ŽPL)",I15:I271)</f>
        <v>480.6</v>
      </c>
      <c r="J285" s="125">
        <f>SUMIF(H15:H271,"SB(ŽPL)",J15:J271)</f>
        <v>744.1</v>
      </c>
      <c r="K285" s="125">
        <f>SUMIF(H24:H271,"SB(ŽPL)",K24:K271)</f>
        <v>0</v>
      </c>
      <c r="L285" s="125">
        <f>SUMIF(H24:H271,"SB(ŽPL)",L24:L271)</f>
        <v>0</v>
      </c>
      <c r="M285" s="10"/>
      <c r="N285" s="10"/>
      <c r="O285" s="10"/>
      <c r="P285" s="10"/>
      <c r="Q285" s="10"/>
    </row>
    <row r="286" spans="1:17" ht="14.25" customHeight="1" x14ac:dyDescent="0.2">
      <c r="A286" s="980" t="s">
        <v>128</v>
      </c>
      <c r="B286" s="981"/>
      <c r="C286" s="981"/>
      <c r="D286" s="981"/>
      <c r="E286" s="981"/>
      <c r="F286" s="981"/>
      <c r="G286" s="981"/>
      <c r="H286" s="982"/>
      <c r="I286" s="125">
        <f>SUMIF(H15:H271,"SB(L)",I15:I271)</f>
        <v>4307.3999999999996</v>
      </c>
      <c r="J286" s="125">
        <f>SUMIF(H15:H271,"SB(L)",J15:J271)</f>
        <v>4057.6</v>
      </c>
      <c r="K286" s="125">
        <f>SUMIF(H15:H271,"SB(L)",K15:K271)</f>
        <v>0</v>
      </c>
      <c r="L286" s="125">
        <f>SUMIF(H15:H271,"SB(L)",L15:L271)</f>
        <v>0</v>
      </c>
      <c r="M286" s="10"/>
      <c r="N286" s="10"/>
      <c r="O286" s="10"/>
      <c r="P286" s="10"/>
      <c r="Q286" s="10"/>
    </row>
    <row r="287" spans="1:17" ht="14.25" customHeight="1" x14ac:dyDescent="0.2">
      <c r="A287" s="989" t="s">
        <v>14</v>
      </c>
      <c r="B287" s="990"/>
      <c r="C287" s="990"/>
      <c r="D287" s="990"/>
      <c r="E287" s="990"/>
      <c r="F287" s="990"/>
      <c r="G287" s="990"/>
      <c r="H287" s="991"/>
      <c r="I287" s="126">
        <f>I289+I290+I291+I288</f>
        <v>2707.9</v>
      </c>
      <c r="J287" s="126">
        <f t="shared" ref="J287:L287" si="3">J289+J290+J291+J288</f>
        <v>8935.7000000000007</v>
      </c>
      <c r="K287" s="126">
        <f t="shared" si="3"/>
        <v>13738.8</v>
      </c>
      <c r="L287" s="126">
        <f t="shared" si="3"/>
        <v>14414.7</v>
      </c>
      <c r="M287" s="10"/>
      <c r="N287" s="10"/>
      <c r="O287" s="10"/>
      <c r="P287" s="10"/>
      <c r="Q287" s="10"/>
    </row>
    <row r="288" spans="1:17" ht="14.25" customHeight="1" x14ac:dyDescent="0.2">
      <c r="A288" s="940" t="s">
        <v>19</v>
      </c>
      <c r="B288" s="941"/>
      <c r="C288" s="941"/>
      <c r="D288" s="941"/>
      <c r="E288" s="941"/>
      <c r="F288" s="941"/>
      <c r="G288" s="941"/>
      <c r="H288" s="942"/>
      <c r="I288" s="34">
        <f>SUMIF(H15:H271,"ES",I15:I271)</f>
        <v>919.1</v>
      </c>
      <c r="J288" s="34">
        <f>SUMIF(H15:H271,"ES",J15:J271)</f>
        <v>1288.5999999999999</v>
      </c>
      <c r="K288" s="34">
        <f>SUMIF(H15:H271,"ES",K15:K271)</f>
        <v>2274.6</v>
      </c>
      <c r="L288" s="34">
        <f>SUMIF(H15:H271,"ES",L15:L271)</f>
        <v>1339.6</v>
      </c>
      <c r="M288" s="10"/>
      <c r="N288" s="10"/>
      <c r="O288" s="10"/>
      <c r="P288" s="10"/>
      <c r="Q288" s="10"/>
    </row>
    <row r="289" spans="1:17" ht="14.25" customHeight="1" x14ac:dyDescent="0.2">
      <c r="A289" s="986" t="s">
        <v>20</v>
      </c>
      <c r="B289" s="987"/>
      <c r="C289" s="987"/>
      <c r="D289" s="987"/>
      <c r="E289" s="987"/>
      <c r="F289" s="987"/>
      <c r="G289" s="987"/>
      <c r="H289" s="988"/>
      <c r="I289" s="34">
        <f>SUMIF(H15:H271,"KVJUD",I15:I271)</f>
        <v>1662.4</v>
      </c>
      <c r="J289" s="34">
        <f>SUMIF(H15:H271,"KVJUD",J15:J271)</f>
        <v>1542</v>
      </c>
      <c r="K289" s="34">
        <f>SUMIF(H15:H271,"KVJUD",K15:K271)</f>
        <v>0</v>
      </c>
      <c r="L289" s="34">
        <f>SUMIF(H15:H271,"KVJUD",L15:L271)</f>
        <v>0</v>
      </c>
      <c r="M289" s="31"/>
      <c r="N289" s="31"/>
      <c r="O289" s="31"/>
      <c r="P289" s="31"/>
      <c r="Q289" s="31"/>
    </row>
    <row r="290" spans="1:17" ht="14.25" customHeight="1" x14ac:dyDescent="0.2">
      <c r="A290" s="949" t="s">
        <v>21</v>
      </c>
      <c r="B290" s="950"/>
      <c r="C290" s="950"/>
      <c r="D290" s="950"/>
      <c r="E290" s="950"/>
      <c r="F290" s="950"/>
      <c r="G290" s="950"/>
      <c r="H290" s="951"/>
      <c r="I290" s="34">
        <f>SUMIF(H15:H271,"LRVB",I15:I271)</f>
        <v>0</v>
      </c>
      <c r="J290" s="34">
        <f>SUMIF(H15:H271,"LRVB",J15:J271)</f>
        <v>6000</v>
      </c>
      <c r="K290" s="34">
        <f>SUMIF(H15:H271,"LRVB",K15:K271)</f>
        <v>11350</v>
      </c>
      <c r="L290" s="34">
        <f>SUMIF(H15:H271,"LRVB",L15:L271)</f>
        <v>13015.1</v>
      </c>
      <c r="M290" s="31"/>
      <c r="N290" s="31"/>
      <c r="O290" s="31"/>
      <c r="P290" s="31"/>
      <c r="Q290" s="31"/>
    </row>
    <row r="291" spans="1:17" ht="14.25" customHeight="1" x14ac:dyDescent="0.2">
      <c r="A291" s="977" t="s">
        <v>22</v>
      </c>
      <c r="B291" s="978"/>
      <c r="C291" s="978"/>
      <c r="D291" s="978"/>
      <c r="E291" s="978"/>
      <c r="F291" s="978"/>
      <c r="G291" s="978"/>
      <c r="H291" s="979"/>
      <c r="I291" s="34">
        <f>SUMIF(H15:H271,"Kt",I15:I271)</f>
        <v>126.4</v>
      </c>
      <c r="J291" s="34">
        <f>SUMIF(H15:H271,"Kt",J15:J271)</f>
        <v>105.1</v>
      </c>
      <c r="K291" s="34">
        <f>SUMIF(H15:H271,"Kt",K15:K271)</f>
        <v>114.2</v>
      </c>
      <c r="L291" s="34">
        <f>SUMIF(H15:H271,"Kt",L15:L271)</f>
        <v>60</v>
      </c>
      <c r="M291" s="31"/>
      <c r="N291" s="31"/>
      <c r="O291" s="31"/>
      <c r="P291" s="31"/>
      <c r="Q291" s="31"/>
    </row>
    <row r="292" spans="1:17" ht="14.25" customHeight="1" thickBot="1" x14ac:dyDescent="0.25">
      <c r="A292" s="974" t="s">
        <v>15</v>
      </c>
      <c r="B292" s="975"/>
      <c r="C292" s="975"/>
      <c r="D292" s="975"/>
      <c r="E292" s="975"/>
      <c r="F292" s="975"/>
      <c r="G292" s="975"/>
      <c r="H292" s="976"/>
      <c r="I292" s="127">
        <f>SUM(I276,I287)</f>
        <v>28117.9</v>
      </c>
      <c r="J292" s="127">
        <f>SUM(J276,J287)</f>
        <v>29689.599999999999</v>
      </c>
      <c r="K292" s="127">
        <f>SUM(K276,K287)</f>
        <v>36810</v>
      </c>
      <c r="L292" s="127">
        <f>SUM(L276,L287)</f>
        <v>33625.1</v>
      </c>
      <c r="M292" s="31"/>
      <c r="N292" s="31"/>
      <c r="O292" s="31"/>
      <c r="P292" s="31"/>
      <c r="Q292" s="31"/>
    </row>
    <row r="293" spans="1:17" x14ac:dyDescent="0.2">
      <c r="H293" s="237"/>
      <c r="I293" s="238"/>
      <c r="J293" s="238"/>
      <c r="K293" s="238"/>
      <c r="L293" s="238"/>
      <c r="M293" s="4"/>
    </row>
    <row r="295" spans="1:17" x14ac:dyDescent="0.2">
      <c r="J295" s="10"/>
      <c r="K295" s="10"/>
      <c r="L295" s="10"/>
    </row>
    <row r="296" spans="1:17" x14ac:dyDescent="0.2">
      <c r="I296" s="10"/>
      <c r="J296" s="10"/>
      <c r="K296" s="10"/>
      <c r="L296" s="10"/>
    </row>
    <row r="297" spans="1:17" x14ac:dyDescent="0.2">
      <c r="I297" s="10"/>
      <c r="M297" s="10"/>
    </row>
    <row r="298" spans="1:17" x14ac:dyDescent="0.2">
      <c r="L298" s="10"/>
    </row>
    <row r="300" spans="1:17" x14ac:dyDescent="0.2">
      <c r="M300" s="10"/>
    </row>
    <row r="303" spans="1:17" x14ac:dyDescent="0.2">
      <c r="M303" s="10"/>
    </row>
    <row r="306" spans="13:13" x14ac:dyDescent="0.2">
      <c r="M306" s="10"/>
    </row>
  </sheetData>
  <mergeCells count="327">
    <mergeCell ref="M269:Q269"/>
    <mergeCell ref="Q231:Q232"/>
    <mergeCell ref="G256:G258"/>
    <mergeCell ref="E172:E174"/>
    <mergeCell ref="P231:P232"/>
    <mergeCell ref="C216:Q216"/>
    <mergeCell ref="G218:G226"/>
    <mergeCell ref="F218:F222"/>
    <mergeCell ref="M207:M209"/>
    <mergeCell ref="M215:Q215"/>
    <mergeCell ref="E190:E191"/>
    <mergeCell ref="G190:G191"/>
    <mergeCell ref="M190:M191"/>
    <mergeCell ref="D181:D183"/>
    <mergeCell ref="M211:M213"/>
    <mergeCell ref="M225:M226"/>
    <mergeCell ref="O231:O232"/>
    <mergeCell ref="E181:E183"/>
    <mergeCell ref="N231:N232"/>
    <mergeCell ref="G231:G232"/>
    <mergeCell ref="D207:D210"/>
    <mergeCell ref="M252:M253"/>
    <mergeCell ref="M245:M246"/>
    <mergeCell ref="G245:G249"/>
    <mergeCell ref="M234:M235"/>
    <mergeCell ref="E196:E198"/>
    <mergeCell ref="F181:F183"/>
    <mergeCell ref="M231:M232"/>
    <mergeCell ref="M197:M198"/>
    <mergeCell ref="G181:G183"/>
    <mergeCell ref="G207:G210"/>
    <mergeCell ref="L190:L191"/>
    <mergeCell ref="F188:F189"/>
    <mergeCell ref="G188:G189"/>
    <mergeCell ref="A9:Q9"/>
    <mergeCell ref="M179:M180"/>
    <mergeCell ref="F179:F180"/>
    <mergeCell ref="C179:C180"/>
    <mergeCell ref="D179:D180"/>
    <mergeCell ref="C163:Q163"/>
    <mergeCell ref="M172:M174"/>
    <mergeCell ref="A179:A180"/>
    <mergeCell ref="B179:B180"/>
    <mergeCell ref="Q179:Q180"/>
    <mergeCell ref="N179:N180"/>
    <mergeCell ref="O179:O180"/>
    <mergeCell ref="A10:Q10"/>
    <mergeCell ref="B11:Q11"/>
    <mergeCell ref="C12:Q12"/>
    <mergeCell ref="A24:A32"/>
    <mergeCell ref="B24:B32"/>
    <mergeCell ref="M154:M155"/>
    <mergeCell ref="G165:G169"/>
    <mergeCell ref="C24:C32"/>
    <mergeCell ref="N172:N174"/>
    <mergeCell ref="A37:A41"/>
    <mergeCell ref="B37:B41"/>
    <mergeCell ref="C37:C41"/>
    <mergeCell ref="D24:D32"/>
    <mergeCell ref="E121:E122"/>
    <mergeCell ref="M1:Q1"/>
    <mergeCell ref="A2:Q2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L6:L8"/>
    <mergeCell ref="M6:Q6"/>
    <mergeCell ref="A3:Q3"/>
    <mergeCell ref="M5:Q5"/>
    <mergeCell ref="M7:M8"/>
    <mergeCell ref="A4:Q4"/>
    <mergeCell ref="J6:J8"/>
    <mergeCell ref="N7:Q7"/>
    <mergeCell ref="K6:K8"/>
    <mergeCell ref="C42:C46"/>
    <mergeCell ref="A76:A77"/>
    <mergeCell ref="A292:H292"/>
    <mergeCell ref="A291:H291"/>
    <mergeCell ref="A290:H290"/>
    <mergeCell ref="A286:H286"/>
    <mergeCell ref="A284:H284"/>
    <mergeCell ref="A289:H289"/>
    <mergeCell ref="A287:H287"/>
    <mergeCell ref="A288:H288"/>
    <mergeCell ref="A285:H285"/>
    <mergeCell ref="A256:A258"/>
    <mergeCell ref="A259:A261"/>
    <mergeCell ref="A278:H278"/>
    <mergeCell ref="A277:H277"/>
    <mergeCell ref="B271:H271"/>
    <mergeCell ref="A275:H275"/>
    <mergeCell ref="B262:B263"/>
    <mergeCell ref="C262:C263"/>
    <mergeCell ref="D262:D263"/>
    <mergeCell ref="E262:E263"/>
    <mergeCell ref="F262:F263"/>
    <mergeCell ref="A264:A266"/>
    <mergeCell ref="B264:B266"/>
    <mergeCell ref="A274:H274"/>
    <mergeCell ref="A262:A263"/>
    <mergeCell ref="F264:F266"/>
    <mergeCell ref="E264:E266"/>
    <mergeCell ref="B256:B258"/>
    <mergeCell ref="E256:E258"/>
    <mergeCell ref="C269:H269"/>
    <mergeCell ref="G262:G263"/>
    <mergeCell ref="C256:C258"/>
    <mergeCell ref="D256:D258"/>
    <mergeCell ref="D264:D266"/>
    <mergeCell ref="G264:G266"/>
    <mergeCell ref="G259:G261"/>
    <mergeCell ref="A280:H280"/>
    <mergeCell ref="A281:H281"/>
    <mergeCell ref="A283:H283"/>
    <mergeCell ref="A282:H282"/>
    <mergeCell ref="A279:H279"/>
    <mergeCell ref="A272:K272"/>
    <mergeCell ref="A276:H276"/>
    <mergeCell ref="A135:A136"/>
    <mergeCell ref="B135:B136"/>
    <mergeCell ref="E211:E213"/>
    <mergeCell ref="E234:E235"/>
    <mergeCell ref="G234:G235"/>
    <mergeCell ref="C181:C183"/>
    <mergeCell ref="A181:A183"/>
    <mergeCell ref="B181:B183"/>
    <mergeCell ref="A137:A142"/>
    <mergeCell ref="B137:B142"/>
    <mergeCell ref="E188:E189"/>
    <mergeCell ref="F192:F194"/>
    <mergeCell ref="G192:G194"/>
    <mergeCell ref="G175:G176"/>
    <mergeCell ref="G179:G180"/>
    <mergeCell ref="F243:F244"/>
    <mergeCell ref="E252:E255"/>
    <mergeCell ref="C245:C249"/>
    <mergeCell ref="E240:E241"/>
    <mergeCell ref="C252:C254"/>
    <mergeCell ref="B207:B210"/>
    <mergeCell ref="C110:C117"/>
    <mergeCell ref="M271:Q271"/>
    <mergeCell ref="M270:Q270"/>
    <mergeCell ref="B270:H270"/>
    <mergeCell ref="E236:E237"/>
    <mergeCell ref="F256:F258"/>
    <mergeCell ref="F259:F261"/>
    <mergeCell ref="B259:B261"/>
    <mergeCell ref="C259:C261"/>
    <mergeCell ref="D259:D261"/>
    <mergeCell ref="E259:E261"/>
    <mergeCell ref="B245:B249"/>
    <mergeCell ref="E218:E226"/>
    <mergeCell ref="D118:D120"/>
    <mergeCell ref="D188:D189"/>
    <mergeCell ref="E200:E201"/>
    <mergeCell ref="E192:E194"/>
    <mergeCell ref="B188:B189"/>
    <mergeCell ref="A240:A241"/>
    <mergeCell ref="E243:E244"/>
    <mergeCell ref="E245:E249"/>
    <mergeCell ref="E250:E251"/>
    <mergeCell ref="C264:C266"/>
    <mergeCell ref="A252:A254"/>
    <mergeCell ref="F240:F241"/>
    <mergeCell ref="B252:B254"/>
    <mergeCell ref="A188:A189"/>
    <mergeCell ref="A207:A210"/>
    <mergeCell ref="E204:E205"/>
    <mergeCell ref="F247:F249"/>
    <mergeCell ref="F254:F255"/>
    <mergeCell ref="B211:B214"/>
    <mergeCell ref="A211:A214"/>
    <mergeCell ref="A245:A249"/>
    <mergeCell ref="B240:B241"/>
    <mergeCell ref="C211:C214"/>
    <mergeCell ref="D211:D214"/>
    <mergeCell ref="C240:C241"/>
    <mergeCell ref="C215:H215"/>
    <mergeCell ref="D240:D241"/>
    <mergeCell ref="G236:G239"/>
    <mergeCell ref="G252:G254"/>
    <mergeCell ref="B76:B77"/>
    <mergeCell ref="D76:D77"/>
    <mergeCell ref="E76:E77"/>
    <mergeCell ref="F76:F77"/>
    <mergeCell ref="A92:A94"/>
    <mergeCell ref="B92:B94"/>
    <mergeCell ref="E92:E94"/>
    <mergeCell ref="A80:A83"/>
    <mergeCell ref="B80:B83"/>
    <mergeCell ref="C80:C83"/>
    <mergeCell ref="F80:F83"/>
    <mergeCell ref="E80:E83"/>
    <mergeCell ref="E78:E79"/>
    <mergeCell ref="F78:F79"/>
    <mergeCell ref="E84:E85"/>
    <mergeCell ref="F84:F85"/>
    <mergeCell ref="E86:E87"/>
    <mergeCell ref="E89:E91"/>
    <mergeCell ref="A47:A50"/>
    <mergeCell ref="B47:B50"/>
    <mergeCell ref="C47:C55"/>
    <mergeCell ref="A51:A53"/>
    <mergeCell ref="B51:B53"/>
    <mergeCell ref="D56:D61"/>
    <mergeCell ref="E56:E61"/>
    <mergeCell ref="G56:G61"/>
    <mergeCell ref="D47:D50"/>
    <mergeCell ref="C118:C120"/>
    <mergeCell ref="C121:C122"/>
    <mergeCell ref="C123:C126"/>
    <mergeCell ref="C127:C130"/>
    <mergeCell ref="D127:D130"/>
    <mergeCell ref="G196:G201"/>
    <mergeCell ref="E179:E180"/>
    <mergeCell ref="C137:C142"/>
    <mergeCell ref="D121:D122"/>
    <mergeCell ref="G240:G241"/>
    <mergeCell ref="G204:G205"/>
    <mergeCell ref="D137:D142"/>
    <mergeCell ref="D159:D160"/>
    <mergeCell ref="G211:G214"/>
    <mergeCell ref="C188:C189"/>
    <mergeCell ref="D123:D126"/>
    <mergeCell ref="C135:C136"/>
    <mergeCell ref="D151:D152"/>
    <mergeCell ref="E151:E152"/>
    <mergeCell ref="E137:E139"/>
    <mergeCell ref="F137:F142"/>
    <mergeCell ref="E131:E134"/>
    <mergeCell ref="E238:E239"/>
    <mergeCell ref="E231:E233"/>
    <mergeCell ref="C207:C210"/>
    <mergeCell ref="E207:E209"/>
    <mergeCell ref="M70:M71"/>
    <mergeCell ref="E74:E75"/>
    <mergeCell ref="F74:F75"/>
    <mergeCell ref="D37:D41"/>
    <mergeCell ref="E13:E14"/>
    <mergeCell ref="E15:E20"/>
    <mergeCell ref="F15:F20"/>
    <mergeCell ref="E177:E178"/>
    <mergeCell ref="F105:F106"/>
    <mergeCell ref="E107:E108"/>
    <mergeCell ref="F107:F108"/>
    <mergeCell ref="E45:E46"/>
    <mergeCell ref="D149:D150"/>
    <mergeCell ref="E149:E150"/>
    <mergeCell ref="E143:E144"/>
    <mergeCell ref="E65:E67"/>
    <mergeCell ref="F45:F46"/>
    <mergeCell ref="D68:D69"/>
    <mergeCell ref="E68:E69"/>
    <mergeCell ref="E135:E136"/>
    <mergeCell ref="D157:D158"/>
    <mergeCell ref="E157:E158"/>
    <mergeCell ref="E166:E169"/>
    <mergeCell ref="C162:H162"/>
    <mergeCell ref="G65:G69"/>
    <mergeCell ref="G81:G83"/>
    <mergeCell ref="E24:E26"/>
    <mergeCell ref="G24:G31"/>
    <mergeCell ref="G33:G41"/>
    <mergeCell ref="E42:E44"/>
    <mergeCell ref="G42:G44"/>
    <mergeCell ref="F43:F44"/>
    <mergeCell ref="E37:E41"/>
    <mergeCell ref="G45:G46"/>
    <mergeCell ref="G74:G77"/>
    <mergeCell ref="M16:M20"/>
    <mergeCell ref="E33:E36"/>
    <mergeCell ref="M33:M36"/>
    <mergeCell ref="M62:M63"/>
    <mergeCell ref="E62:E63"/>
    <mergeCell ref="G51:G55"/>
    <mergeCell ref="M47:M49"/>
    <mergeCell ref="G62:G63"/>
    <mergeCell ref="E51:E52"/>
    <mergeCell ref="E53:E55"/>
    <mergeCell ref="E47:E50"/>
    <mergeCell ref="F62:F63"/>
    <mergeCell ref="M51:M52"/>
    <mergeCell ref="M24:M25"/>
    <mergeCell ref="G15:G21"/>
    <mergeCell ref="R202:S202"/>
    <mergeCell ref="E202:E203"/>
    <mergeCell ref="G202:G203"/>
    <mergeCell ref="F99:F101"/>
    <mergeCell ref="G99:G101"/>
    <mergeCell ref="E97:E98"/>
    <mergeCell ref="F97:F98"/>
    <mergeCell ref="G97:G98"/>
    <mergeCell ref="G107:G108"/>
    <mergeCell ref="P179:P180"/>
    <mergeCell ref="M127:M128"/>
    <mergeCell ref="M135:M136"/>
    <mergeCell ref="M140:M141"/>
    <mergeCell ref="E159:E160"/>
    <mergeCell ref="E145:E148"/>
    <mergeCell ref="E99:E101"/>
    <mergeCell ref="M188:M189"/>
    <mergeCell ref="M177:M178"/>
    <mergeCell ref="M168:M169"/>
    <mergeCell ref="F154:F156"/>
    <mergeCell ref="G110:G113"/>
    <mergeCell ref="M145:M146"/>
    <mergeCell ref="R78:R79"/>
    <mergeCell ref="O72:O73"/>
    <mergeCell ref="E72:E73"/>
    <mergeCell ref="E104:E106"/>
    <mergeCell ref="G104:G106"/>
    <mergeCell ref="M104:M105"/>
    <mergeCell ref="E102:E103"/>
    <mergeCell ref="M102:M103"/>
    <mergeCell ref="E95:E96"/>
    <mergeCell ref="F92:F94"/>
    <mergeCell ref="M92:M93"/>
    <mergeCell ref="M82:M83"/>
    <mergeCell ref="M78:M79"/>
    <mergeCell ref="M89:M91"/>
    <mergeCell ref="G84:G85"/>
  </mergeCells>
  <phoneticPr fontId="10" type="noConversion"/>
  <printOptions horizontalCentered="1"/>
  <pageMargins left="0.59055118110236227" right="0.19685039370078741" top="0.59055118110236227" bottom="0.39370078740157483" header="0" footer="0"/>
  <pageSetup paperSize="9" scale="56" orientation="portrait" r:id="rId1"/>
  <headerFooter alignWithMargins="0"/>
  <rowBreaks count="2" manualBreakCount="2">
    <brk id="206" max="16" man="1"/>
    <brk id="273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Q6"/>
  <sheetViews>
    <sheetView workbookViewId="0">
      <selection activeCell="K22" sqref="K22"/>
    </sheetView>
  </sheetViews>
  <sheetFormatPr defaultRowHeight="12.75" x14ac:dyDescent="0.2"/>
  <sheetData>
    <row r="3" spans="1:17" s="1" customFormat="1" ht="13.5" customHeight="1" x14ac:dyDescent="0.2">
      <c r="A3" s="583"/>
      <c r="B3" s="586"/>
      <c r="C3" s="587"/>
      <c r="D3" s="584"/>
      <c r="E3" s="594" t="s">
        <v>352</v>
      </c>
      <c r="F3" s="498"/>
      <c r="G3" s="208"/>
      <c r="H3" s="609"/>
      <c r="I3" s="610"/>
      <c r="J3" s="611"/>
      <c r="K3" s="611"/>
      <c r="L3" s="610"/>
      <c r="M3" s="595" t="s">
        <v>353</v>
      </c>
      <c r="N3" s="596"/>
      <c r="O3" s="597"/>
      <c r="P3" s="596"/>
      <c r="Q3" s="582"/>
    </row>
    <row r="4" spans="1:17" s="1" customFormat="1" ht="13.5" customHeight="1" x14ac:dyDescent="0.2">
      <c r="A4" s="583"/>
      <c r="B4" s="586"/>
      <c r="C4" s="587"/>
      <c r="D4" s="584"/>
      <c r="E4" s="588"/>
      <c r="F4" s="498"/>
      <c r="G4" s="208"/>
      <c r="H4" s="602" t="s">
        <v>354</v>
      </c>
      <c r="I4" s="38"/>
      <c r="J4" s="605" t="s">
        <v>361</v>
      </c>
      <c r="K4" s="605"/>
      <c r="L4" s="606"/>
      <c r="M4" s="590" t="s">
        <v>358</v>
      </c>
      <c r="N4" s="591"/>
      <c r="O4" s="589" t="s">
        <v>355</v>
      </c>
      <c r="P4" s="592"/>
      <c r="Q4" s="593"/>
    </row>
    <row r="5" spans="1:17" s="1" customFormat="1" ht="13.5" customHeight="1" x14ac:dyDescent="0.2">
      <c r="A5" s="583"/>
      <c r="B5" s="586"/>
      <c r="C5" s="587"/>
      <c r="D5" s="584"/>
      <c r="E5" s="588"/>
      <c r="F5" s="498"/>
      <c r="G5" s="208"/>
      <c r="H5" s="602" t="s">
        <v>354</v>
      </c>
      <c r="I5" s="38"/>
      <c r="J5" s="605"/>
      <c r="K5" s="605" t="s">
        <v>362</v>
      </c>
      <c r="L5" s="606"/>
      <c r="M5" s="590" t="s">
        <v>359</v>
      </c>
      <c r="N5" s="591"/>
      <c r="O5" s="592"/>
      <c r="P5" s="592" t="s">
        <v>356</v>
      </c>
      <c r="Q5" s="593"/>
    </row>
    <row r="6" spans="1:17" s="1" customFormat="1" ht="13.5" customHeight="1" x14ac:dyDescent="0.2">
      <c r="A6" s="583"/>
      <c r="B6" s="586"/>
      <c r="C6" s="587"/>
      <c r="D6" s="584"/>
      <c r="E6" s="588"/>
      <c r="F6" s="498"/>
      <c r="G6" s="208"/>
      <c r="H6" s="603" t="s">
        <v>354</v>
      </c>
      <c r="I6" s="585"/>
      <c r="J6" s="607"/>
      <c r="K6" s="607"/>
      <c r="L6" s="608" t="s">
        <v>363</v>
      </c>
      <c r="M6" s="598" t="s">
        <v>360</v>
      </c>
      <c r="N6" s="599"/>
      <c r="O6" s="600"/>
      <c r="P6" s="601"/>
      <c r="Q6" s="604" t="s">
        <v>357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aiškinamoji lentelė </vt:lpstr>
      <vt:lpstr>Lapas1</vt:lpstr>
      <vt:lpstr>'aiškinamoji lentelė '!Print_Area</vt:lpstr>
      <vt:lpstr>'aiškinamoji lentelė '!Print_Titles</vt:lpstr>
    </vt:vector>
  </TitlesOfParts>
  <Company>valdyba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A.Cepiene</dc:creator>
  <cp:lastModifiedBy>Audra Cepiene</cp:lastModifiedBy>
  <cp:lastPrinted>2020-01-17T13:13:19Z</cp:lastPrinted>
  <dcterms:created xsi:type="dcterms:W3CDTF">2007-07-27T10:32:34Z</dcterms:created>
  <dcterms:modified xsi:type="dcterms:W3CDTF">2020-01-20T12:13:38Z</dcterms:modified>
</cp:coreProperties>
</file>