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30" yWindow="3285" windowWidth="15480" windowHeight="8100"/>
  </bookViews>
  <sheets>
    <sheet name="aiškinamoji lentelė" sheetId="10" r:id="rId1"/>
  </sheets>
  <definedNames>
    <definedName name="_xlnm.Print_Area" localSheetId="0">'aiškinamoji lentelė'!$A$1:$Q$288</definedName>
    <definedName name="_xlnm.Print_Titles" localSheetId="0">'aiškinamoji lentelė'!$7:$9</definedName>
  </definedNames>
  <calcPr calcId="162913" fullPrecision="0"/>
</workbook>
</file>

<file path=xl/calcChain.xml><?xml version="1.0" encoding="utf-8"?>
<calcChain xmlns="http://schemas.openxmlformats.org/spreadsheetml/2006/main">
  <c r="J43" i="10" l="1"/>
  <c r="I130" i="10" l="1"/>
  <c r="J187" i="10" l="1"/>
  <c r="J149" i="10" l="1"/>
  <c r="K149" i="10"/>
  <c r="L149" i="10"/>
  <c r="I148" i="10"/>
  <c r="I149" i="10" s="1"/>
  <c r="J248" i="10" l="1"/>
  <c r="K248" i="10"/>
  <c r="L248" i="10"/>
  <c r="I248" i="10"/>
  <c r="J206" i="10"/>
  <c r="K187" i="10"/>
  <c r="L187" i="10"/>
  <c r="J262" i="10"/>
  <c r="K262" i="10"/>
  <c r="L262" i="10"/>
  <c r="J234" i="10"/>
  <c r="K234" i="10"/>
  <c r="L234" i="10"/>
  <c r="L249" i="10" l="1"/>
  <c r="K249" i="10"/>
  <c r="J249" i="10"/>
  <c r="L122" i="10" l="1"/>
  <c r="I121" i="10"/>
  <c r="I118" i="10"/>
  <c r="L109" i="10"/>
  <c r="K109" i="10"/>
  <c r="I109" i="10"/>
  <c r="L132" i="10" l="1"/>
  <c r="L188" i="10" s="1"/>
  <c r="I154" i="10"/>
  <c r="O254" i="10" l="1"/>
  <c r="K86" i="10" l="1"/>
  <c r="J86" i="10"/>
  <c r="I86" i="10"/>
  <c r="J132" i="10" l="1"/>
  <c r="J188" i="10" s="1"/>
  <c r="I52" i="10"/>
  <c r="K132" i="10" l="1"/>
  <c r="K188" i="10" s="1"/>
  <c r="L275" i="10"/>
  <c r="I275" i="10" l="1"/>
  <c r="J274" i="10"/>
  <c r="I274" i="10"/>
  <c r="K273" i="10"/>
  <c r="J273" i="10"/>
  <c r="L280" i="10"/>
  <c r="K280" i="10"/>
  <c r="J280" i="10"/>
  <c r="I280" i="10"/>
  <c r="L284" i="10"/>
  <c r="K284" i="10"/>
  <c r="J284" i="10"/>
  <c r="I284" i="10"/>
  <c r="L286" i="10"/>
  <c r="K286" i="10"/>
  <c r="J286" i="10"/>
  <c r="I286" i="10"/>
  <c r="L279" i="10"/>
  <c r="K279" i="10"/>
  <c r="J279" i="10"/>
  <c r="L278" i="10"/>
  <c r="K278" i="10"/>
  <c r="J278" i="10"/>
  <c r="I59" i="10" l="1"/>
  <c r="I68" i="10" l="1"/>
  <c r="I63" i="10"/>
  <c r="I40" i="10" l="1"/>
  <c r="I38" i="10"/>
  <c r="I33" i="10"/>
  <c r="I31" i="10"/>
  <c r="I29" i="10"/>
  <c r="I27" i="10"/>
  <c r="I24" i="10"/>
  <c r="I46" i="10" l="1"/>
  <c r="J272" i="10" l="1"/>
  <c r="L194" i="10" l="1"/>
  <c r="K194" i="10"/>
  <c r="L206" i="10" l="1"/>
  <c r="L272" i="10"/>
  <c r="K206" i="10"/>
  <c r="K272" i="10"/>
  <c r="J263" i="10"/>
  <c r="K263" i="10"/>
  <c r="L263" i="10"/>
  <c r="J207" i="10" l="1"/>
  <c r="I231" i="10" l="1"/>
  <c r="K207" i="10" l="1"/>
  <c r="L207" i="10"/>
  <c r="I183" i="10" l="1"/>
  <c r="I99" i="10"/>
  <c r="I285" i="10" l="1"/>
  <c r="I282" i="10"/>
  <c r="I287" i="10"/>
  <c r="I281" i="10"/>
  <c r="I277" i="10"/>
  <c r="I283" i="10" l="1"/>
  <c r="I253" i="10"/>
  <c r="I262" i="10" s="1"/>
  <c r="I263" i="10" l="1"/>
  <c r="I210" i="10" l="1"/>
  <c r="I234" i="10" s="1"/>
  <c r="I249" i="10" s="1"/>
  <c r="I132" i="10" l="1"/>
  <c r="K287" i="10" l="1"/>
  <c r="K285" i="10"/>
  <c r="K282" i="10"/>
  <c r="K281" i="10"/>
  <c r="K277" i="10"/>
  <c r="K276" i="10"/>
  <c r="K275" i="10"/>
  <c r="K274" i="10"/>
  <c r="K271" i="10" l="1"/>
  <c r="K270" i="10" s="1"/>
  <c r="K283" i="10"/>
  <c r="K264" i="10" l="1"/>
  <c r="K265" i="10" s="1"/>
  <c r="K288" i="10"/>
  <c r="L285" i="10" l="1"/>
  <c r="J285" i="10"/>
  <c r="I155" i="10" l="1"/>
  <c r="I187" i="10" s="1"/>
  <c r="I188" i="10" s="1"/>
  <c r="I195" i="10" l="1"/>
  <c r="I206" i="10" s="1"/>
  <c r="I279" i="10" l="1"/>
  <c r="I272" i="10" l="1"/>
  <c r="I278" i="10" l="1"/>
  <c r="I276" i="10"/>
  <c r="I273" i="10" l="1"/>
  <c r="J287" i="10" l="1"/>
  <c r="J283" i="10" s="1"/>
  <c r="J282" i="10"/>
  <c r="J281" i="10"/>
  <c r="L277" i="10"/>
  <c r="J277" i="10"/>
  <c r="J276" i="10"/>
  <c r="J275" i="10"/>
  <c r="J264" i="10" l="1"/>
  <c r="J265" i="10" s="1"/>
  <c r="J271" i="10"/>
  <c r="J270" i="10" s="1"/>
  <c r="J288" i="10" s="1"/>
  <c r="L273" i="10" l="1"/>
  <c r="L276" i="10"/>
  <c r="I207" i="10" l="1"/>
  <c r="I264" i="10" s="1"/>
  <c r="I271" i="10"/>
  <c r="L274" i="10"/>
  <c r="L271" i="10" s="1"/>
  <c r="L287" i="10"/>
  <c r="L283" i="10" s="1"/>
  <c r="I270" i="10" l="1"/>
  <c r="I288" i="10" s="1"/>
  <c r="L264" i="10" l="1"/>
  <c r="I265" i="10" l="1"/>
  <c r="L265" i="10"/>
  <c r="L282" i="10" l="1"/>
  <c r="L281" i="10"/>
  <c r="L270" i="10" l="1"/>
  <c r="L288" i="10" s="1"/>
</calcChain>
</file>

<file path=xl/comments1.xml><?xml version="1.0" encoding="utf-8"?>
<comments xmlns="http://schemas.openxmlformats.org/spreadsheetml/2006/main">
  <authors>
    <author>Audra Cepiene</author>
    <author>Indrė Butenienė</author>
    <author>Saulina Paulauskiene</author>
  </authors>
  <commentList>
    <comment ref="F15" authorId="0" shapeId="0">
      <text>
        <r>
          <rPr>
            <b/>
            <sz val="9"/>
            <color indexed="81"/>
            <rFont val="Tahoma"/>
            <family val="2"/>
            <charset val="186"/>
          </rPr>
          <t>P1, 3.3.</t>
        </r>
        <r>
          <rPr>
            <sz val="9"/>
            <color indexed="81"/>
            <rFont val="Tahoma"/>
            <family val="2"/>
            <charset val="186"/>
          </rPr>
          <t xml:space="preserve"> Klaipėdos miesto integruotos teritorijų programos įgyvendinimas
</t>
        </r>
        <r>
          <rPr>
            <b/>
            <sz val="9"/>
            <color indexed="81"/>
            <rFont val="Tahoma"/>
            <family val="2"/>
            <charset val="186"/>
          </rPr>
          <t xml:space="preserve">
P1, 3.5. </t>
        </r>
        <r>
          <rPr>
            <sz val="9"/>
            <color indexed="81"/>
            <rFont val="Tahoma"/>
            <family val="2"/>
            <charset val="186"/>
          </rPr>
          <t>Viešųjų erdvių ir pastatų pritaikymas pagal universalaus dizaino principus</t>
        </r>
      </text>
    </comment>
    <comment ref="F16" authorId="1" shapeId="0">
      <text>
        <r>
          <rPr>
            <b/>
            <sz val="9"/>
            <color indexed="81"/>
            <rFont val="Tahoma"/>
            <family val="2"/>
            <charset val="186"/>
          </rPr>
          <t>Visos papriemonės atitinka</t>
        </r>
        <r>
          <rPr>
            <sz val="9"/>
            <color indexed="81"/>
            <rFont val="Tahoma"/>
            <family val="2"/>
            <charset val="186"/>
          </rPr>
          <t xml:space="preserve">
</t>
        </r>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18" authorId="0" shapeId="0">
      <text>
        <r>
          <rPr>
            <b/>
            <sz val="9"/>
            <color indexed="81"/>
            <rFont val="Tahoma"/>
            <family val="2"/>
            <charset val="186"/>
          </rPr>
          <t xml:space="preserve">KSP 2.4.2.2. </t>
        </r>
        <r>
          <rPr>
            <sz val="9"/>
            <color indexed="81"/>
            <rFont val="Tahoma"/>
            <family val="2"/>
            <charset val="186"/>
          </rPr>
          <t>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23" authorId="0" shapeId="0">
      <text>
        <r>
          <rPr>
            <b/>
            <sz val="9"/>
            <color indexed="81"/>
            <rFont val="Tahoma"/>
            <family val="2"/>
            <charset val="186"/>
          </rPr>
          <t>2.4.1.2. KSP</t>
        </r>
        <r>
          <rPr>
            <sz val="9"/>
            <color indexed="81"/>
            <rFont val="Tahoma"/>
            <family val="2"/>
            <charset val="186"/>
          </rPr>
          <t xml:space="preserve"> Sutvarkyti ir pritaikyti visuomenės arba rekreaciniams poreikiams Danės upės slėnio ir žiočių teritorijas; Danės upę pritaikyti laivybai, rekonstruoti Danės upės krantines nuo Biržos tilto iki Mokyklos gatvės tilto:</t>
        </r>
      </text>
    </comment>
    <comment ref="F28"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
</t>
        </r>
        <r>
          <rPr>
            <b/>
            <sz val="9"/>
            <color indexed="81"/>
            <rFont val="Tahoma"/>
            <family val="2"/>
            <charset val="186"/>
          </rPr>
          <t xml:space="preserve">P6, Klaipėdos miesto ekonominės plėtros strategija ir įgyvendinimo veiksmų planas iki 2030 metų, 3.1.5. </t>
        </r>
        <r>
          <rPr>
            <sz val="9"/>
            <color indexed="81"/>
            <rFont val="Tahoma"/>
            <family val="2"/>
            <charset val="186"/>
          </rPr>
          <t xml:space="preserve">"Intensyvinti linijinį centrą Taikos pr. ašyje" </t>
        </r>
      </text>
    </comment>
    <comment ref="F33" authorId="0" shapeId="0">
      <text>
        <r>
          <rPr>
            <sz val="9"/>
            <color indexed="81"/>
            <rFont val="Tahoma"/>
            <family val="2"/>
            <charset val="186"/>
          </rPr>
          <t xml:space="preserve">2.4.2.5. KSP priemonė: Atnaujinti gyvenamųjų kvartalų centrines aikštes ir kitas viešąsias erdves, 3.1.1.1. priemonė "Išvystyti senąją turgavietę", Klaipėdos miesto ekonominės plėtros strategija ir įgyvendinimo veiksmų planas iki 2030 metų 
</t>
        </r>
        <r>
          <rPr>
            <b/>
            <sz val="9"/>
            <color indexed="81"/>
            <rFont val="Tahoma"/>
            <family val="2"/>
            <charset val="186"/>
          </rPr>
          <t>P1,</t>
        </r>
        <r>
          <rPr>
            <sz val="9"/>
            <color indexed="81"/>
            <rFont val="Tahoma"/>
            <family val="2"/>
            <charset val="186"/>
          </rPr>
          <t xml:space="preserve"> 4.1.5. Sutvarkyta turgaus aikštė, vnt.
</t>
        </r>
        <r>
          <rPr>
            <b/>
            <sz val="9"/>
            <color indexed="81"/>
            <rFont val="Tahoma"/>
            <family val="2"/>
            <charset val="186"/>
          </rPr>
          <t xml:space="preserve">
KEPS  3.1.11.</t>
        </r>
        <r>
          <rPr>
            <sz val="9"/>
            <color indexed="81"/>
            <rFont val="Tahoma"/>
            <family val="2"/>
            <charset val="186"/>
          </rPr>
          <t xml:space="preserve"> Išvystyti senąją turgavietę</t>
        </r>
      </text>
    </comment>
    <comment ref="F37"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41"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42"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43"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44" authorId="1" shapeId="0">
      <text>
        <r>
          <rPr>
            <b/>
            <sz val="9"/>
            <color indexed="81"/>
            <rFont val="Tahoma"/>
            <family val="2"/>
            <charset val="186"/>
          </rPr>
          <t>KEPS 3.1.13.</t>
        </r>
        <r>
          <rPr>
            <sz val="9"/>
            <color indexed="81"/>
            <rFont val="Tahoma"/>
            <family val="2"/>
            <charset val="186"/>
          </rPr>
          <t xml:space="preserve"> Vystyti viešųjų erdvių gerinimo programas ir lokalius urbanistinės struktūros atgaivinimo projektus  </t>
        </r>
      </text>
    </comment>
    <comment ref="F45" authorId="0" shapeId="0">
      <text>
        <r>
          <rPr>
            <b/>
            <sz val="9"/>
            <color indexed="81"/>
            <rFont val="Tahoma"/>
            <family val="2"/>
            <charset val="186"/>
          </rPr>
          <t xml:space="preserve">P6 3.1.13 priemonė, </t>
        </r>
        <r>
          <rPr>
            <sz val="9"/>
            <color indexed="81"/>
            <rFont val="Tahoma"/>
            <family val="2"/>
            <charset val="186"/>
          </rPr>
          <t xml:space="preserve">Vystyti viešųjų erdvių pietinėje ir šiaurinėje erdvėje atgaivinimo projektus
</t>
        </r>
        <r>
          <rPr>
            <b/>
            <sz val="9"/>
            <color indexed="81"/>
            <rFont val="Tahoma"/>
            <family val="2"/>
            <charset val="186"/>
          </rPr>
          <t>3.2.1.7 KSP priemonė:</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r>
          <rPr>
            <b/>
            <sz val="9"/>
            <color indexed="81"/>
            <rFont val="Tahoma"/>
            <family val="2"/>
            <charset val="186"/>
          </rPr>
          <t xml:space="preserve">
</t>
        </r>
        <r>
          <rPr>
            <sz val="9"/>
            <color indexed="81"/>
            <rFont val="Tahoma"/>
            <family val="2"/>
            <charset val="186"/>
          </rPr>
          <t xml:space="preserve">
</t>
        </r>
      </text>
    </comment>
    <comment ref="F47" authorId="0" shapeId="0">
      <text>
        <r>
          <rPr>
            <b/>
            <sz val="9"/>
            <color indexed="81"/>
            <rFont val="Tahoma"/>
            <family val="2"/>
            <charset val="186"/>
          </rPr>
          <t xml:space="preserve">P6 3.1.13 </t>
        </r>
        <r>
          <rPr>
            <sz val="9"/>
            <color indexed="81"/>
            <rFont val="Tahoma"/>
            <family val="2"/>
            <charset val="186"/>
          </rPr>
          <t xml:space="preserve">priemonė, Vystyti viešųjų erdvių pietinėje ir šiaurinėje erdvėje atgaivinimo projektus
</t>
        </r>
      </text>
    </comment>
    <comment ref="F59" authorId="0" shapeId="0">
      <text>
        <r>
          <rPr>
            <b/>
            <sz val="9"/>
            <color indexed="81"/>
            <rFont val="Tahoma"/>
            <family val="2"/>
            <charset val="186"/>
          </rPr>
          <t>KSP 2.4.2.3.</t>
        </r>
        <r>
          <rPr>
            <sz val="9"/>
            <color indexed="81"/>
            <rFont val="Tahoma"/>
            <family val="2"/>
            <charset val="186"/>
          </rPr>
          <t xml:space="preserve">
Atnaujinti miesto centre esančius fontanus įrengiant šviesos instaliacijas ar kt. efektus </t>
        </r>
      </text>
    </comment>
    <comment ref="F91" authorId="1" shapeId="0">
      <text>
        <r>
          <rPr>
            <b/>
            <sz val="9"/>
            <color indexed="81"/>
            <rFont val="Tahoma"/>
            <family val="2"/>
            <charset val="186"/>
          </rPr>
          <t>KEPS 4.5.1.</t>
        </r>
        <r>
          <rPr>
            <sz val="9"/>
            <color indexed="81"/>
            <rFont val="Tahoma"/>
            <family val="2"/>
            <charset val="186"/>
          </rPr>
          <t xml:space="preserve"> Išvalyti Danės upę, pastatyti ir išplėtoti mažus uostelius.</t>
        </r>
      </text>
    </comment>
    <comment ref="H96" authorId="0" shapeId="0">
      <text>
        <r>
          <rPr>
            <sz val="9"/>
            <color indexed="81"/>
            <rFont val="Tahoma"/>
            <family val="2"/>
            <charset val="186"/>
          </rPr>
          <t>Visuomenininkai</t>
        </r>
      </text>
    </comment>
    <comment ref="E109" authorId="0" shapeId="0">
      <text>
        <r>
          <rPr>
            <sz val="9"/>
            <color indexed="81"/>
            <rFont val="Tahoma"/>
            <family val="2"/>
            <charset val="186"/>
          </rPr>
          <t xml:space="preserve">Administraciniai ir gamybiniai pastatai Gluosnių g. 8 – 305,72 m2; Viešieji tualetai Stovyklų g. 4 –21,79 m2; Gelbėjimo stotis Smiltynės 15 c – 104,75 m2; Gelbėjimo stotis II Melnragė – 76,38 m2; Administracinės patalpos Garažų g. 6 – 299,99 m2; Viešieji tualetai I Melnragė Kopų g. 1A – 87,25 m2. Administruojama patalpų - </t>
        </r>
        <r>
          <rPr>
            <b/>
            <sz val="9"/>
            <color indexed="81"/>
            <rFont val="Tahoma"/>
            <family val="2"/>
            <charset val="186"/>
          </rPr>
          <t>895,9 m2</t>
        </r>
      </text>
    </comment>
    <comment ref="F10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F116" authorId="0" shapeId="0">
      <text>
        <r>
          <rPr>
            <b/>
            <sz val="9"/>
            <color indexed="81"/>
            <rFont val="Tahoma"/>
            <family val="2"/>
            <charset val="186"/>
          </rPr>
          <t xml:space="preserve">P1, </t>
        </r>
        <r>
          <rPr>
            <sz val="9"/>
            <color indexed="81"/>
            <rFont val="Tahoma"/>
            <family val="2"/>
            <charset val="186"/>
          </rPr>
          <t>2.3. Municipalinio (vidaus vandenų) uosto atkūrimas Klaipėdoje</t>
        </r>
      </text>
    </comment>
    <comment ref="F117" authorId="1" shapeId="0">
      <text>
        <r>
          <rPr>
            <b/>
            <sz val="9"/>
            <color indexed="81"/>
            <rFont val="Tahoma"/>
            <family val="2"/>
            <charset val="186"/>
          </rPr>
          <t>KEPS 4.5.1.</t>
        </r>
        <r>
          <rPr>
            <sz val="9"/>
            <color indexed="81"/>
            <rFont val="Tahoma"/>
            <family val="2"/>
            <charset val="186"/>
          </rPr>
          <t xml:space="preserve"> Išvalyti Danės upę, pastatyti ir išplėtoti mažus uostelius.</t>
        </r>
      </text>
    </comment>
    <comment ref="F125"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F129" authorId="0" shapeId="0">
      <text>
        <r>
          <rPr>
            <b/>
            <sz val="9"/>
            <color indexed="81"/>
            <rFont val="Tahoma"/>
            <family val="2"/>
            <charset val="186"/>
          </rPr>
          <t>KSP 2.4.2.8</t>
        </r>
        <r>
          <rPr>
            <sz val="9"/>
            <color indexed="81"/>
            <rFont val="Tahoma"/>
            <family val="2"/>
            <charset val="186"/>
          </rPr>
          <t xml:space="preserve">
Diegti aukšto lygio paslaugų ir infrastruktūros parametrus miesto paplūdimiuose ir kitose poilsio zonose</t>
        </r>
      </text>
    </comment>
    <comment ref="F150" authorId="0" shapeId="0">
      <text>
        <r>
          <rPr>
            <b/>
            <sz val="9"/>
            <color indexed="81"/>
            <rFont val="Tahoma"/>
            <family val="2"/>
            <charset val="186"/>
          </rPr>
          <t>KSP 2.3.2.5</t>
        </r>
        <r>
          <rPr>
            <sz val="9"/>
            <color indexed="81"/>
            <rFont val="Tahoma"/>
            <family val="2"/>
            <charset val="186"/>
          </rPr>
          <t xml:space="preserve">
Gerinti Klaipėdos miesto viešųjų erdvių apšvietimo efektyvumą ir kokybę</t>
        </r>
      </text>
    </comment>
    <comment ref="O154" authorId="0" shapeId="0">
      <text>
        <r>
          <rPr>
            <sz val="9"/>
            <color indexed="81"/>
            <rFont val="Tahoma"/>
            <family val="2"/>
            <charset val="186"/>
          </rPr>
          <t xml:space="preserve">Pagal ES projektą 2019-10 </t>
        </r>
        <r>
          <rPr>
            <b/>
            <sz val="9"/>
            <color indexed="81"/>
            <rFont val="Tahoma"/>
            <family val="2"/>
            <charset val="186"/>
          </rPr>
          <t xml:space="preserve">įrengtos 3 greito krovimo elektromobilių įkrovimo stotelės </t>
        </r>
        <r>
          <rPr>
            <sz val="9"/>
            <color indexed="81"/>
            <rFont val="Tahoma"/>
            <family val="2"/>
            <charset val="186"/>
          </rPr>
          <t>(Jūrininkų pr. 16, S. Nėries g. 16A ir Taikos pr. 80). Savivaldybė 5 metus po stotelių įrengimo turi užtikrinti nemokamą elektromobilių įkrovimo paslaugų teikimą.</t>
        </r>
      </text>
    </comment>
    <comment ref="E204" authorId="0" shapeId="0">
      <text>
        <r>
          <rPr>
            <sz val="9"/>
            <color indexed="81"/>
            <rFont val="Tahoma"/>
            <family val="2"/>
            <charset val="186"/>
          </rPr>
          <t>Numatoma nauja priemonė – naujų kapinių įrengimas. Būtinybę diktuoja esamų naujų laidojimo plotų mažėjimas. Bendra projekto vertė siekia apie 4 milijonus. Eurų.</t>
        </r>
      </text>
    </comment>
    <comment ref="F216" authorId="0" shapeId="0">
      <text>
        <r>
          <rPr>
            <b/>
            <sz val="9"/>
            <color indexed="81"/>
            <rFont val="Tahoma"/>
            <family val="2"/>
            <charset val="186"/>
          </rPr>
          <t>P1,</t>
        </r>
        <r>
          <rPr>
            <sz val="9"/>
            <color indexed="81"/>
            <rFont val="Tahoma"/>
            <family val="2"/>
            <charset val="186"/>
          </rPr>
          <t xml:space="preserve"> 3.4. Daugiabučių namų kvartalinės renovacijos skatinimas;</t>
        </r>
        <r>
          <rPr>
            <b/>
            <sz val="9"/>
            <color indexed="81"/>
            <rFont val="Tahoma"/>
            <family val="2"/>
            <charset val="186"/>
          </rPr>
          <t xml:space="preserve">
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M219" authorId="0" shapeId="0">
      <text>
        <r>
          <rPr>
            <sz val="9"/>
            <color indexed="81"/>
            <rFont val="Tahoma"/>
            <family val="2"/>
            <charset val="186"/>
          </rPr>
          <t xml:space="preserve">iš viso įrengta automobilių aikštelių - 446 vnt.
</t>
        </r>
      </text>
    </comment>
    <comment ref="M220" authorId="0" shapeId="0">
      <text>
        <r>
          <rPr>
            <sz val="9"/>
            <color indexed="81"/>
            <rFont val="Tahoma"/>
            <family val="2"/>
            <charset val="186"/>
          </rPr>
          <t>Iš viso įrengta apšvietimo atramų - 259 vnt.</t>
        </r>
        <r>
          <rPr>
            <sz val="9"/>
            <color indexed="81"/>
            <rFont val="Tahoma"/>
            <family val="2"/>
            <charset val="186"/>
          </rPr>
          <t xml:space="preserve">
</t>
        </r>
      </text>
    </comment>
    <comment ref="O228" authorId="0" shapeId="0">
      <text>
        <r>
          <rPr>
            <b/>
            <sz val="9"/>
            <color indexed="81"/>
            <rFont val="Tahoma"/>
            <family val="2"/>
            <charset val="186"/>
          </rPr>
          <t>2 aikštelės :</t>
        </r>
        <r>
          <rPr>
            <sz val="9"/>
            <color indexed="81"/>
            <rFont val="Tahoma"/>
            <family val="2"/>
            <charset val="186"/>
          </rPr>
          <t xml:space="preserve">
Mogiliovo g. 14, 16, Klaipėdoje, Reikjaviko g. 1, Klaipėdoje</t>
        </r>
      </text>
    </comment>
    <comment ref="N253" authorId="0" shapeId="0">
      <text>
        <r>
          <rPr>
            <sz val="9"/>
            <color indexed="81"/>
            <rFont val="Tahoma"/>
            <family val="2"/>
            <charset val="186"/>
          </rPr>
          <t xml:space="preserve">2019 m. planuojama rekonstruoti lietaus nuotekų tinklus Kauno g. 31, 33, 35, Malūnininkų g. 1 ir Taikos pr. 4A–5 paviršinių nuotekų kolektorius.
2019 m. planuotų darbų Kauno g. 31-35 nepavyks įvykdyti, kadangi techninis projektas bus parengtas tik metų pabaigoje, todėl darbai nusikelia į 2020 m. Be to, buvo nutrauktas ir bus kartojamas viešasis pirkimas dėl kolektoriaus ir paviršinių nuotekų tinklų KLASCO teritorijoje rekonstravimo (tikslinama techninė specifikacija, iškilo klausimų dėl aplink šią teritoriją vykstančių projektų). </t>
        </r>
      </text>
    </comment>
    <comment ref="O253" authorId="0" shapeId="0">
      <text>
        <r>
          <rPr>
            <sz val="9"/>
            <color indexed="81"/>
            <rFont val="Tahoma"/>
            <family val="2"/>
            <charset val="186"/>
          </rPr>
          <t>1. Trilapio g ir Liepų g.;
2. Rumpiškės ir Taikos pr.jungiamoji gatvė;
3. Renetų g. ištekėjimas per Tilžės turgų.</t>
        </r>
      </text>
    </comment>
    <comment ref="O254" authorId="2" shapeId="0">
      <text>
        <r>
          <rPr>
            <sz val="9"/>
            <color indexed="81"/>
            <rFont val="Tahoma"/>
            <family val="2"/>
            <charset val="186"/>
          </rPr>
          <t xml:space="preserve">Kauno g. 31, 33, 35 (UAB Vanduja) – 260 m,
Kanto g. (UAB Orlis)  - 377 m.
</t>
        </r>
      </text>
    </comment>
    <comment ref="E258" authorId="0" shapeId="0">
      <text>
        <r>
          <rPr>
            <b/>
            <sz val="9"/>
            <color indexed="81"/>
            <rFont val="Tahoma"/>
            <family val="2"/>
            <charset val="186"/>
          </rPr>
          <t>2016-09-23 STR3-12,</t>
        </r>
        <r>
          <rPr>
            <sz val="9"/>
            <color indexed="81"/>
            <rFont val="Tahoma"/>
            <family val="2"/>
            <charset val="186"/>
          </rPr>
          <t xml:space="preserve"> 2016 m. parengta teritorijos išvystymo galimybių studija. Projektas apima gatvių nutiesimą, vandentiekį, nuotekas, šilumos tinklus, apšvietimą, elektros tinklus, dujas. </t>
        </r>
      </text>
    </comment>
    <comment ref="I271" authorId="0" shapeId="0">
      <text>
        <r>
          <rPr>
            <b/>
            <sz val="9"/>
            <color indexed="81"/>
            <rFont val="Tahoma"/>
            <family val="2"/>
            <charset val="186"/>
          </rPr>
          <t xml:space="preserve">9101,6
</t>
        </r>
        <r>
          <rPr>
            <sz val="9"/>
            <color indexed="81"/>
            <rFont val="Tahoma"/>
            <family val="2"/>
            <charset val="186"/>
          </rPr>
          <t xml:space="preserve">
</t>
        </r>
      </text>
    </comment>
  </commentList>
</comments>
</file>

<file path=xl/sharedStrings.xml><?xml version="1.0" encoding="utf-8"?>
<sst xmlns="http://schemas.openxmlformats.org/spreadsheetml/2006/main" count="658" uniqueCount="358">
  <si>
    <t>Uždavinio kodas</t>
  </si>
  <si>
    <t>Priemonės kodas</t>
  </si>
  <si>
    <t>Priemonės požymis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</si>
  <si>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</si>
  <si>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</si>
  <si>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</si>
  <si>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</si>
  <si>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</si>
  <si>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</si>
  <si>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</si>
  <si>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</si>
  <si>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</si>
  <si>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</si>
  <si>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</si>
  <si>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</si>
  <si>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</si>
  <si>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Veiklos plano tikslo kodas</t>
  </si>
  <si>
    <r>
      <t xml:space="preserve">Savivaldybės biudžeto lėšos </t>
    </r>
    <r>
      <rPr>
        <b/>
        <sz val="10"/>
        <rFont val="Times New Roman"/>
        <family val="1"/>
        <charset val="186"/>
      </rPr>
      <t>SB</t>
    </r>
  </si>
  <si>
    <r>
      <t xml:space="preserve">Specialiosios programos lėšos (pajamos už atsitiktines paslaugas) </t>
    </r>
    <r>
      <rPr>
        <b/>
        <sz val="10"/>
        <rFont val="Times New Roman"/>
        <family val="1"/>
        <charset val="186"/>
      </rPr>
      <t>SB(SP)</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</si>
  <si>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</si>
  <si>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</si>
  <si>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</si>
  <si>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Kiti finansavimo šaltiniai </t>
    </r>
    <r>
      <rPr>
        <b/>
        <sz val="10"/>
        <rFont val="Times New Roman"/>
        <family val="1"/>
        <charset val="186"/>
      </rPr>
      <t>Kt</t>
    </r>
  </si>
  <si>
    <t>SB</t>
  </si>
  <si>
    <t>MIESTO INFRASTRUKTŪROS OBJEKTŲ PRIEŽIŪROS IR MODERNIZAVIMO PROGRAMOS (NR. 07)</t>
  </si>
  <si>
    <t>03</t>
  </si>
  <si>
    <t>6</t>
  </si>
  <si>
    <t>06</t>
  </si>
  <si>
    <t>08</t>
  </si>
  <si>
    <t>Fontanų priežiūra, remontas ir atnaujinimas</t>
  </si>
  <si>
    <t>Miesto viešų teritorijų inventoriaus priežiūra, įrengimas ir įsigijimas</t>
  </si>
  <si>
    <t>Prižiūrima fontanų, vnt.</t>
  </si>
  <si>
    <t>Įsigyta šiukšliadėžių, vnt.</t>
  </si>
  <si>
    <t>04</t>
  </si>
  <si>
    <t>05</t>
  </si>
  <si>
    <t>07</t>
  </si>
  <si>
    <t>Miesto viešųjų tualetų remontas, priežiūra ir nuoma</t>
  </si>
  <si>
    <t>Nugriauta statinių, vnt.</t>
  </si>
  <si>
    <t>Prižiūrima viešųjų tualetų, vnt.</t>
  </si>
  <si>
    <t>SB(SP)</t>
  </si>
  <si>
    <t>Siekti, kad miesto viešosios erdvės būtų tvarkingos, jaukios ir saugios</t>
  </si>
  <si>
    <t>Užtikrinti laidojimo paslaugų teikimą, miesto kapinių priežiūrą ir poreikius atitinkantį laidojimo vietų skaičių</t>
  </si>
  <si>
    <t>Eksploatuoti, remontuoti ir plėtoti inžinerinio aprūpinimo sistemas</t>
  </si>
  <si>
    <t>07 Miesto infrastruktūros objektų priežiūros ir modernizavimo programa</t>
  </si>
  <si>
    <t>I</t>
  </si>
  <si>
    <t>ES</t>
  </si>
  <si>
    <t>Kt</t>
  </si>
  <si>
    <t>1</t>
  </si>
  <si>
    <t>Suvartota el. energijos, tūkst. MWh</t>
  </si>
  <si>
    <t>Mirusių (žuvusių) žmonių palaikų pervežimas iš įvykio vietų, neatpažintų, vienišų ir mirusių, kuriuos artimieji atsisako laidoti, žmonių palaikų laikinas laikymas (saugojimas), palaidojimas savivaldybės lėšomis</t>
  </si>
  <si>
    <t>Švaros ir tvarkos užtikrinimas bendro naudojimo teritorijose:</t>
  </si>
  <si>
    <t>Miesto viešųjų erdvių ir gatvių apšvietimo užtikrinimas:</t>
  </si>
  <si>
    <t xml:space="preserve">Iš viso  programai: </t>
  </si>
  <si>
    <t xml:space="preserve">Statinių, keliančių pavojų gyvybei ir sveikatai, griovimas </t>
  </si>
  <si>
    <t>SB(L)</t>
  </si>
  <si>
    <r>
      <t xml:space="preserve">Programų lėšų likučių laikinai laisvos lėšos </t>
    </r>
    <r>
      <rPr>
        <b/>
        <sz val="10"/>
        <rFont val="Times New Roman"/>
        <family val="1"/>
        <charset val="186"/>
      </rPr>
      <t>SB(L)</t>
    </r>
  </si>
  <si>
    <t>Strateginis tikslas 02. Kurti mieste patrauklią, švarią ir saugią gyvenamąją aplinką</t>
  </si>
  <si>
    <t>Teikti miesto gyventojams kokybiškas komunalines ir viešųjų erdvių priežiūros paslaugas</t>
  </si>
  <si>
    <t>Pirties paslaugų teikimas Smiltynės paplūdimyje</t>
  </si>
  <si>
    <t>09</t>
  </si>
  <si>
    <t>P2.4.1.2</t>
  </si>
  <si>
    <t>P2.4.2.8</t>
  </si>
  <si>
    <r>
      <t xml:space="preserve">Vietinių rinkliavų lėšos </t>
    </r>
    <r>
      <rPr>
        <b/>
        <sz val="10"/>
        <rFont val="Times New Roman"/>
        <family val="1"/>
        <charset val="186"/>
      </rPr>
      <t>SB(VR)</t>
    </r>
  </si>
  <si>
    <t>Savivaldybei priskirtų teritorijų sanitarinis valymas, parkų, skverų, žaliųjų plotų želdinimas ir aplinkotvarka</t>
  </si>
  <si>
    <t>Nuomojama kilnojamųjų tualetų švenčių metu, vnt.</t>
  </si>
  <si>
    <t>Eksploatuojama šviestuvų, tūkst. vnt.</t>
  </si>
  <si>
    <t>Papriemonės kodas</t>
  </si>
  <si>
    <t>Vykdytojas (skyrius / asmuo)</t>
  </si>
  <si>
    <t>Viešosios tvarkos skyrius</t>
  </si>
  <si>
    <t>Laidojimo paslaugų teikimas ir kapinių priežiūros organizavimas:</t>
  </si>
  <si>
    <t>Įsigyta suoliukų, vnt.</t>
  </si>
  <si>
    <t>Prižiūrima gertuvių Poilsio parke, vnt.</t>
  </si>
  <si>
    <t xml:space="preserve">Palaidota mirusiųjų, skaičius </t>
  </si>
  <si>
    <t>BĮ „Klaipėdos paplūdimiai“ veiklos organizavimas</t>
  </si>
  <si>
    <t>SB(SPL)</t>
  </si>
  <si>
    <t xml:space="preserve">Savivaldybės biudžetas, iš jo: </t>
  </si>
  <si>
    <r>
      <t xml:space="preserve">Pajamų įmokų už patalpų nuomą likutis </t>
    </r>
    <r>
      <rPr>
        <b/>
        <sz val="10"/>
        <rFont val="Times New Roman"/>
        <family val="1"/>
        <charset val="186"/>
      </rPr>
      <t>SB(SPL)</t>
    </r>
  </si>
  <si>
    <r>
      <t xml:space="preserve">Vietinių rinkliavų lėšų likutis </t>
    </r>
    <r>
      <rPr>
        <b/>
        <sz val="10"/>
        <rFont val="Times New Roman"/>
        <family val="1"/>
        <charset val="186"/>
      </rPr>
      <t>SB(VRL)</t>
    </r>
  </si>
  <si>
    <r>
      <t xml:space="preserve">Valstybės biudžeto specialiosios tikslinės dotacijos lėšos </t>
    </r>
    <r>
      <rPr>
        <b/>
        <sz val="10"/>
        <rFont val="Times New Roman"/>
        <family val="1"/>
        <charset val="186"/>
      </rPr>
      <t>SB(VB)</t>
    </r>
  </si>
  <si>
    <r>
      <t xml:space="preserve">Žemės pardavimų likučio lėšos </t>
    </r>
    <r>
      <rPr>
        <b/>
        <sz val="10"/>
        <rFont val="Times New Roman"/>
        <family val="1"/>
        <charset val="186"/>
      </rPr>
      <t>SB(ŽPL)</t>
    </r>
  </si>
  <si>
    <t>Miesto aikščių, skverų ir kitų bendro naudojimo teritorijų atnaujinimas ir priežiūra:</t>
  </si>
  <si>
    <t>Parengtas techninis projektas, vnt.</t>
  </si>
  <si>
    <t>P2.4.2.3</t>
  </si>
  <si>
    <t>Gatvių ir viešųjų erdvių apšvietimo organizavimo funkcijos įgyvendinimas</t>
  </si>
  <si>
    <t>tūkst. Eur</t>
  </si>
  <si>
    <t xml:space="preserve">Įsigyta gėlinių, vnt. </t>
  </si>
  <si>
    <t xml:space="preserve">Prižiūrima kapinių  (įskaitant senąsias kapinaites), vnt. </t>
  </si>
  <si>
    <t xml:space="preserve"> TIKSLŲ, UŽDAVINIŲ, PRIEMONIŲ, PRIEMONIŲ IŠLAIDŲ IR PRODUKTO KRITERIJŲ DETALI SUVESTINĖ</t>
  </si>
  <si>
    <r>
      <t>Gėlynų atnaujinimas ir įrengimas</t>
    </r>
    <r>
      <rPr>
        <i/>
        <sz val="10"/>
        <rFont val="Times New Roman"/>
        <family val="1"/>
        <charset val="186"/>
      </rPr>
      <t xml:space="preserve"> </t>
    </r>
  </si>
  <si>
    <t>P2.3.2.5</t>
  </si>
  <si>
    <t>Aiškinamojo rašto priedas Nr.3</t>
  </si>
  <si>
    <t>2019-ieji metai</t>
  </si>
  <si>
    <t>Vingio mikrorajono aikštės atnaujinimas</t>
  </si>
  <si>
    <t>500</t>
  </si>
  <si>
    <t>Mėlynosios vėliavos programos koordinavimo paslaugų įsigijimas</t>
  </si>
  <si>
    <t>Beglobių gyvūnų gerovės ir apsaugos priemonių įgyvendinimas (gyvūnų gaudymas, surinkimas, sterilizacija, karantinavimas, eutanazija ir kt.)</t>
  </si>
  <si>
    <t>Atlikta aikštės atnaujinimo darbų. Užbaigtumas, proc.</t>
  </si>
  <si>
    <t>Prižiūrima konteinerinių tualetų, vnt.</t>
  </si>
  <si>
    <t>Nuolatinių darbuotojų skaičius</t>
  </si>
  <si>
    <t>Sezoninių darbuotojų skaičius</t>
  </si>
  <si>
    <t>Eksploatuojama kamerų, vnt.</t>
  </si>
  <si>
    <t xml:space="preserve">Atlikta krantinių ir prieigų sutvarkymo darbų. Užbaigtumas, proc. </t>
  </si>
  <si>
    <t xml:space="preserve">Išvežta mirusiųjų iš įvykio vietos,  skaičius </t>
  </si>
  <si>
    <t xml:space="preserve">Mirusiųjų palaikų laikinas laikymas (saugojimas), skaičius </t>
  </si>
  <si>
    <t xml:space="preserve">47,4 ha Medelyno gyvenamojo rajono infrastruktūros išvystymas. I etapas
</t>
  </si>
  <si>
    <t>Skvero Bokštų gatvėje sutvarkymas</t>
  </si>
  <si>
    <t>Interaktyvios tikslinės teritorijos ir susietų teritorijų ribų žemėlapio aplikacijos sukūrimas</t>
  </si>
  <si>
    <t xml:space="preserve">Parengta žemėlapio aplikacija,  skirta 2014–2020 m. integruotų investicijų programos projektų viešinimui, vnt. </t>
  </si>
  <si>
    <t>90</t>
  </si>
  <si>
    <t>Aikštės prie Santuokų rūmų atnaujinimas</t>
  </si>
  <si>
    <r>
      <t xml:space="preserve">Klaipėdos valstybinio jūrų uosto direkcijos lėšos </t>
    </r>
    <r>
      <rPr>
        <b/>
        <sz val="10"/>
        <rFont val="Times New Roman"/>
        <family val="1"/>
        <charset val="186"/>
      </rPr>
      <t>KVJUD</t>
    </r>
  </si>
  <si>
    <t>K. Donelaičio aikštės sutvarkymas</t>
  </si>
  <si>
    <t>Skvero tarp Puodžių g. ir Bokštų g., skirto Vydūno paminklui įrengti, sutvarkymas</t>
  </si>
  <si>
    <t>Užtikrinti švarą ir tvarką daugiabučių gyvenamųjų namų kvartaluose, skatinti gyventojus renovuoti, prižiūrėti ir saugoti savo turtą</t>
  </si>
  <si>
    <t>Pastatyta skulptūra, vnt.</t>
  </si>
  <si>
    <t>Prižiūrima stacionarių tualetų, vnt.</t>
  </si>
  <si>
    <t>Želdinių tvarkymas;</t>
  </si>
  <si>
    <t xml:space="preserve">Daugiabučių namų savininkų bendrijų (DNSB) pirmininkų mokymų organizavimas </t>
  </si>
  <si>
    <t xml:space="preserve">Paimta, sugauta gyvūnų, vnt. </t>
  </si>
  <si>
    <t>Atlikta beglobių kačių sterilizacijų, vnt.</t>
  </si>
  <si>
    <t>Prižiūrima informacinės sistemos objektų (nuorodų, stendų), vnt.</t>
  </si>
  <si>
    <t>Remontuota suoliukų, vnt.</t>
  </si>
  <si>
    <t>Remontuota šiukšliadėžių, vnt.</t>
  </si>
  <si>
    <t>Įgyvendintas projektas, vnt.</t>
  </si>
  <si>
    <t>Atlikta skvero rekonstravimo darbų. Užbaigtumas, proc.</t>
  </si>
  <si>
    <t>Organizuota mokymų, vnt.</t>
  </si>
  <si>
    <r>
      <t xml:space="preserve">Europos Sąjungos paramos lėšos, kurios įtrauktos į Savivaldybės biudžetą </t>
    </r>
    <r>
      <rPr>
        <b/>
        <sz val="10"/>
        <rFont val="Times New Roman"/>
        <family val="1"/>
        <charset val="186"/>
      </rPr>
      <t>SB(ES)</t>
    </r>
  </si>
  <si>
    <t>Įrengta apšvietimo infrastruktūros kiemuose, tūkst. m.</t>
  </si>
  <si>
    <t xml:space="preserve">Viešosios erdvės prie buvusio „Vaidilos“ kino teatro konversija </t>
  </si>
  <si>
    <t xml:space="preserve">Atgimimo aikštės sutvarkymas, didinant patrauklumą investicijoms, skatinant lankytojų srautus </t>
  </si>
  <si>
    <t>Kompleksinis tikslinės teritorijos daugiabučių namų kiemų tvarkymas</t>
  </si>
  <si>
    <t>Saugios kaimynystės bendruomenėje projektų įgyvendinimas:</t>
  </si>
  <si>
    <t>2020-ieji metai</t>
  </si>
  <si>
    <t>Sutvarkyta švietimo įstaigų želdinių, vnt.</t>
  </si>
  <si>
    <t>Viešųjų erdvių (šviesoforų, fontanų, tualetų ir kt.) apšvietimo tinklų ir įrangos eksploatacija</t>
  </si>
  <si>
    <t>10</t>
  </si>
  <si>
    <r>
      <t xml:space="preserve">Kelių priežiūros ir plėtros programos lėšos </t>
    </r>
    <r>
      <rPr>
        <b/>
        <sz val="10"/>
        <rFont val="Times New Roman"/>
        <family val="1"/>
        <charset val="186"/>
      </rPr>
      <t>SB(KPP)</t>
    </r>
  </si>
  <si>
    <t xml:space="preserve">Eksploatuojama informacinė miesto sistema: </t>
  </si>
  <si>
    <t>Įrengta gatvių pavadinimų lentelių ir gatvių krypties nuorodų, vnt.</t>
  </si>
  <si>
    <t>Įsigyta inventoriaus:</t>
  </si>
  <si>
    <t>Atlikta inventoriaus remonto darbų:</t>
  </si>
  <si>
    <t>Įsigyta kalėdinių papuošimų ir eglė:</t>
  </si>
  <si>
    <t>Atlikta vandens maudyklų tyrimų, sk.</t>
  </si>
  <si>
    <t>Suteikta asistento paslauga neįgaliesiems, vnt.</t>
  </si>
  <si>
    <t xml:space="preserve">Prevencinio projekto „Būk pilietiškas, būk saugus“ įgyvendinimas kartu su Klaipėdos apskrities vyriausiuoju policijos komisariatu </t>
  </si>
  <si>
    <t>Įrengta vaikų žaidimų aikštelių viešose erdvėse, vnt.</t>
  </si>
  <si>
    <t>Prižiūrima vaikų žaidimų aikštelių viešose erdvėse, vnt.</t>
  </si>
  <si>
    <t>I. Kanto ir S. Daukanto gatvių sankryžoje esančio skvero sutvarkymas</t>
  </si>
  <si>
    <t>LRVB</t>
  </si>
  <si>
    <t xml:space="preserve">Kapinių priežiūra (valymas, apsauga, administravimas, elektros energijos pirkimas, vandens įrenginių priežiūra, kvartalinių žymeklių įrengimas, kapinių inventorizavimas, kapaviečių ženklų  įrengimas, dėžių smėliui laikyti atnaujinimas) </t>
  </si>
  <si>
    <t>Informavimo ir e. paslaugų skyrius</t>
  </si>
  <si>
    <t>II-osios Melnragės gelbėjimo stotyje esančios kavinės nuoma</t>
  </si>
  <si>
    <t xml:space="preserve">Danės upės krantinių rekonstrukcija ir prieigų (Danės skveras su fontanais) sutvarkymas  </t>
  </si>
  <si>
    <t>Rekonstruota, nutiesta lietaus nuotekų tinklų, m</t>
  </si>
  <si>
    <t>Klaipėdos miesto paviršinių nuotekų tinklų įrengimas, remontas ir rekonstrukcija</t>
  </si>
  <si>
    <t>Teritorijos Pempininkų tako gale (ties Debreceno g.18) sutvarkymas</t>
  </si>
  <si>
    <t>Papuošta kalėdinė eglė Atgimimo aikštėje, kartai</t>
  </si>
  <si>
    <t>Savivaldybei priskirtų valyti ir prižiūrėti teritorijų plotas, kv. km</t>
  </si>
  <si>
    <t>Suorganizuota aplinkosauginių renginių paplūdimiuose, vnt.</t>
  </si>
  <si>
    <t>Daugiabučio Vingio g. 35 modernizavimo techninio darbo projekto parengimas</t>
  </si>
  <si>
    <t>Tvarkoma gėlynų ploto, tūkst. m²</t>
  </si>
  <si>
    <t xml:space="preserve">Turgaus aikštės su prieigomis sutvarkymas, pritaikant verslo,  bendruomenės poreikiams </t>
  </si>
  <si>
    <t>2021-ųjų metų lėšų projektas</t>
  </si>
  <si>
    <t>2021-ieji metai</t>
  </si>
  <si>
    <t>100</t>
  </si>
  <si>
    <t>Viešųjų tualetų paslaugų teikimas Melnragės paplūdimyje ir Klaipėdos poilsio parke</t>
  </si>
  <si>
    <t>Įrengta ir atnaujinta automobilių stovėjimo vietų, vnt.</t>
  </si>
  <si>
    <t>2019-ųjų metų asignavimų planas</t>
  </si>
  <si>
    <t>Įsigyta želdinių apsauginių tvorelių, m</t>
  </si>
  <si>
    <t>Nutiesta lietaus nuotekų tinklų, m</t>
  </si>
  <si>
    <t>60</t>
  </si>
  <si>
    <t xml:space="preserve">Laivų nuleidimo prieplaukos ir saugojimo aikštelės sklype šalia Liepų g. tilto įrengimas </t>
  </si>
  <si>
    <t>Įrengta laivų nuleidimo prieplauka, vnt.</t>
  </si>
  <si>
    <t>Klaipėdos miesto Skulptūrų parko (senųjų miesto kapinių) sutvarkymas</t>
  </si>
  <si>
    <t>Atlikta parko sutvarkymo darbų. Užbaigtumas proc.</t>
  </si>
  <si>
    <t>Įrengta gertuvių, vnt</t>
  </si>
  <si>
    <t>30</t>
  </si>
  <si>
    <t>Įsigyta šachmatų figūrų, vnt.</t>
  </si>
  <si>
    <t>Įsigyta šunų ekskrementų šiukšliadėžių, vnt.</t>
  </si>
  <si>
    <t>20</t>
  </si>
  <si>
    <t>660</t>
  </si>
  <si>
    <t>Parengta Danės upės ir krantinių valdymo modelio parinkimo galimybių studija, vnt.</t>
  </si>
  <si>
    <t>Praėjime take nuo dviračių tako iki Debreceno g. 52 namo;</t>
  </si>
  <si>
    <t>Aukštosios g. ruože nuo Daržų g. iki Turgaus a.;</t>
  </si>
  <si>
    <t>Take nuo Kretingos g. iki Geležinkelio g. 2A;</t>
  </si>
  <si>
    <t>Praėjime nuo Taikos pr. 8 iki Sausio 15-osios 2A ;</t>
  </si>
  <si>
    <t>Atlikta įrengimo darbų. Užbaigtumas, proc.</t>
  </si>
  <si>
    <t xml:space="preserve">2019 m. </t>
  </si>
  <si>
    <t>Oto g.;</t>
  </si>
  <si>
    <t>Suremontuota takų Joniškės ir Lėbartų kapinėse, tūkst. kv. m</t>
  </si>
  <si>
    <t>Įrengta lietaus nuotekų sistema Joniškės kapinėse. Užbaigtumas, proc.</t>
  </si>
  <si>
    <t>Suremontuotas viešasis tualetas Lėbartų kapinėse. Užbaigtumas, proc.</t>
  </si>
  <si>
    <t>Valdų, kuriose tvarkomi želdiniai, skaičius</t>
  </si>
  <si>
    <t>Techninio darbo projekto koregavimas, vnt.</t>
  </si>
  <si>
    <t>Projekto administravimas, vnt.</t>
  </si>
  <si>
    <t>Pašalinta netinkamų naudoti įrenginių, vnt.</t>
  </si>
  <si>
    <t>Atnaujinta (pagerinta) sporto aikštelių daugiabučių namų kiemuose ar viešosiose miesto erdvėse, vnt.</t>
  </si>
  <si>
    <t>Sudarytas Danės upės vietinės reikšmės vidaus vandenų keliui locmano žemėlapis vnt.</t>
  </si>
  <si>
    <t>Oro linijų keitimas į kabelines Pievų Tako g.;</t>
  </si>
  <si>
    <t>Parengta techninių projektų, vnt.</t>
  </si>
  <si>
    <t>Projekto „Tu esi svarbus“ įgyvendinimas kartu su Klaipėdos apskrities vyriausiuoju policijos komisariatu</t>
  </si>
  <si>
    <t>Inventoriaus įsigijimas</t>
  </si>
  <si>
    <t>Akmenos-Danės upės vidaus vandens kelio valdymas</t>
  </si>
  <si>
    <t>Apšvietimo projektavimas ir įrengimas</t>
  </si>
  <si>
    <t>Daugiabučių namų kiemų infrastruktūros gerinimo priemonių plano įgyvendinimas</t>
  </si>
  <si>
    <t>SB(VB)</t>
  </si>
  <si>
    <t>SB(ES)</t>
  </si>
  <si>
    <t>Šlaitų stabilizavimo darbų Šiaurės prospekte atlikimas</t>
  </si>
  <si>
    <t>Interneto prieigų viešosiose vietose belaidžio ryšio (Wi-Fi) paslaugos teikimas</t>
  </si>
  <si>
    <t xml:space="preserve">Suteikta  belaidžio ryšio (Wi-Fi) paslauga Kruizinių laivų terminale ir Teatro aikštėje, vnt. </t>
  </si>
  <si>
    <t>Retransliuojamo vaizdo stebėjimo kamerų viešose vietose eksploatacija</t>
  </si>
  <si>
    <t xml:space="preserve">Prevencinio projekto„Saugus eismas – saugus Tu“ įgyvendinimas kartu su Klaipėdos apskrities vyriausiuoju policijos komisariatu </t>
  </si>
  <si>
    <t xml:space="preserve">Prižiūrima tūrinių ir kitų gėlinių, vnt. </t>
  </si>
  <si>
    <t>45</t>
  </si>
  <si>
    <t>P6</t>
  </si>
  <si>
    <r>
      <t xml:space="preserve">P2.4.2.2, </t>
    </r>
    <r>
      <rPr>
        <b/>
        <sz val="8"/>
        <rFont val="Times New Roman"/>
        <family val="1"/>
        <charset val="186"/>
      </rPr>
      <t>P6</t>
    </r>
  </si>
  <si>
    <t>Automobilių stovėjimo aikštelių projektavimas, įrengimas ir atnaujinimas</t>
  </si>
  <si>
    <t>Įrengta vaikų žaidimų aikštelių (Pempininkų ir Debreceno aikščių prieigose), vnt.</t>
  </si>
  <si>
    <t xml:space="preserve">Privažiuojamojo kelio ties Baltijos pr. 109 lietaus nuotekų tinklų statyba
</t>
  </si>
  <si>
    <t>Parengta atraminių apsauginių įėjimo į paplūdimius sienučių techninių projektų, vnt.</t>
  </si>
  <si>
    <t xml:space="preserve">Pėsčiųjų tako sutvarkymas palei Taikos pr. nuo Sausio 15-osios iki Kauno g., paverčiant viešąja erdve, pritaikyta gyventojams bei smulkiajam ir vidutiniam verslui  </t>
  </si>
  <si>
    <t xml:space="preserve">Vaikų žaidimo aikštelių įrengimo ir atnaujinimo programos įgyvendinimas </t>
  </si>
  <si>
    <t>Įsigyta šviečiančių kalėdinių elementų apšvietimo atramoms, vnt.</t>
  </si>
  <si>
    <t>Įsigyta šviesos elementų (LED girliandų) fasadams ir medžiams puošti, tūkst. vnt</t>
  </si>
  <si>
    <t>Pakabinta ir eksploatuojama papuošimo elementų, vnt.</t>
  </si>
  <si>
    <t>Pakabinta ir eksploatuojama šviesos elementų (LED girliandų) fasadams ir medžiams puošti, tūkst. m</t>
  </si>
  <si>
    <t>Projekto „Saugus kaimynas – saugus aš“ įgyvendinimas kartu su Klaipėdos apskrities vyriausiuoju policijos komisariatu</t>
  </si>
  <si>
    <t>Gaisrų prevencijos projekto „Gyvenkime saugiai“ įgyvendinimas kartu su Klaipėdos apskrities priešgaisrine gelbėjimo valdyba</t>
  </si>
  <si>
    <t>Atlikta fontano „Laivelis“ skvere prie „Meridiano“ atnaujinimo darbų.  Užbaigtumas, proc.</t>
  </si>
  <si>
    <t>planas</t>
  </si>
  <si>
    <t>Parengtas naujų gertuvių įrengimo projektas, vnt.</t>
  </si>
  <si>
    <t>Pravažiavime nuo J. Janonio g. 5 iki Pievų  tako g. 37;</t>
  </si>
  <si>
    <t>Atnaujintas vaizdo stebėjimo punktas, vnt.</t>
  </si>
  <si>
    <t xml:space="preserve">Prevencinio projekto „Mažinkime triukšmą mieste“ įgyvendinimas kartu su Klaipėdos apskrities vyriausiuoju policijos komisariatu </t>
  </si>
  <si>
    <t>SB(VR)</t>
  </si>
  <si>
    <t>Įsigyta ir įrengta apsauginė tvorelė, vnt.</t>
  </si>
  <si>
    <t>Parengtas inžinerinių tinklų, reikalingų Kruizinių laivų terminale tualetui eksploatuoti, techninis projektas, vnt.</t>
  </si>
  <si>
    <t>2020-ųjų metų asignavimų planas</t>
  </si>
  <si>
    <t>2022-ųjų metų lėšų projektas</t>
  </si>
  <si>
    <t>2022-ieji metai</t>
  </si>
  <si>
    <t xml:space="preserve">2019–2022 M. KLAIPĖDOS MIESTO SAVIVALDYBĖS </t>
  </si>
  <si>
    <t xml:space="preserve">Prevencinio projekto „Stebima Klaipėda saugesnė“ įgyvendinimas kartu su Klaipėdos apskrities vyriausiuoju policijos komisariatu </t>
  </si>
  <si>
    <t>785</t>
  </si>
  <si>
    <t>Klaipėdos miesto savivaldybės kultūros centro Žvejų rūmų teritorijos sutvarkymas</t>
  </si>
  <si>
    <t>Atlikta teritorijos sutvarkymo darbų. Užbaigtumas proc.</t>
  </si>
  <si>
    <t>Atlikta fontano, esančio prie paminklo „Žvejas“, remonto darbų. Užbaigtumas, proc.</t>
  </si>
  <si>
    <t>70</t>
  </si>
  <si>
    <t>50</t>
  </si>
  <si>
    <t>32</t>
  </si>
  <si>
    <t>0</t>
  </si>
  <si>
    <r>
      <t xml:space="preserve">Įrengtas konteinerinis tualetas galinėje autobusų stotelėje </t>
    </r>
    <r>
      <rPr>
        <i/>
        <sz val="10"/>
        <rFont val="Times New Roman"/>
        <family val="1"/>
        <charset val="186"/>
      </rPr>
      <t>Mogiliovo g.</t>
    </r>
    <r>
      <rPr>
        <sz val="10"/>
        <rFont val="Times New Roman"/>
        <family val="1"/>
        <charset val="186"/>
      </rPr>
      <t xml:space="preserve">, vnt. </t>
    </r>
  </si>
  <si>
    <r>
      <t xml:space="preserve">Parengtas inžinerinių tinklų, reikalingų konteinerinio viešojo tualeto galinėje autobusų stotelėje </t>
    </r>
    <r>
      <rPr>
        <i/>
        <sz val="10"/>
        <rFont val="Times New Roman"/>
        <family val="1"/>
        <charset val="186"/>
      </rPr>
      <t xml:space="preserve">Mogiliovo g. </t>
    </r>
    <r>
      <rPr>
        <sz val="10"/>
        <rFont val="Times New Roman"/>
        <family val="1"/>
        <charset val="186"/>
      </rPr>
      <t>eksploatuoti, techninis projektas, vnt.</t>
    </r>
  </si>
  <si>
    <t>1300</t>
  </si>
  <si>
    <t>400</t>
  </si>
  <si>
    <t>Parengti inžinerinių tinklų, reikalingų tualetų Smiltynėje atnaujinimui ir eksploatavimui, techniniai darbo projektai, vnt.</t>
  </si>
  <si>
    <t>Atnaujintas konteinerinis tualetas, adresu Antrosios Melnragės g. 12, vnt.</t>
  </si>
  <si>
    <t>Demontuota antžeminių dalių ir įrengta konteinerinių tualetų su išgriebimo duobėmis buvusių stacionarių tualetų vietose: Smiltynės g. 33 (Naujoji perkėla)</t>
  </si>
  <si>
    <t>Konteinerinių tualetų įrengimas Klaipėdos miesto paplūdimiuose</t>
  </si>
  <si>
    <t>Pasirašyta sutartis dėl dalyvavimo Mėlynosios vėliavos programoje I-osios Smiltynės ir II-osios Melnragės paplūdimiuose, vnt.</t>
  </si>
  <si>
    <t>40</t>
  </si>
  <si>
    <t>Atraminių apsauginių įėjimo į paplūdimį sienučių remontas</t>
  </si>
  <si>
    <t>Autonominių belaidžio (Wi-Fi) ryšio stotelių apsauga, priežiūra ir remontas, vnt.</t>
  </si>
  <si>
    <t>2021 m.</t>
  </si>
  <si>
    <t>Kadetų mokykla;</t>
  </si>
  <si>
    <t>Vyturio g. nuo Laukininkų g. 11 iki Vyturio g. 23;</t>
  </si>
  <si>
    <t>Take nuo Vaivos g. iki Audros g.;</t>
  </si>
  <si>
    <t>Pravažiavime nuo S. Daukanto g.13A iki Pievų tako g. 8;</t>
  </si>
  <si>
    <t>Take nuo Turistų g. iki Pamario g.;</t>
  </si>
  <si>
    <t>Reikjaviko g. 13 (take);</t>
  </si>
  <si>
    <t>Praėjime nuo I. Simonaitytės g. 29 link I. Simonaitytės g. 33;</t>
  </si>
  <si>
    <t>2022 m.</t>
  </si>
  <si>
    <t>Nėgių g.;</t>
  </si>
  <si>
    <t>Šlakių g.;</t>
  </si>
  <si>
    <t>Žiobrių g.</t>
  </si>
  <si>
    <t xml:space="preserve">2020 m. </t>
  </si>
  <si>
    <t>Naujų kapinių įrengimas</t>
  </si>
  <si>
    <t>Kapitališkai suremontuota atraminių apsauginių sienučiu Smiltynės paplūdimyje prie centrinės gelbėtojų stoties. Užbaigtumas, proc. (darbų pradžia 2022 m.)</t>
  </si>
  <si>
    <t>Namų ūkių, kuriems skirtas dalinis finansavimas, skaičius</t>
  </si>
  <si>
    <t>Viešųjų erdvių ir gatvių apšvietimo įrengimas</t>
  </si>
  <si>
    <t>Karlskronos aikštė;</t>
  </si>
  <si>
    <t>Simonaitytės kalne;</t>
  </si>
  <si>
    <t>Take  tarp Baltjos pr. 55 ir Baltijos pr. 63;</t>
  </si>
  <si>
    <t>Įvažiavime į aikštelę Pievų tako g. 14-16;</t>
  </si>
  <si>
    <t>Kaštonų g (nuo Kretingos g. iki Valstiečių g.).;</t>
  </si>
  <si>
    <t>Gaisrų prevencijos projekto „Išmok naudotis ugnies gesintuvu“ įgyvendinimas kartu su Klaipėdos priešgaisrine gelbėjimo valdyba</t>
  </si>
  <si>
    <t xml:space="preserve">Prevencinio projekto „Policijos rėmėjas – aktyvus pagalbininkas kuriant saugesnę Lietuvą!“ įgyvendinimas kartu su Klaipėdos apskrities vyriausiuoju policijos komisariatu </t>
  </si>
  <si>
    <t xml:space="preserve">Prevencinio projekto „Saugus miestas“ įgyvendinimas kartu su Klaipėdos apskrities vyriausiuoju policijos komisariatu </t>
  </si>
  <si>
    <t>Prevencinio projekto „Saugus greitis kelyje – saugi šeima“ įgyvendinimas kartu su Klaipėdos apskrities vyriausiuoju policijos komisariatu</t>
  </si>
  <si>
    <t xml:space="preserve">Dalinio finansavimo skyrimas namų ūkių prisijungimui prie centralizuotų geriamojo vandens tiekimo ir nuotekų tvarkymo infrastruktūros
</t>
  </si>
  <si>
    <t xml:space="preserve">Muzikinio teatro pastato Danės g. 19 aplinkos tvarkybos darbai už sklypo ribos </t>
  </si>
  <si>
    <t>P1</t>
  </si>
  <si>
    <r>
      <rPr>
        <b/>
        <sz val="8"/>
        <rFont val="Times New Roman"/>
        <family val="1"/>
        <charset val="186"/>
      </rPr>
      <t>P1,</t>
    </r>
    <r>
      <rPr>
        <sz val="8"/>
        <rFont val="Times New Roman"/>
        <family val="1"/>
        <charset val="186"/>
      </rPr>
      <t xml:space="preserve"> P2.4.2.2</t>
    </r>
  </si>
  <si>
    <r>
      <t xml:space="preserve">P2.4.2.5, </t>
    </r>
    <r>
      <rPr>
        <b/>
        <sz val="8"/>
        <rFont val="Times New Roman"/>
        <family val="1"/>
        <charset val="186"/>
      </rPr>
      <t>P6, P1</t>
    </r>
  </si>
  <si>
    <t>Atnaujinta Poilsio parko vaikų žaidimo aikštelė, vnt.</t>
  </si>
  <si>
    <t>SB(P)</t>
  </si>
  <si>
    <t>Elektros įvadų įrengimas paplūdimiuose</t>
  </si>
  <si>
    <t>Praėjime nuo Veterinarijos g. iki Neringos sodų;</t>
  </si>
  <si>
    <t>Skvere tarp H. Manto g. 38 ir 36</t>
  </si>
  <si>
    <t xml:space="preserve">Įrengtas elektros įvadas, adresu Smiltynės g. 25 C, Klaipėda, vnt. </t>
  </si>
  <si>
    <t>Suremontuota lietaus nuotekų Lėbartų kapinėse, m</t>
  </si>
  <si>
    <t>Atliktas Lėbartų kapinių centrinių vartų remontas. Užbaigtumas, proc.</t>
  </si>
  <si>
    <t>Įrengta betoninių trinkelių danga Lėbartų kapinėse, kv. m.</t>
  </si>
  <si>
    <t>I, P1</t>
  </si>
  <si>
    <t>P6, P3.2.1.7</t>
  </si>
  <si>
    <t>Įsigyta ir įrengta inventoriaus (apžvalgos aikštelė Neįgaliųjų paplūdimyje, įrengti nerūdijančio plieno geriamojo vandens fontanėliai, dušinė, įsigytas pusiau automatinis defibriliatorius, specialus automobilis šiukšlių vežimui, gelbėjimo plūduras, krepšinio stovas), vnt.</t>
  </si>
  <si>
    <t>7</t>
  </si>
  <si>
    <t>12</t>
  </si>
  <si>
    <t>Prevencinio projekto „Saugi Klaipėda“ įgyvendinimas kartu su Klaipėdos apskrities vyriausiuoju policijos komisariatu</t>
  </si>
  <si>
    <r>
      <t xml:space="preserve">P2.4.1.2, </t>
    </r>
    <r>
      <rPr>
        <b/>
        <sz val="8"/>
        <rFont val="Times New Roman"/>
        <family val="1"/>
        <charset val="186"/>
      </rPr>
      <t>P6</t>
    </r>
  </si>
  <si>
    <t>*pagal Klaipėdos miesto savivaldybės tarybos 2019-10-24 sprendimą Nr. T2-293</t>
  </si>
  <si>
    <t>11</t>
  </si>
  <si>
    <t>13</t>
  </si>
  <si>
    <t>14</t>
  </si>
  <si>
    <t>15</t>
  </si>
  <si>
    <t>16</t>
  </si>
  <si>
    <t xml:space="preserve">Įsigytas žemės sklypas,vnt. </t>
  </si>
  <si>
    <t xml:space="preserve">Atlikta aikštės ir jos prieigų (11 215 m2) sutvarkymo darbų. Užbaigtumas, proc.  </t>
  </si>
  <si>
    <t xml:space="preserve">Atlikta viešosios erdvės (47 247 m²) sutvarkymo darbų. Užbaigtumas, proc. </t>
  </si>
  <si>
    <t xml:space="preserve">Atlikta daugiabučių namų kiemų (146 000 m²) sutvarkymo darbų. Užbaigtumas, proc. </t>
  </si>
  <si>
    <t xml:space="preserve">Atlikta pėsčiųjų tako (41 010 m²) sutvarkymo darbų. Užbaigtumas, proc. </t>
  </si>
  <si>
    <t xml:space="preserve">Atlikta aikštės (8 066 m²) sutvarkymo darbų. Užbaigtumas, proc. </t>
  </si>
  <si>
    <t>Inžinerinio aprūpinimo sistemų tobulinimas:</t>
  </si>
  <si>
    <t xml:space="preserve">Daugiabučių gyvenamųjų namų kvartalų atnaujinimo ir priežiūros vykdymas: </t>
  </si>
  <si>
    <t>17</t>
  </si>
  <si>
    <t>18</t>
  </si>
  <si>
    <t>Atstatyta įspėjamųjų ženklų, stendų, vnt.</t>
  </si>
  <si>
    <t>Atlikta šlaitų stabilizavimo darbų Šiaurės pr. Užbaigtumas, proc.</t>
  </si>
  <si>
    <t>Išnuomota mobilių dušų konteinerių ir kilnojamųjų lauko tualetų Europiados programos vykdymui, vnt.</t>
  </si>
  <si>
    <t>Įrengta buitinių nuotekų valymo sistema Smiltynėje. Užbaigtumas proc.</t>
  </si>
  <si>
    <t>I, P6</t>
  </si>
  <si>
    <t>Statybos ir infrastruktūros plėtros sk.</t>
  </si>
  <si>
    <t xml:space="preserve"> Projektų skyrius  </t>
  </si>
  <si>
    <t>Socialinės infrastruktūros sk.</t>
  </si>
  <si>
    <t>Miesto tvarkymo  sk.</t>
  </si>
  <si>
    <t xml:space="preserve">Socialinės infrastruktūros skyriaus </t>
  </si>
  <si>
    <t>Projektų skyrius</t>
  </si>
  <si>
    <t>Miesto tvarkymo skyrius</t>
  </si>
  <si>
    <t>Statybos ir infrastruktūros plėtros skyrius</t>
  </si>
  <si>
    <t xml:space="preserve">Miesto tvarkymo skyrius </t>
  </si>
  <si>
    <t>Žemėtvarkos ir Turto skyriai</t>
  </si>
  <si>
    <t xml:space="preserve"> Miesto tvarkymo skyrius</t>
  </si>
  <si>
    <t xml:space="preserve">BĮ "Klaipėdos paplūdimiai" </t>
  </si>
  <si>
    <t xml:space="preserve"> Kapinių priežiūros skyrius</t>
  </si>
  <si>
    <t>Miesto paplūdimių priežiūros organizavimas</t>
  </si>
  <si>
    <t>19</t>
  </si>
  <si>
    <t>21</t>
  </si>
  <si>
    <t>22</t>
  </si>
  <si>
    <t>23</t>
  </si>
  <si>
    <t>24</t>
  </si>
  <si>
    <t>25</t>
  </si>
  <si>
    <t>Miesto teritorijų priežiūra</t>
  </si>
  <si>
    <t>Įrengta apšvietimo atramų kiemuose, vnt.</t>
  </si>
  <si>
    <t>(darbų pradžia 2023 m.)</t>
  </si>
  <si>
    <t>Meno kūrinio pano „Plaukikas“  įrengimas</t>
  </si>
  <si>
    <t>Atlikta meno kūrinio pano „Plaukikas“ įrengimo darbų, proc.</t>
  </si>
  <si>
    <t xml:space="preserve">Atnaujintas konteinerinis tualetas Kruizinių laivų terminale (2020 m. techninis projektas), vnt. </t>
  </si>
  <si>
    <t>Atlikta gerbūvio sutvarkymo darbų. Užbaigtumas, proc.</t>
  </si>
  <si>
    <t>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</si>
</sst>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33" x14ac:knownFonts="1">
    <font>
      <sz val="10"/>
      <name val="Arial"/>
      <charset val="186"/>
    </font>
    <font>
      <sz val="8"/>
      <name val="Arial"/>
      <family val="2"/>
      <charset val="186"/>
    </font>
    <font>
      <sz val="8"/>
      <name val="Times New Roman"/>
      <family val="1"/>
      <charset val="186"/>
    </font>
    <font>
      <sz val="10"/>
      <name val="Times New Roman"/>
      <family val="1"/>
      <charset val="186"/>
    </font>
    <font>
      <sz val="12"/>
      <name val="Times New Roman"/>
      <family val="1"/>
      <charset val="186"/>
    </font>
    <font>
      <b/>
      <sz val="10"/>
      <name val="Times New Roman"/>
      <family val="1"/>
      <charset val="186"/>
    </font>
    <font>
      <b/>
      <sz val="12"/>
      <name val="Times New Roman"/>
      <family val="1"/>
      <charset val="186"/>
    </font>
    <font>
      <sz val="10"/>
      <name val="Arial"/>
      <family val="2"/>
      <charset val="186"/>
    </font>
    <font>
      <b/>
      <sz val="8"/>
      <name val="Times New Roman"/>
      <family val="1"/>
      <charset val="186"/>
    </font>
    <font>
      <sz val="9"/>
      <name val="Times New Roman"/>
      <family val="1"/>
      <charset val="186"/>
    </font>
    <font>
      <sz val="9"/>
      <color indexed="81"/>
      <name val="Tahoma"/>
      <family val="2"/>
      <charset val="186"/>
    </font>
    <font>
      <sz val="10"/>
      <name val="Times New Roman"/>
      <family val="1"/>
    </font>
    <font>
      <b/>
      <sz val="10"/>
      <name val="Times New Roman"/>
      <family val="1"/>
      <charset val="204"/>
    </font>
    <font>
      <sz val="10"/>
      <name val="Times New Roman"/>
      <family val="1"/>
      <charset val="204"/>
    </font>
    <font>
      <b/>
      <sz val="10"/>
      <name val="Times New Roman"/>
      <family val="1"/>
    </font>
    <font>
      <sz val="10"/>
      <color rgb="FFFF0000"/>
      <name val="Times New Roman"/>
      <family val="1"/>
      <charset val="186"/>
    </font>
    <font>
      <sz val="7"/>
      <name val="Times New Roman"/>
      <family val="1"/>
      <charset val="186"/>
    </font>
    <font>
      <b/>
      <sz val="9"/>
      <color indexed="81"/>
      <name val="Tahoma"/>
      <family val="2"/>
      <charset val="186"/>
    </font>
    <font>
      <b/>
      <sz val="10"/>
      <name val="Arial"/>
      <family val="2"/>
      <charset val="186"/>
    </font>
    <font>
      <i/>
      <sz val="10"/>
      <name val="Times New Roman"/>
      <family val="1"/>
      <charset val="186"/>
    </font>
    <font>
      <sz val="11"/>
      <name val="Calibri"/>
      <family val="2"/>
      <charset val="186"/>
      <scheme val="minor"/>
    </font>
    <font>
      <sz val="11"/>
      <name val="Times New Roman"/>
      <family val="1"/>
      <charset val="186"/>
    </font>
    <font>
      <b/>
      <sz val="9"/>
      <name val="Arial"/>
      <family val="2"/>
      <charset val="186"/>
    </font>
    <font>
      <u/>
      <sz val="10"/>
      <name val="Times New Roman"/>
      <family val="1"/>
      <charset val="186"/>
    </font>
    <font>
      <sz val="10"/>
      <name val="Cambria"/>
      <family val="1"/>
      <charset val="186"/>
    </font>
    <font>
      <b/>
      <i/>
      <sz val="10"/>
      <name val="Times New Roman"/>
      <family val="1"/>
      <charset val="186"/>
    </font>
    <font>
      <sz val="11"/>
      <color rgb="FF000000"/>
      <name val="Calibri"/>
      <family val="2"/>
      <charset val="186"/>
    </font>
    <font>
      <strike/>
      <sz val="10"/>
      <name val="Times New Roman"/>
      <family val="1"/>
      <charset val="186"/>
    </font>
    <font>
      <i/>
      <sz val="8"/>
      <name val="Times New Roman"/>
      <family val="1"/>
      <charset val="186"/>
    </font>
    <font>
      <i/>
      <sz val="10"/>
      <name val="Times New Roman"/>
      <family val="1"/>
      <charset val="204"/>
    </font>
    <font>
      <i/>
      <sz val="10"/>
      <name val="Arial"/>
      <family val="2"/>
      <charset val="186"/>
    </font>
    <font>
      <b/>
      <sz val="10"/>
      <color rgb="FF000000"/>
      <name val="Times New Roman"/>
      <family val="1"/>
      <charset val="186"/>
    </font>
    <font>
      <sz val="11"/>
      <name val="Arial"/>
      <family val="2"/>
      <charset val="186"/>
    </font>
  </fonts>
  <fills count="13">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3"/>
        <bgColor indexed="64"/>
      </patternFill>
    </fill>
    <fill>
      <patternFill patternType="solid">
        <fgColor indexed="22"/>
        <bgColor indexed="64"/>
      </patternFill>
    </fill>
    <fill>
      <patternFill patternType="solid">
        <fgColor theme="0"/>
        <bgColor indexed="64"/>
      </patternFill>
    </fill>
    <fill>
      <patternFill patternType="solid">
        <fgColor rgb="FFFFCCFF"/>
        <bgColor indexed="64"/>
      </patternFill>
    </fill>
    <fill>
      <patternFill patternType="solid">
        <fgColor theme="0" tint="-0.14999847407452621"/>
        <bgColor indexed="64"/>
      </patternFill>
    </fill>
    <fill>
      <patternFill patternType="solid">
        <fgColor rgb="FFCCFFCC"/>
        <bgColor indexed="64"/>
      </patternFill>
    </fill>
    <fill>
      <patternFill patternType="solid">
        <fgColor theme="3" tint="0.79998168889431442"/>
        <bgColor indexed="64"/>
      </patternFill>
    </fill>
    <fill>
      <patternFill patternType="solid">
        <fgColor rgb="FFC5D9F1"/>
        <bgColor indexed="64"/>
      </patternFill>
    </fill>
    <fill>
      <patternFill patternType="solid">
        <fgColor theme="0"/>
        <bgColor rgb="FFD9D9D9"/>
      </patternFill>
    </fill>
  </fills>
  <borders count="114">
    <border>
      <left/>
      <right/>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diagonal/>
    </border>
    <border>
      <left style="medium">
        <color indexed="64"/>
      </left>
      <right style="thin">
        <color indexed="64"/>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thin">
        <color indexed="64"/>
      </left>
      <right/>
      <top style="hair">
        <color indexed="64"/>
      </top>
      <bottom/>
      <diagonal/>
    </border>
    <border>
      <left style="medium">
        <color indexed="64"/>
      </left>
      <right/>
      <top style="hair">
        <color indexed="64"/>
      </top>
      <bottom/>
      <diagonal/>
    </border>
    <border>
      <left/>
      <right/>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top style="hair">
        <color indexed="64"/>
      </top>
      <bottom style="thin">
        <color indexed="64"/>
      </bottom>
      <diagonal/>
    </border>
    <border>
      <left/>
      <right/>
      <top style="thin">
        <color indexed="64"/>
      </top>
      <bottom style="hair">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bottom style="hair">
        <color indexed="64"/>
      </bottom>
      <diagonal/>
    </border>
    <border>
      <left style="medium">
        <color indexed="64"/>
      </left>
      <right style="medium">
        <color indexed="64"/>
      </right>
      <top style="hair">
        <color indexed="64"/>
      </top>
      <bottom style="thin">
        <color indexed="64"/>
      </bottom>
      <diagonal/>
    </border>
    <border>
      <left/>
      <right style="medium">
        <color indexed="64"/>
      </right>
      <top style="hair">
        <color indexed="64"/>
      </top>
      <bottom style="thin">
        <color indexed="64"/>
      </bottom>
      <diagonal/>
    </border>
    <border>
      <left/>
      <right style="thin">
        <color indexed="64"/>
      </right>
      <top style="hair">
        <color indexed="64"/>
      </top>
      <bottom/>
      <diagonal/>
    </border>
  </borders>
  <cellStyleXfs count="4">
    <xf numFmtId="0" fontId="0" fillId="0" borderId="0"/>
    <xf numFmtId="0" fontId="7" fillId="0" borderId="0"/>
    <xf numFmtId="0" fontId="3" fillId="2" borderId="1" applyBorder="0">
      <alignment horizontal="left" vertical="top" wrapText="1"/>
    </xf>
    <xf numFmtId="166" fontId="26" fillId="0" borderId="0" applyBorder="0" applyProtection="0"/>
  </cellStyleXfs>
  <cellXfs count="1143">
    <xf numFmtId="0" fontId="0" fillId="0" borderId="0" xfId="0"/>
    <xf numFmtId="0" fontId="3" fillId="0" borderId="0" xfId="0" applyFont="1" applyAlignment="1">
      <alignment horizontal="left" vertical="top"/>
    </xf>
    <xf numFmtId="0" fontId="3" fillId="0" borderId="0" xfId="0" applyFont="1" applyFill="1" applyBorder="1" applyAlignment="1">
      <alignment horizontal="center" vertical="top"/>
    </xf>
    <xf numFmtId="0" fontId="3" fillId="0" borderId="0" xfId="0" applyFont="1" applyBorder="1" applyAlignment="1">
      <alignment vertical="top"/>
    </xf>
    <xf numFmtId="0" fontId="3" fillId="0" borderId="3" xfId="0" applyFont="1" applyBorder="1" applyAlignment="1">
      <alignment horizontal="center" vertical="center" textRotation="90"/>
    </xf>
    <xf numFmtId="0" fontId="3" fillId="0" borderId="0" xfId="0" applyFont="1" applyAlignment="1">
      <alignment vertical="top"/>
    </xf>
    <xf numFmtId="49" fontId="5" fillId="3" borderId="4" xfId="0" applyNumberFormat="1" applyFont="1" applyFill="1" applyBorder="1" applyAlignment="1">
      <alignment horizontal="center" vertical="top"/>
    </xf>
    <xf numFmtId="0" fontId="3" fillId="0" borderId="5" xfId="0" applyFont="1" applyFill="1" applyBorder="1" applyAlignment="1">
      <alignment horizontal="center" vertical="top" wrapText="1"/>
    </xf>
    <xf numFmtId="0" fontId="3" fillId="0" borderId="0" xfId="0" applyFont="1" applyFill="1" applyBorder="1" applyAlignment="1">
      <alignment vertical="top"/>
    </xf>
    <xf numFmtId="0" fontId="3" fillId="0" borderId="0" xfId="0" applyFont="1" applyFill="1" applyAlignment="1">
      <alignment vertical="top"/>
    </xf>
    <xf numFmtId="0" fontId="3" fillId="2" borderId="0" xfId="0" applyFont="1" applyFill="1" applyAlignment="1">
      <alignment vertical="top"/>
    </xf>
    <xf numFmtId="0" fontId="7" fillId="0" borderId="0" xfId="0" applyFont="1"/>
    <xf numFmtId="0" fontId="3" fillId="0" borderId="0" xfId="0" applyFont="1" applyAlignment="1">
      <alignment vertical="center"/>
    </xf>
    <xf numFmtId="0" fontId="5" fillId="0" borderId="0" xfId="0" applyFont="1" applyAlignment="1">
      <alignment horizontal="left" vertical="top"/>
    </xf>
    <xf numFmtId="165" fontId="3" fillId="0" borderId="0" xfId="0" applyNumberFormat="1" applyFont="1" applyAlignment="1">
      <alignment vertical="top"/>
    </xf>
    <xf numFmtId="165" fontId="3" fillId="0" borderId="0" xfId="0" applyNumberFormat="1" applyFont="1" applyAlignment="1">
      <alignment horizontal="left" vertical="top"/>
    </xf>
    <xf numFmtId="0" fontId="3" fillId="0" borderId="0" xfId="0" applyNumberFormat="1" applyFont="1" applyFill="1" applyBorder="1" applyAlignment="1">
      <alignment vertical="top" wrapText="1"/>
    </xf>
    <xf numFmtId="164" fontId="3" fillId="0" borderId="0" xfId="0" applyNumberFormat="1" applyFont="1" applyAlignment="1">
      <alignment vertical="top"/>
    </xf>
    <xf numFmtId="0" fontId="3" fillId="0" borderId="0" xfId="0" applyFont="1" applyAlignment="1">
      <alignment horizontal="center" vertical="top"/>
    </xf>
    <xf numFmtId="49" fontId="5" fillId="4" borderId="50" xfId="0" applyNumberFormat="1" applyFont="1" applyFill="1" applyBorder="1" applyAlignment="1">
      <alignment horizontal="center" vertical="top"/>
    </xf>
    <xf numFmtId="0" fontId="3" fillId="0" borderId="20" xfId="0" applyFont="1" applyFill="1" applyBorder="1" applyAlignment="1">
      <alignment horizontal="center" vertical="top" wrapText="1"/>
    </xf>
    <xf numFmtId="0" fontId="5" fillId="8" borderId="56" xfId="0" applyFont="1" applyFill="1" applyBorder="1" applyAlignment="1">
      <alignment horizontal="center" vertical="top"/>
    </xf>
    <xf numFmtId="0" fontId="3" fillId="6" borderId="8" xfId="0" applyFont="1" applyFill="1" applyBorder="1" applyAlignment="1">
      <alignment horizontal="center" vertical="top"/>
    </xf>
    <xf numFmtId="49" fontId="5" fillId="10" borderId="13" xfId="0" applyNumberFormat="1" applyFont="1" applyFill="1" applyBorder="1" applyAlignment="1">
      <alignment horizontal="center" vertical="top" wrapText="1"/>
    </xf>
    <xf numFmtId="49" fontId="5" fillId="10" borderId="35" xfId="0" applyNumberFormat="1" applyFont="1" applyFill="1" applyBorder="1" applyAlignment="1">
      <alignment horizontal="center" vertical="top"/>
    </xf>
    <xf numFmtId="49" fontId="5" fillId="10" borderId="30" xfId="0" applyNumberFormat="1" applyFont="1" applyFill="1" applyBorder="1" applyAlignment="1">
      <alignment horizontal="center" vertical="top"/>
    </xf>
    <xf numFmtId="49" fontId="5" fillId="10" borderId="50" xfId="0" applyNumberFormat="1" applyFont="1" applyFill="1" applyBorder="1" applyAlignment="1">
      <alignment horizontal="center" vertical="top"/>
    </xf>
    <xf numFmtId="49" fontId="5" fillId="10" borderId="54" xfId="0" applyNumberFormat="1" applyFont="1" applyFill="1" applyBorder="1" applyAlignment="1">
      <alignment horizontal="center" vertical="top"/>
    </xf>
    <xf numFmtId="49" fontId="5" fillId="10" borderId="7" xfId="0" applyNumberFormat="1" applyFont="1" applyFill="1" applyBorder="1" applyAlignment="1">
      <alignment horizontal="center" vertical="top" wrapText="1"/>
    </xf>
    <xf numFmtId="0" fontId="3" fillId="6" borderId="70" xfId="0" applyFont="1" applyFill="1" applyBorder="1" applyAlignment="1">
      <alignment horizontal="left" vertical="top" wrapText="1"/>
    </xf>
    <xf numFmtId="49" fontId="3" fillId="6" borderId="14"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wrapText="1"/>
    </xf>
    <xf numFmtId="0" fontId="3" fillId="0" borderId="8" xfId="0" applyFont="1" applyBorder="1" applyAlignment="1">
      <alignment horizontal="center" vertical="top"/>
    </xf>
    <xf numFmtId="49" fontId="5" fillId="10" borderId="13" xfId="0" applyNumberFormat="1" applyFont="1" applyFill="1" applyBorder="1" applyAlignment="1">
      <alignment horizontal="center" vertical="top"/>
    </xf>
    <xf numFmtId="3" fontId="3" fillId="6" borderId="23" xfId="0" applyNumberFormat="1" applyFont="1" applyFill="1" applyBorder="1" applyAlignment="1">
      <alignment horizontal="center" vertical="top" wrapText="1"/>
    </xf>
    <xf numFmtId="0" fontId="3" fillId="6" borderId="70" xfId="0" applyFont="1" applyFill="1" applyBorder="1" applyAlignment="1">
      <alignment vertical="top" wrapText="1"/>
    </xf>
    <xf numFmtId="3" fontId="3" fillId="0" borderId="0" xfId="0" applyNumberFormat="1" applyFont="1" applyAlignment="1">
      <alignment vertical="top"/>
    </xf>
    <xf numFmtId="0" fontId="3" fillId="2" borderId="75" xfId="0" applyFont="1" applyFill="1" applyBorder="1" applyAlignment="1">
      <alignment horizontal="left" vertical="top" wrapText="1"/>
    </xf>
    <xf numFmtId="0" fontId="3" fillId="0" borderId="6" xfId="0" applyFont="1" applyBorder="1" applyAlignment="1">
      <alignment horizontal="center" vertical="center"/>
    </xf>
    <xf numFmtId="3" fontId="3" fillId="0" borderId="0" xfId="0" applyNumberFormat="1" applyFont="1" applyBorder="1" applyAlignment="1">
      <alignment vertical="top"/>
    </xf>
    <xf numFmtId="0" fontId="3" fillId="6" borderId="5" xfId="0" applyFont="1" applyFill="1" applyBorder="1" applyAlignment="1">
      <alignment horizontal="center" vertical="center"/>
    </xf>
    <xf numFmtId="0" fontId="3" fillId="6" borderId="8" xfId="0" applyFont="1" applyFill="1" applyBorder="1" applyAlignment="1">
      <alignment horizontal="center" vertical="center"/>
    </xf>
    <xf numFmtId="0" fontId="3" fillId="6" borderId="20" xfId="0" applyFont="1" applyFill="1" applyBorder="1" applyAlignment="1">
      <alignment horizontal="center" vertical="center"/>
    </xf>
    <xf numFmtId="49" fontId="5" fillId="6" borderId="45" xfId="0" applyNumberFormat="1" applyFont="1" applyFill="1" applyBorder="1" applyAlignment="1">
      <alignment horizontal="center" vertical="center"/>
    </xf>
    <xf numFmtId="0" fontId="3" fillId="6" borderId="5" xfId="0" applyFont="1" applyFill="1" applyBorder="1" applyAlignment="1">
      <alignment horizontal="center" vertical="top"/>
    </xf>
    <xf numFmtId="0" fontId="3" fillId="6" borderId="20" xfId="0" applyFont="1" applyFill="1" applyBorder="1" applyAlignment="1">
      <alignment horizontal="center" vertical="top"/>
    </xf>
    <xf numFmtId="0" fontId="3" fillId="6" borderId="6" xfId="0" applyFont="1" applyFill="1" applyBorder="1" applyAlignment="1">
      <alignment horizontal="center" vertical="top" wrapText="1"/>
    </xf>
    <xf numFmtId="0" fontId="3" fillId="6" borderId="20" xfId="0" applyFont="1" applyFill="1" applyBorder="1" applyAlignment="1">
      <alignment horizontal="center" vertical="center" wrapText="1"/>
    </xf>
    <xf numFmtId="3" fontId="3" fillId="0" borderId="28" xfId="0" applyNumberFormat="1" applyFont="1" applyFill="1" applyBorder="1" applyAlignment="1">
      <alignment horizontal="center" vertical="top"/>
    </xf>
    <xf numFmtId="49" fontId="3" fillId="6" borderId="14" xfId="0" applyNumberFormat="1" applyFont="1" applyFill="1" applyBorder="1" applyAlignment="1">
      <alignment horizontal="center" vertical="top"/>
    </xf>
    <xf numFmtId="49" fontId="5" fillId="3" borderId="66" xfId="0" applyNumberFormat="1" applyFont="1" applyFill="1" applyBorder="1" applyAlignment="1">
      <alignment horizontal="center" vertical="top"/>
    </xf>
    <xf numFmtId="49" fontId="5" fillId="0" borderId="11" xfId="0" applyNumberFormat="1" applyFont="1" applyFill="1" applyBorder="1" applyAlignment="1">
      <alignment horizontal="center" vertical="top"/>
    </xf>
    <xf numFmtId="3" fontId="3" fillId="6" borderId="29" xfId="0" applyNumberFormat="1" applyFont="1" applyFill="1" applyBorder="1" applyAlignment="1">
      <alignment horizontal="center" vertical="top" wrapText="1"/>
    </xf>
    <xf numFmtId="49" fontId="5" fillId="11" borderId="64" xfId="0" applyNumberFormat="1" applyFont="1" applyFill="1" applyBorder="1" applyAlignment="1">
      <alignment horizontal="center" vertical="top"/>
    </xf>
    <xf numFmtId="49" fontId="5" fillId="11" borderId="35" xfId="0" applyNumberFormat="1" applyFont="1" applyFill="1" applyBorder="1" applyAlignment="1">
      <alignment horizontal="center" vertical="top"/>
    </xf>
    <xf numFmtId="0" fontId="3" fillId="6" borderId="60" xfId="0" applyFont="1" applyFill="1" applyBorder="1" applyAlignment="1">
      <alignment horizontal="center" vertical="center" textRotation="90" wrapText="1"/>
    </xf>
    <xf numFmtId="0" fontId="5" fillId="0" borderId="11" xfId="0" applyFont="1" applyFill="1" applyBorder="1" applyAlignment="1">
      <alignment horizontal="left" vertical="top" wrapText="1"/>
    </xf>
    <xf numFmtId="0" fontId="3" fillId="6" borderId="16" xfId="0" applyFont="1" applyFill="1" applyBorder="1" applyAlignment="1">
      <alignment horizontal="center" vertical="center"/>
    </xf>
    <xf numFmtId="0" fontId="7" fillId="6" borderId="17" xfId="0" applyFont="1" applyFill="1" applyBorder="1" applyAlignment="1">
      <alignment horizontal="center" vertical="center" textRotation="90" wrapText="1"/>
    </xf>
    <xf numFmtId="0" fontId="3" fillId="0" borderId="24" xfId="0" applyFont="1" applyBorder="1" applyAlignment="1">
      <alignment horizontal="center" vertical="center"/>
    </xf>
    <xf numFmtId="165" fontId="5" fillId="8" borderId="19" xfId="0" applyNumberFormat="1" applyFont="1" applyFill="1" applyBorder="1" applyAlignment="1">
      <alignment horizontal="center" vertical="top" wrapText="1"/>
    </xf>
    <xf numFmtId="165" fontId="3" fillId="0" borderId="19" xfId="0" applyNumberFormat="1" applyFont="1" applyBorder="1" applyAlignment="1">
      <alignment horizontal="center" vertical="top" wrapText="1"/>
    </xf>
    <xf numFmtId="165" fontId="3" fillId="8" borderId="19" xfId="0" applyNumberFormat="1" applyFont="1" applyFill="1" applyBorder="1" applyAlignment="1">
      <alignment horizontal="center" vertical="top" wrapText="1"/>
    </xf>
    <xf numFmtId="0" fontId="7" fillId="6" borderId="14" xfId="0" applyFont="1" applyFill="1" applyBorder="1" applyAlignment="1">
      <alignment horizontal="center" vertical="center" textRotation="90" wrapText="1"/>
    </xf>
    <xf numFmtId="165" fontId="3" fillId="6" borderId="65" xfId="0" applyNumberFormat="1" applyFont="1" applyFill="1" applyBorder="1" applyAlignment="1">
      <alignment horizontal="center" vertical="top"/>
    </xf>
    <xf numFmtId="165" fontId="3" fillId="6" borderId="44" xfId="0" applyNumberFormat="1" applyFont="1" applyFill="1" applyBorder="1" applyAlignment="1">
      <alignment horizontal="center" vertical="top"/>
    </xf>
    <xf numFmtId="165" fontId="3" fillId="6" borderId="0" xfId="0" applyNumberFormat="1" applyFont="1" applyFill="1" applyBorder="1" applyAlignment="1">
      <alignment horizontal="center" vertical="top"/>
    </xf>
    <xf numFmtId="165" fontId="3" fillId="6" borderId="5" xfId="0" applyNumberFormat="1" applyFont="1" applyFill="1" applyBorder="1" applyAlignment="1">
      <alignment horizontal="center" vertical="top"/>
    </xf>
    <xf numFmtId="165" fontId="3" fillId="6" borderId="20" xfId="0" applyNumberFormat="1" applyFont="1" applyFill="1" applyBorder="1" applyAlignment="1">
      <alignment horizontal="center" vertical="top"/>
    </xf>
    <xf numFmtId="165" fontId="3" fillId="6" borderId="91" xfId="0" applyNumberFormat="1" applyFont="1" applyFill="1" applyBorder="1" applyAlignment="1">
      <alignment horizontal="center" vertical="top"/>
    </xf>
    <xf numFmtId="165" fontId="3" fillId="6" borderId="19" xfId="0" applyNumberFormat="1" applyFont="1" applyFill="1" applyBorder="1" applyAlignment="1">
      <alignment horizontal="center" vertical="top"/>
    </xf>
    <xf numFmtId="165" fontId="5" fillId="3" borderId="21" xfId="0" applyNumberFormat="1" applyFont="1" applyFill="1" applyBorder="1" applyAlignment="1">
      <alignment horizontal="center" vertical="top"/>
    </xf>
    <xf numFmtId="165" fontId="3" fillId="6" borderId="51" xfId="0" applyNumberFormat="1" applyFont="1" applyFill="1" applyBorder="1" applyAlignment="1">
      <alignment horizontal="center" vertical="top"/>
    </xf>
    <xf numFmtId="165" fontId="3" fillId="6" borderId="77" xfId="0" applyNumberFormat="1" applyFont="1" applyFill="1" applyBorder="1" applyAlignment="1">
      <alignment horizontal="center" vertical="top"/>
    </xf>
    <xf numFmtId="165" fontId="5" fillId="4" borderId="54" xfId="0" applyNumberFormat="1" applyFont="1" applyFill="1" applyBorder="1" applyAlignment="1">
      <alignment horizontal="center" vertical="top"/>
    </xf>
    <xf numFmtId="49" fontId="5" fillId="9" borderId="42" xfId="0" applyNumberFormat="1" applyFont="1" applyFill="1" applyBorder="1" applyAlignment="1">
      <alignment horizontal="center" vertical="top"/>
    </xf>
    <xf numFmtId="0" fontId="3" fillId="0" borderId="52" xfId="0" applyFont="1" applyBorder="1" applyAlignment="1">
      <alignment horizontal="center" vertical="center" textRotation="90" wrapText="1"/>
    </xf>
    <xf numFmtId="0" fontId="5" fillId="6" borderId="61" xfId="0" applyFont="1" applyFill="1" applyBorder="1" applyAlignment="1">
      <alignment horizontal="center" vertical="top" wrapText="1"/>
    </xf>
    <xf numFmtId="0" fontId="5" fillId="6" borderId="34" xfId="0" applyFont="1" applyFill="1" applyBorder="1" applyAlignment="1">
      <alignment horizontal="center" vertical="top" wrapText="1"/>
    </xf>
    <xf numFmtId="49" fontId="5" fillId="6" borderId="43" xfId="0" applyNumberFormat="1" applyFont="1" applyFill="1" applyBorder="1" applyAlignment="1">
      <alignment horizontal="center" vertical="top"/>
    </xf>
    <xf numFmtId="49" fontId="5" fillId="6" borderId="27" xfId="0" applyNumberFormat="1" applyFont="1" applyFill="1" applyBorder="1" applyAlignment="1">
      <alignment horizontal="center" vertical="center"/>
    </xf>
    <xf numFmtId="3" fontId="5" fillId="6" borderId="14" xfId="0" applyNumberFormat="1" applyFont="1" applyFill="1" applyBorder="1" applyAlignment="1">
      <alignment horizontal="center" vertical="top" wrapText="1"/>
    </xf>
    <xf numFmtId="165" fontId="3" fillId="6" borderId="41" xfId="0" applyNumberFormat="1" applyFont="1" applyFill="1" applyBorder="1" applyAlignment="1">
      <alignment horizontal="center" vertical="top"/>
    </xf>
    <xf numFmtId="165" fontId="3" fillId="6" borderId="9" xfId="0" applyNumberFormat="1" applyFont="1" applyFill="1" applyBorder="1" applyAlignment="1">
      <alignment horizontal="center" vertical="top"/>
    </xf>
    <xf numFmtId="165" fontId="3" fillId="6" borderId="40" xfId="0" applyNumberFormat="1" applyFont="1" applyFill="1" applyBorder="1" applyAlignment="1">
      <alignment horizontal="center" vertical="top"/>
    </xf>
    <xf numFmtId="165" fontId="3" fillId="6" borderId="37" xfId="0" applyNumberFormat="1" applyFont="1" applyFill="1" applyBorder="1" applyAlignment="1">
      <alignment horizontal="center" vertical="top"/>
    </xf>
    <xf numFmtId="165" fontId="3" fillId="6" borderId="64" xfId="0" applyNumberFormat="1" applyFont="1" applyFill="1" applyBorder="1" applyAlignment="1">
      <alignment horizontal="center" vertical="top"/>
    </xf>
    <xf numFmtId="0" fontId="3" fillId="6" borderId="0" xfId="0" applyFont="1" applyFill="1" applyBorder="1" applyAlignment="1">
      <alignment vertical="top" wrapText="1"/>
    </xf>
    <xf numFmtId="0" fontId="20" fillId="0" borderId="0" xfId="0" applyFont="1"/>
    <xf numFmtId="0" fontId="3" fillId="0" borderId="62" xfId="0" applyFont="1" applyBorder="1" applyAlignment="1">
      <alignment horizontal="center" vertical="center" textRotation="90"/>
    </xf>
    <xf numFmtId="165" fontId="3" fillId="0" borderId="20" xfId="0" applyNumberFormat="1" applyFont="1" applyBorder="1" applyAlignment="1">
      <alignment horizontal="center" vertical="top"/>
    </xf>
    <xf numFmtId="165" fontId="3" fillId="2" borderId="74" xfId="0" applyNumberFormat="1" applyFont="1" applyFill="1" applyBorder="1" applyAlignment="1">
      <alignment horizontal="center" vertical="top"/>
    </xf>
    <xf numFmtId="3" fontId="3" fillId="6" borderId="45" xfId="0" applyNumberFormat="1" applyFont="1" applyFill="1" applyBorder="1" applyAlignment="1">
      <alignment horizontal="center" vertical="top" wrapText="1"/>
    </xf>
    <xf numFmtId="3" fontId="3" fillId="6" borderId="43" xfId="0" applyNumberFormat="1" applyFont="1" applyFill="1" applyBorder="1" applyAlignment="1">
      <alignment horizontal="center" vertical="top" wrapText="1"/>
    </xf>
    <xf numFmtId="3" fontId="3" fillId="6" borderId="27" xfId="0" applyNumberFormat="1" applyFont="1" applyFill="1" applyBorder="1" applyAlignment="1">
      <alignment horizontal="center" vertical="top" wrapText="1"/>
    </xf>
    <xf numFmtId="165" fontId="3" fillId="6" borderId="48" xfId="0" applyNumberFormat="1" applyFont="1" applyFill="1" applyBorder="1" applyAlignment="1">
      <alignment horizontal="center" vertical="top" wrapText="1"/>
    </xf>
    <xf numFmtId="165" fontId="3" fillId="0" borderId="11" xfId="0" applyNumberFormat="1" applyFont="1" applyFill="1" applyBorder="1" applyAlignment="1">
      <alignment horizontal="center" vertical="top" wrapText="1"/>
    </xf>
    <xf numFmtId="1" fontId="3" fillId="6" borderId="14" xfId="0" applyNumberFormat="1" applyFont="1" applyFill="1" applyBorder="1" applyAlignment="1">
      <alignment horizontal="center" vertical="top" wrapText="1"/>
    </xf>
    <xf numFmtId="164" fontId="2" fillId="6" borderId="18" xfId="0" applyNumberFormat="1" applyFont="1" applyFill="1" applyBorder="1" applyAlignment="1">
      <alignment horizontal="center" vertical="center" wrapText="1"/>
    </xf>
    <xf numFmtId="0" fontId="3" fillId="6" borderId="59" xfId="1" applyFont="1" applyFill="1" applyBorder="1" applyAlignment="1">
      <alignment vertical="top" wrapText="1"/>
    </xf>
    <xf numFmtId="165" fontId="3" fillId="6" borderId="85" xfId="0" applyNumberFormat="1" applyFont="1" applyFill="1" applyBorder="1" applyAlignment="1">
      <alignment horizontal="center" vertical="top"/>
    </xf>
    <xf numFmtId="165" fontId="3" fillId="6" borderId="6" xfId="0" applyNumberFormat="1" applyFont="1" applyFill="1" applyBorder="1" applyAlignment="1">
      <alignment horizontal="center" vertical="top"/>
    </xf>
    <xf numFmtId="165" fontId="3" fillId="6" borderId="49" xfId="0" applyNumberFormat="1" applyFont="1" applyFill="1" applyBorder="1" applyAlignment="1">
      <alignment horizontal="center" vertical="top"/>
    </xf>
    <xf numFmtId="165" fontId="3" fillId="6" borderId="47" xfId="0" applyNumberFormat="1" applyFont="1" applyFill="1" applyBorder="1" applyAlignment="1">
      <alignment horizontal="center" vertical="top"/>
    </xf>
    <xf numFmtId="165" fontId="3" fillId="6" borderId="48" xfId="0" applyNumberFormat="1" applyFont="1" applyFill="1" applyBorder="1" applyAlignment="1">
      <alignment horizontal="center" vertical="center"/>
    </xf>
    <xf numFmtId="165" fontId="3" fillId="6" borderId="8" xfId="0" applyNumberFormat="1" applyFont="1" applyFill="1" applyBorder="1" applyAlignment="1">
      <alignment horizontal="center" vertical="center"/>
    </xf>
    <xf numFmtId="165" fontId="3" fillId="6" borderId="69" xfId="0" applyNumberFormat="1" applyFont="1" applyFill="1" applyBorder="1" applyAlignment="1">
      <alignment horizontal="center" vertical="top"/>
    </xf>
    <xf numFmtId="165" fontId="3" fillId="6" borderId="89" xfId="0" applyNumberFormat="1" applyFont="1" applyFill="1" applyBorder="1" applyAlignment="1">
      <alignment horizontal="center" vertical="top"/>
    </xf>
    <xf numFmtId="165" fontId="3" fillId="6" borderId="93" xfId="0" applyNumberFormat="1" applyFont="1" applyFill="1" applyBorder="1" applyAlignment="1">
      <alignment horizontal="center" vertical="top"/>
    </xf>
    <xf numFmtId="49" fontId="3" fillId="6" borderId="0" xfId="0" applyNumberFormat="1" applyFont="1" applyFill="1" applyBorder="1" applyAlignment="1">
      <alignment horizontal="center" vertical="top" wrapText="1"/>
    </xf>
    <xf numFmtId="165" fontId="3" fillId="6" borderId="63" xfId="0" applyNumberFormat="1" applyFont="1" applyFill="1" applyBorder="1" applyAlignment="1">
      <alignment horizontal="center" vertical="top"/>
    </xf>
    <xf numFmtId="165" fontId="3" fillId="6" borderId="8" xfId="0" applyNumberFormat="1" applyFont="1" applyFill="1" applyBorder="1" applyAlignment="1">
      <alignment horizontal="center" vertical="top" wrapText="1"/>
    </xf>
    <xf numFmtId="165" fontId="3" fillId="6" borderId="20" xfId="0" applyNumberFormat="1" applyFont="1" applyFill="1" applyBorder="1" applyAlignment="1">
      <alignment horizontal="center" vertical="top" wrapText="1"/>
    </xf>
    <xf numFmtId="0" fontId="3" fillId="0" borderId="42" xfId="0" applyFont="1" applyBorder="1" applyAlignment="1">
      <alignment horizontal="center" vertical="center"/>
    </xf>
    <xf numFmtId="3" fontId="3" fillId="6" borderId="45" xfId="0" applyNumberFormat="1" applyFont="1" applyFill="1" applyBorder="1" applyAlignment="1">
      <alignment horizontal="center" vertical="top"/>
    </xf>
    <xf numFmtId="3" fontId="3" fillId="6" borderId="43" xfId="0" applyNumberFormat="1" applyFont="1" applyFill="1" applyBorder="1" applyAlignment="1">
      <alignment horizontal="center" vertical="top"/>
    </xf>
    <xf numFmtId="3" fontId="3" fillId="6" borderId="27" xfId="0" applyNumberFormat="1" applyFont="1" applyFill="1" applyBorder="1" applyAlignment="1">
      <alignment horizontal="center" vertical="top"/>
    </xf>
    <xf numFmtId="0" fontId="3" fillId="0" borderId="23" xfId="0" applyFont="1" applyBorder="1" applyAlignment="1">
      <alignment horizontal="center" vertical="center"/>
    </xf>
    <xf numFmtId="0" fontId="3" fillId="6" borderId="14" xfId="0" applyFont="1" applyFill="1" applyBorder="1" applyAlignment="1">
      <alignment horizontal="center" vertical="top"/>
    </xf>
    <xf numFmtId="0" fontId="3" fillId="6" borderId="71" xfId="0" applyFont="1" applyFill="1" applyBorder="1" applyAlignment="1">
      <alignment horizontal="center" vertical="center"/>
    </xf>
    <xf numFmtId="3" fontId="3" fillId="6" borderId="14" xfId="0" applyNumberFormat="1" applyFont="1" applyFill="1" applyBorder="1" applyAlignment="1">
      <alignment horizontal="center" vertical="top"/>
    </xf>
    <xf numFmtId="3" fontId="3" fillId="6" borderId="18"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165" fontId="5" fillId="8" borderId="30" xfId="0" applyNumberFormat="1" applyFont="1" applyFill="1" applyBorder="1" applyAlignment="1">
      <alignment horizontal="center" vertical="top"/>
    </xf>
    <xf numFmtId="3" fontId="3" fillId="6" borderId="41" xfId="0" applyNumberFormat="1" applyFont="1" applyFill="1" applyBorder="1" applyAlignment="1">
      <alignment horizontal="right" vertical="center"/>
    </xf>
    <xf numFmtId="0" fontId="3" fillId="6" borderId="41" xfId="0" applyFont="1" applyFill="1" applyBorder="1" applyAlignment="1">
      <alignment horizontal="center" vertical="top" wrapText="1"/>
    </xf>
    <xf numFmtId="3" fontId="3" fillId="6" borderId="71" xfId="0" applyNumberFormat="1" applyFont="1" applyFill="1" applyBorder="1" applyAlignment="1">
      <alignment horizontal="center" vertical="top"/>
    </xf>
    <xf numFmtId="49" fontId="3" fillId="6" borderId="94" xfId="0" applyNumberFormat="1" applyFont="1" applyFill="1" applyBorder="1" applyAlignment="1">
      <alignment horizontal="center" vertical="top" wrapText="1"/>
    </xf>
    <xf numFmtId="49" fontId="3" fillId="6" borderId="68" xfId="0" applyNumberFormat="1"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29" xfId="0" applyFont="1" applyFill="1" applyBorder="1" applyAlignment="1">
      <alignment horizontal="center" vertical="top" wrapText="1"/>
    </xf>
    <xf numFmtId="0" fontId="3" fillId="6" borderId="27" xfId="0" applyFont="1" applyFill="1" applyBorder="1" applyAlignment="1">
      <alignment horizontal="center" vertical="top" wrapText="1"/>
    </xf>
    <xf numFmtId="3" fontId="5" fillId="6" borderId="16" xfId="0" applyNumberFormat="1" applyFont="1" applyFill="1" applyBorder="1" applyAlignment="1">
      <alignment horizontal="center" vertical="top" wrapText="1"/>
    </xf>
    <xf numFmtId="3" fontId="3" fillId="6" borderId="28"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wrapText="1"/>
    </xf>
    <xf numFmtId="1" fontId="3" fillId="6" borderId="71" xfId="0" applyNumberFormat="1" applyFont="1" applyFill="1" applyBorder="1" applyAlignment="1">
      <alignment horizontal="center" vertical="top" wrapText="1"/>
    </xf>
    <xf numFmtId="3" fontId="3" fillId="6" borderId="1" xfId="0" applyNumberFormat="1" applyFont="1" applyFill="1" applyBorder="1" applyAlignment="1">
      <alignment horizontal="center" vertical="top"/>
    </xf>
    <xf numFmtId="3" fontId="3" fillId="6" borderId="18" xfId="1" applyNumberFormat="1" applyFont="1" applyFill="1" applyBorder="1" applyAlignment="1">
      <alignment horizontal="center" vertical="top"/>
    </xf>
    <xf numFmtId="0" fontId="3" fillId="6" borderId="84" xfId="1" applyFont="1" applyFill="1" applyBorder="1" applyAlignment="1">
      <alignment vertical="top" wrapText="1"/>
    </xf>
    <xf numFmtId="3" fontId="3" fillId="6" borderId="86" xfId="1" applyNumberFormat="1" applyFont="1" applyFill="1" applyBorder="1" applyAlignment="1">
      <alignment horizontal="center" vertical="top"/>
    </xf>
    <xf numFmtId="0" fontId="3" fillId="6" borderId="69" xfId="0" applyFont="1" applyFill="1" applyBorder="1" applyAlignment="1">
      <alignment horizontal="center" vertical="top" wrapText="1"/>
    </xf>
    <xf numFmtId="0" fontId="3" fillId="6" borderId="78" xfId="0" applyFont="1" applyFill="1" applyBorder="1" applyAlignment="1">
      <alignment vertical="top" wrapText="1"/>
    </xf>
    <xf numFmtId="0" fontId="3" fillId="0" borderId="40" xfId="0" applyFont="1" applyBorder="1" applyAlignment="1">
      <alignment vertical="top"/>
    </xf>
    <xf numFmtId="0" fontId="3" fillId="0" borderId="1" xfId="0" applyFont="1" applyBorder="1" applyAlignment="1">
      <alignment vertical="top"/>
    </xf>
    <xf numFmtId="3" fontId="3" fillId="6" borderId="28" xfId="0" applyNumberFormat="1" applyFont="1" applyFill="1" applyBorder="1" applyAlignment="1">
      <alignment horizontal="center" vertical="top"/>
    </xf>
    <xf numFmtId="49" fontId="5" fillId="6" borderId="42" xfId="0" applyNumberFormat="1" applyFont="1" applyFill="1" applyBorder="1" applyAlignment="1">
      <alignment horizontal="center" vertical="center"/>
    </xf>
    <xf numFmtId="0" fontId="5" fillId="6" borderId="11" xfId="0" applyFont="1" applyFill="1" applyBorder="1" applyAlignment="1">
      <alignment vertical="top" wrapText="1"/>
    </xf>
    <xf numFmtId="49" fontId="5" fillId="6" borderId="46" xfId="0" applyNumberFormat="1" applyFont="1" applyFill="1" applyBorder="1" applyAlignment="1">
      <alignment horizontal="center" vertical="top" wrapText="1"/>
    </xf>
    <xf numFmtId="0" fontId="7" fillId="6" borderId="14" xfId="0" applyFont="1" applyFill="1" applyBorder="1" applyAlignment="1">
      <alignment horizontal="center" vertical="top" wrapText="1"/>
    </xf>
    <xf numFmtId="49" fontId="5" fillId="6" borderId="17" xfId="0" applyNumberFormat="1" applyFont="1" applyFill="1" applyBorder="1" applyAlignment="1">
      <alignment horizontal="center" vertical="top"/>
    </xf>
    <xf numFmtId="0" fontId="3" fillId="6" borderId="26" xfId="0" applyFont="1" applyFill="1" applyBorder="1" applyAlignment="1">
      <alignment vertical="top" wrapText="1"/>
    </xf>
    <xf numFmtId="0" fontId="3" fillId="3" borderId="58" xfId="0" applyFont="1" applyFill="1" applyBorder="1" applyAlignment="1">
      <alignment horizontal="center" vertical="top" wrapText="1"/>
    </xf>
    <xf numFmtId="0" fontId="5" fillId="3" borderId="58" xfId="0" applyFont="1" applyFill="1" applyBorder="1" applyAlignment="1">
      <alignment horizontal="left" vertical="top" wrapText="1"/>
    </xf>
    <xf numFmtId="49" fontId="5" fillId="3" borderId="23" xfId="0" applyNumberFormat="1" applyFont="1" applyFill="1" applyBorder="1" applyAlignment="1">
      <alignment horizontal="center" vertical="top" wrapText="1"/>
    </xf>
    <xf numFmtId="49" fontId="5" fillId="6" borderId="23" xfId="0" applyNumberFormat="1" applyFont="1" applyFill="1" applyBorder="1" applyAlignment="1">
      <alignment horizontal="center" vertical="top" wrapText="1"/>
    </xf>
    <xf numFmtId="3" fontId="3" fillId="0" borderId="23" xfId="0" applyNumberFormat="1" applyFont="1" applyFill="1" applyBorder="1" applyAlignment="1">
      <alignment horizontal="center" vertical="top"/>
    </xf>
    <xf numFmtId="49" fontId="5" fillId="9" borderId="45" xfId="0" applyNumberFormat="1" applyFont="1" applyFill="1" applyBorder="1" applyAlignment="1">
      <alignment horizontal="center" vertical="top"/>
    </xf>
    <xf numFmtId="49" fontId="3" fillId="6" borderId="87" xfId="0" applyNumberFormat="1" applyFont="1" applyFill="1" applyBorder="1" applyAlignment="1">
      <alignment horizontal="center" vertical="top" wrapText="1"/>
    </xf>
    <xf numFmtId="165" fontId="3" fillId="0" borderId="0" xfId="0" applyNumberFormat="1" applyFont="1" applyBorder="1" applyAlignment="1">
      <alignment vertical="top"/>
    </xf>
    <xf numFmtId="49" fontId="3" fillId="6" borderId="73" xfId="0" applyNumberFormat="1" applyFont="1" applyFill="1" applyBorder="1" applyAlignment="1">
      <alignment horizontal="center" vertical="top" wrapText="1"/>
    </xf>
    <xf numFmtId="49" fontId="3" fillId="6" borderId="74" xfId="0" applyNumberFormat="1" applyFont="1" applyFill="1" applyBorder="1" applyAlignment="1">
      <alignment horizontal="center" vertical="top" wrapText="1"/>
    </xf>
    <xf numFmtId="49" fontId="3" fillId="6" borderId="67" xfId="0" applyNumberFormat="1" applyFont="1" applyFill="1" applyBorder="1" applyAlignment="1">
      <alignment horizontal="center" vertical="top" wrapText="1"/>
    </xf>
    <xf numFmtId="0" fontId="3" fillId="6" borderId="87" xfId="0" applyFont="1" applyFill="1" applyBorder="1" applyAlignment="1">
      <alignment horizontal="center" vertical="center"/>
    </xf>
    <xf numFmtId="3" fontId="3" fillId="6" borderId="24" xfId="0" applyNumberFormat="1" applyFont="1" applyFill="1" applyBorder="1" applyAlignment="1">
      <alignment horizontal="center" vertical="top"/>
    </xf>
    <xf numFmtId="49" fontId="3" fillId="6" borderId="4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xf>
    <xf numFmtId="165" fontId="3" fillId="6" borderId="8" xfId="0" applyNumberFormat="1" applyFont="1" applyFill="1" applyBorder="1" applyAlignment="1">
      <alignment horizontal="center" vertical="top"/>
    </xf>
    <xf numFmtId="165" fontId="3" fillId="6" borderId="0" xfId="0" applyNumberFormat="1" applyFont="1" applyFill="1" applyBorder="1" applyAlignment="1">
      <alignment horizontal="center" vertical="top" wrapText="1"/>
    </xf>
    <xf numFmtId="0" fontId="3" fillId="3" borderId="57" xfId="0" applyFont="1" applyFill="1" applyBorder="1" applyAlignment="1">
      <alignment horizontal="center" vertical="top" wrapText="1"/>
    </xf>
    <xf numFmtId="49" fontId="5" fillId="3" borderId="14" xfId="0" applyNumberFormat="1" applyFont="1" applyFill="1" applyBorder="1" applyAlignment="1">
      <alignment horizontal="center" vertical="top" wrapText="1"/>
    </xf>
    <xf numFmtId="49" fontId="5" fillId="3" borderId="22" xfId="0" applyNumberFormat="1" applyFont="1" applyFill="1" applyBorder="1" applyAlignment="1">
      <alignment horizontal="center" vertical="top"/>
    </xf>
    <xf numFmtId="0" fontId="5" fillId="3" borderId="57" xfId="0" applyFont="1" applyFill="1" applyBorder="1" applyAlignment="1">
      <alignment horizontal="left" vertical="top" wrapText="1"/>
    </xf>
    <xf numFmtId="49" fontId="5" fillId="10" borderId="9" xfId="0" applyNumberFormat="1" applyFont="1" applyFill="1" applyBorder="1" applyAlignment="1">
      <alignment horizontal="center" vertical="top" wrapText="1"/>
    </xf>
    <xf numFmtId="165" fontId="3" fillId="8" borderId="20" xfId="0" applyNumberFormat="1" applyFont="1" applyFill="1" applyBorder="1" applyAlignment="1">
      <alignment horizontal="center" vertical="top"/>
    </xf>
    <xf numFmtId="0" fontId="3" fillId="6" borderId="71" xfId="0" applyFont="1" applyFill="1" applyBorder="1" applyAlignment="1">
      <alignment vertical="top" wrapText="1"/>
    </xf>
    <xf numFmtId="0" fontId="3" fillId="6" borderId="2" xfId="0" applyFont="1" applyFill="1" applyBorder="1" applyAlignment="1">
      <alignment vertical="top" wrapText="1"/>
    </xf>
    <xf numFmtId="0" fontId="3" fillId="6" borderId="20" xfId="0" applyFont="1" applyFill="1" applyBorder="1" applyAlignment="1">
      <alignment horizontal="center" vertical="top" wrapText="1"/>
    </xf>
    <xf numFmtId="165" fontId="3" fillId="6" borderId="14" xfId="0" applyNumberFormat="1" applyFont="1" applyFill="1" applyBorder="1" applyAlignment="1">
      <alignment horizontal="center" vertical="top" wrapText="1"/>
    </xf>
    <xf numFmtId="165" fontId="3" fillId="2" borderId="100" xfId="0" applyNumberFormat="1" applyFont="1" applyFill="1" applyBorder="1" applyAlignment="1">
      <alignment horizontal="center" vertical="top"/>
    </xf>
    <xf numFmtId="0" fontId="3" fillId="6" borderId="0" xfId="0" applyNumberFormat="1" applyFont="1" applyFill="1" applyBorder="1" applyAlignment="1">
      <alignment horizontal="center" vertical="top" wrapText="1"/>
    </xf>
    <xf numFmtId="0" fontId="3" fillId="6" borderId="28" xfId="0" applyNumberFormat="1" applyFont="1" applyFill="1" applyBorder="1" applyAlignment="1">
      <alignment horizontal="center" vertical="top"/>
    </xf>
    <xf numFmtId="0" fontId="19" fillId="2" borderId="9" xfId="0" applyFont="1" applyFill="1" applyBorder="1" applyAlignment="1">
      <alignment horizontal="left" vertical="top" wrapText="1"/>
    </xf>
    <xf numFmtId="49" fontId="3" fillId="6" borderId="90" xfId="0" applyNumberFormat="1" applyFont="1" applyFill="1" applyBorder="1" applyAlignment="1">
      <alignment horizontal="center" vertical="top" wrapText="1"/>
    </xf>
    <xf numFmtId="3" fontId="3" fillId="6" borderId="71" xfId="1" applyNumberFormat="1" applyFont="1" applyFill="1" applyBorder="1" applyAlignment="1">
      <alignment horizontal="center" vertical="top"/>
    </xf>
    <xf numFmtId="0" fontId="3" fillId="6" borderId="76" xfId="0" applyFont="1" applyFill="1" applyBorder="1" applyAlignment="1">
      <alignment horizontal="center" vertical="center"/>
    </xf>
    <xf numFmtId="0" fontId="3" fillId="6" borderId="9" xfId="0" applyFont="1" applyFill="1" applyBorder="1" applyAlignment="1">
      <alignment vertical="top"/>
    </xf>
    <xf numFmtId="0" fontId="3" fillId="6" borderId="16" xfId="0" applyFont="1" applyFill="1" applyBorder="1" applyAlignment="1">
      <alignment vertical="top"/>
    </xf>
    <xf numFmtId="165" fontId="5" fillId="0" borderId="0" xfId="0" applyNumberFormat="1" applyFont="1" applyAlignment="1">
      <alignment horizontal="left" vertical="top"/>
    </xf>
    <xf numFmtId="165" fontId="5" fillId="10" borderId="21" xfId="0" applyNumberFormat="1" applyFont="1" applyFill="1" applyBorder="1" applyAlignment="1">
      <alignment horizontal="center" vertical="top"/>
    </xf>
    <xf numFmtId="165" fontId="5" fillId="4" borderId="21" xfId="0" applyNumberFormat="1" applyFont="1" applyFill="1" applyBorder="1" applyAlignment="1">
      <alignment horizontal="center" vertical="top"/>
    </xf>
    <xf numFmtId="49" fontId="5" fillId="8" borderId="53" xfId="0" applyNumberFormat="1" applyFont="1" applyFill="1" applyBorder="1" applyAlignment="1">
      <alignment horizontal="center" vertical="top" wrapText="1"/>
    </xf>
    <xf numFmtId="0" fontId="3" fillId="8" borderId="35" xfId="0" applyFont="1" applyFill="1" applyBorder="1" applyAlignment="1">
      <alignment horizontal="left" vertical="top" wrapText="1"/>
    </xf>
    <xf numFmtId="49" fontId="3" fillId="8" borderId="25" xfId="0" applyNumberFormat="1" applyFont="1" applyFill="1" applyBorder="1" applyAlignment="1">
      <alignment horizontal="center" vertical="top" wrapText="1"/>
    </xf>
    <xf numFmtId="49" fontId="5" fillId="8" borderId="101" xfId="0" applyNumberFormat="1" applyFont="1" applyFill="1" applyBorder="1" applyAlignment="1">
      <alignment horizontal="center" vertical="top" wrapText="1"/>
    </xf>
    <xf numFmtId="0" fontId="3" fillId="8" borderId="101" xfId="0" applyFont="1" applyFill="1" applyBorder="1" applyAlignment="1">
      <alignment vertical="top" wrapText="1"/>
    </xf>
    <xf numFmtId="49" fontId="5" fillId="8" borderId="45" xfId="0" applyNumberFormat="1" applyFont="1" applyFill="1" applyBorder="1" applyAlignment="1">
      <alignment horizontal="center" vertical="top"/>
    </xf>
    <xf numFmtId="49" fontId="5" fillId="8" borderId="0" xfId="0" applyNumberFormat="1" applyFont="1" applyFill="1" applyBorder="1" applyAlignment="1">
      <alignment horizontal="center" vertical="top"/>
    </xf>
    <xf numFmtId="3" fontId="3" fillId="8" borderId="101" xfId="0" applyNumberFormat="1" applyFont="1" applyFill="1" applyBorder="1" applyAlignment="1">
      <alignment horizontal="center" vertical="top"/>
    </xf>
    <xf numFmtId="49" fontId="5" fillId="8" borderId="23" xfId="0" applyNumberFormat="1" applyFont="1" applyFill="1" applyBorder="1" applyAlignment="1">
      <alignment horizontal="center" vertical="top" wrapText="1"/>
    </xf>
    <xf numFmtId="0" fontId="5" fillId="8" borderId="25" xfId="0" applyFont="1" applyFill="1" applyBorder="1" applyAlignment="1">
      <alignment horizontal="center" vertical="top" wrapText="1"/>
    </xf>
    <xf numFmtId="0" fontId="3" fillId="8" borderId="25" xfId="0" applyFont="1" applyFill="1" applyBorder="1" applyAlignment="1">
      <alignment vertical="top" wrapText="1"/>
    </xf>
    <xf numFmtId="0" fontId="7" fillId="6" borderId="29" xfId="0" applyFont="1" applyFill="1" applyBorder="1" applyAlignment="1">
      <alignment vertical="top" wrapText="1"/>
    </xf>
    <xf numFmtId="49" fontId="5" fillId="8" borderId="42" xfId="0" applyNumberFormat="1" applyFont="1" applyFill="1" applyBorder="1" applyAlignment="1">
      <alignment horizontal="center" vertical="top"/>
    </xf>
    <xf numFmtId="3" fontId="3" fillId="8" borderId="25" xfId="0" applyNumberFormat="1" applyFont="1" applyFill="1" applyBorder="1" applyAlignment="1">
      <alignment horizontal="center" vertical="top"/>
    </xf>
    <xf numFmtId="3" fontId="3" fillId="6" borderId="32" xfId="0" applyNumberFormat="1" applyFont="1" applyFill="1" applyBorder="1" applyAlignment="1">
      <alignment horizontal="center" vertical="top" wrapText="1"/>
    </xf>
    <xf numFmtId="3" fontId="3" fillId="6" borderId="15" xfId="0" applyNumberFormat="1" applyFont="1" applyFill="1" applyBorder="1" applyAlignment="1">
      <alignment horizontal="center" vertical="top" wrapText="1"/>
    </xf>
    <xf numFmtId="49" fontId="3" fillId="6" borderId="97" xfId="0" applyNumberFormat="1" applyFont="1" applyFill="1" applyBorder="1" applyAlignment="1">
      <alignment horizontal="center" vertical="top" wrapText="1"/>
    </xf>
    <xf numFmtId="49" fontId="3" fillId="6" borderId="88" xfId="0" applyNumberFormat="1" applyFont="1" applyFill="1" applyBorder="1" applyAlignment="1">
      <alignment horizontal="center" vertical="top" wrapText="1"/>
    </xf>
    <xf numFmtId="49" fontId="3" fillId="6" borderId="16" xfId="0" applyNumberFormat="1" applyFont="1" applyFill="1" applyBorder="1" applyAlignment="1">
      <alignment horizontal="center" vertical="top" wrapText="1"/>
    </xf>
    <xf numFmtId="0" fontId="23" fillId="6" borderId="83" xfId="0" applyFont="1" applyFill="1" applyBorder="1" applyAlignment="1">
      <alignment vertical="top" wrapText="1"/>
    </xf>
    <xf numFmtId="1" fontId="3" fillId="6" borderId="0" xfId="0" applyNumberFormat="1" applyFont="1" applyFill="1" applyBorder="1" applyAlignment="1">
      <alignment horizontal="center" vertical="top" wrapText="1"/>
    </xf>
    <xf numFmtId="1" fontId="3" fillId="6" borderId="16" xfId="0" applyNumberFormat="1" applyFont="1" applyFill="1" applyBorder="1" applyAlignment="1">
      <alignment horizontal="center" vertical="top" wrapText="1"/>
    </xf>
    <xf numFmtId="3" fontId="3" fillId="6" borderId="73" xfId="1" applyNumberFormat="1" applyFont="1" applyFill="1" applyBorder="1" applyAlignment="1">
      <alignment horizontal="center" vertical="top"/>
    </xf>
    <xf numFmtId="165" fontId="3" fillId="6" borderId="18" xfId="1" applyNumberFormat="1" applyFont="1" applyFill="1" applyBorder="1" applyAlignment="1">
      <alignment horizontal="center" vertical="top" wrapText="1"/>
    </xf>
    <xf numFmtId="1" fontId="3" fillId="6" borderId="14" xfId="1" applyNumberFormat="1" applyFont="1" applyFill="1" applyBorder="1" applyAlignment="1">
      <alignment horizontal="center" vertical="top" wrapText="1"/>
    </xf>
    <xf numFmtId="3" fontId="3" fillId="6" borderId="14" xfId="1" applyNumberFormat="1" applyFont="1" applyFill="1" applyBorder="1" applyAlignment="1">
      <alignment horizontal="center" vertical="top" wrapText="1"/>
    </xf>
    <xf numFmtId="0" fontId="3" fillId="6" borderId="40" xfId="1" applyFont="1" applyFill="1" applyBorder="1" applyAlignment="1">
      <alignment horizontal="left" vertical="top" wrapText="1"/>
    </xf>
    <xf numFmtId="3" fontId="3" fillId="6" borderId="86" xfId="1" applyNumberFormat="1" applyFont="1" applyFill="1" applyBorder="1" applyAlignment="1">
      <alignment horizontal="center" vertical="top" wrapText="1"/>
    </xf>
    <xf numFmtId="165" fontId="3" fillId="6" borderId="43" xfId="0" applyNumberFormat="1" applyFont="1" applyFill="1" applyBorder="1" applyAlignment="1">
      <alignment horizontal="center" vertical="top" wrapText="1"/>
    </xf>
    <xf numFmtId="165" fontId="3" fillId="6" borderId="1" xfId="0" applyNumberFormat="1" applyFont="1" applyFill="1" applyBorder="1" applyAlignment="1">
      <alignment horizontal="center" vertical="top" wrapText="1"/>
    </xf>
    <xf numFmtId="0" fontId="19" fillId="6" borderId="26" xfId="0" applyFont="1" applyFill="1" applyBorder="1" applyAlignment="1">
      <alignment vertical="top" wrapText="1"/>
    </xf>
    <xf numFmtId="0" fontId="3" fillId="6" borderId="81" xfId="0" applyFont="1" applyFill="1" applyBorder="1" applyAlignment="1">
      <alignment vertical="top" wrapText="1"/>
    </xf>
    <xf numFmtId="165" fontId="3" fillId="0" borderId="9" xfId="0" applyNumberFormat="1" applyFont="1" applyFill="1" applyBorder="1" applyAlignment="1">
      <alignment horizontal="center" vertical="top"/>
    </xf>
    <xf numFmtId="3" fontId="3" fillId="6" borderId="96" xfId="0" applyNumberFormat="1" applyFont="1" applyFill="1" applyBorder="1" applyAlignment="1">
      <alignment horizontal="center" vertical="top"/>
    </xf>
    <xf numFmtId="3" fontId="3" fillId="6" borderId="76" xfId="0" applyNumberFormat="1" applyFont="1" applyFill="1" applyBorder="1" applyAlignment="1">
      <alignment horizontal="center" vertical="top"/>
    </xf>
    <xf numFmtId="0" fontId="3" fillId="6" borderId="89" xfId="0" applyFont="1" applyFill="1" applyBorder="1" applyAlignment="1">
      <alignment horizontal="center" vertical="top" wrapText="1"/>
    </xf>
    <xf numFmtId="165" fontId="5" fillId="3" borderId="50" xfId="0" applyNumberFormat="1" applyFont="1" applyFill="1" applyBorder="1" applyAlignment="1">
      <alignment horizontal="center" vertical="top"/>
    </xf>
    <xf numFmtId="0" fontId="3" fillId="6" borderId="92" xfId="0" applyFont="1" applyFill="1" applyBorder="1" applyAlignment="1">
      <alignment horizontal="center" vertical="center"/>
    </xf>
    <xf numFmtId="0" fontId="3" fillId="6" borderId="88" xfId="0" applyFont="1" applyFill="1" applyBorder="1" applyAlignment="1">
      <alignment horizontal="center" vertical="center"/>
    </xf>
    <xf numFmtId="3" fontId="3" fillId="2" borderId="26" xfId="0" applyNumberFormat="1" applyFont="1" applyFill="1" applyBorder="1" applyAlignment="1">
      <alignment horizontal="right" vertical="top"/>
    </xf>
    <xf numFmtId="3" fontId="3" fillId="2" borderId="59" xfId="0" applyNumberFormat="1" applyFont="1" applyFill="1" applyBorder="1" applyAlignment="1">
      <alignment horizontal="right" vertical="top"/>
    </xf>
    <xf numFmtId="165" fontId="3" fillId="6" borderId="29" xfId="0" applyNumberFormat="1" applyFont="1" applyFill="1" applyBorder="1" applyAlignment="1">
      <alignment vertical="top"/>
    </xf>
    <xf numFmtId="1" fontId="3" fillId="6" borderId="45" xfId="0" applyNumberFormat="1" applyFont="1" applyFill="1" applyBorder="1" applyAlignment="1">
      <alignment horizontal="center" vertical="top" wrapText="1"/>
    </xf>
    <xf numFmtId="3" fontId="3" fillId="6" borderId="97" xfId="0" applyNumberFormat="1" applyFont="1" applyFill="1" applyBorder="1" applyAlignment="1">
      <alignment horizontal="center" vertical="top"/>
    </xf>
    <xf numFmtId="3" fontId="3" fillId="6" borderId="88" xfId="0" applyNumberFormat="1" applyFont="1" applyFill="1" applyBorder="1" applyAlignment="1">
      <alignment horizontal="center" vertical="top"/>
    </xf>
    <xf numFmtId="3" fontId="3" fillId="6" borderId="0" xfId="0" applyNumberFormat="1" applyFont="1" applyFill="1" applyBorder="1" applyAlignment="1">
      <alignment horizontal="center" vertical="top"/>
    </xf>
    <xf numFmtId="49" fontId="5" fillId="6" borderId="45" xfId="0" applyNumberFormat="1" applyFont="1" applyFill="1" applyBorder="1" applyAlignment="1">
      <alignment horizontal="center" vertical="top" wrapText="1"/>
    </xf>
    <xf numFmtId="1" fontId="3" fillId="6" borderId="80" xfId="0" applyNumberFormat="1" applyFont="1" applyFill="1" applyBorder="1" applyAlignment="1">
      <alignment horizontal="center" vertical="top" wrapText="1"/>
    </xf>
    <xf numFmtId="0" fontId="18" fillId="6" borderId="14" xfId="0" applyFont="1" applyFill="1" applyBorder="1" applyAlignment="1">
      <alignment horizontal="left" vertical="top" wrapText="1"/>
    </xf>
    <xf numFmtId="165" fontId="3" fillId="6" borderId="44" xfId="0" applyNumberFormat="1" applyFont="1" applyFill="1" applyBorder="1" applyAlignment="1">
      <alignment vertical="top"/>
    </xf>
    <xf numFmtId="0" fontId="3" fillId="6" borderId="13" xfId="0" applyFont="1" applyFill="1" applyBorder="1" applyAlignment="1">
      <alignment horizontal="left" vertical="top" wrapText="1"/>
    </xf>
    <xf numFmtId="3" fontId="11" fillId="6" borderId="59" xfId="0" applyNumberFormat="1" applyFont="1" applyFill="1" applyBorder="1" applyAlignment="1">
      <alignment horizontal="center" vertical="top"/>
    </xf>
    <xf numFmtId="165" fontId="11" fillId="6" borderId="20" xfId="0" applyNumberFormat="1" applyFont="1" applyFill="1" applyBorder="1" applyAlignment="1">
      <alignment horizontal="center" vertical="top"/>
    </xf>
    <xf numFmtId="165" fontId="3" fillId="2" borderId="67" xfId="0" applyNumberFormat="1" applyFont="1" applyFill="1" applyBorder="1" applyAlignment="1">
      <alignment horizontal="center" vertical="top"/>
    </xf>
    <xf numFmtId="165" fontId="5" fillId="4" borderId="6" xfId="0" applyNumberFormat="1" applyFont="1" applyFill="1" applyBorder="1" applyAlignment="1">
      <alignment horizontal="center" vertical="top"/>
    </xf>
    <xf numFmtId="0" fontId="3" fillId="8" borderId="30" xfId="0" applyFont="1" applyFill="1" applyBorder="1" applyAlignment="1">
      <alignment horizontal="left" vertical="top" wrapText="1"/>
    </xf>
    <xf numFmtId="165" fontId="5" fillId="5" borderId="56" xfId="0" applyNumberFormat="1" applyFont="1" applyFill="1" applyBorder="1" applyAlignment="1">
      <alignment horizontal="center" vertical="top"/>
    </xf>
    <xf numFmtId="0" fontId="3" fillId="6" borderId="45" xfId="0" applyFont="1" applyFill="1" applyBorder="1" applyAlignment="1">
      <alignment horizontal="center" vertical="top"/>
    </xf>
    <xf numFmtId="0" fontId="3" fillId="6" borderId="27" xfId="0" applyFont="1" applyFill="1" applyBorder="1" applyAlignment="1">
      <alignment horizontal="center" vertical="top"/>
    </xf>
    <xf numFmtId="0" fontId="3" fillId="6" borderId="59" xfId="0" applyFont="1" applyFill="1" applyBorder="1" applyAlignment="1">
      <alignment horizontal="center" vertical="top" wrapText="1"/>
    </xf>
    <xf numFmtId="0" fontId="3" fillId="6" borderId="35" xfId="0" applyFont="1" applyFill="1" applyBorder="1" applyAlignment="1">
      <alignment horizontal="center" vertical="top" wrapText="1"/>
    </xf>
    <xf numFmtId="0" fontId="3" fillId="6" borderId="91" xfId="0" applyFont="1" applyFill="1" applyBorder="1" applyAlignment="1">
      <alignment horizontal="center" vertical="top" wrapText="1"/>
    </xf>
    <xf numFmtId="0" fontId="3" fillId="6" borderId="0" xfId="0" applyFont="1" applyFill="1" applyBorder="1" applyAlignment="1">
      <alignment vertical="top"/>
    </xf>
    <xf numFmtId="0" fontId="3" fillId="6" borderId="29" xfId="0" applyFont="1" applyFill="1" applyBorder="1" applyAlignment="1">
      <alignment horizontal="center" vertical="top"/>
    </xf>
    <xf numFmtId="0" fontId="3" fillId="6" borderId="28" xfId="0" applyFont="1" applyFill="1" applyBorder="1" applyAlignment="1">
      <alignment horizontal="center" vertical="top"/>
    </xf>
    <xf numFmtId="0" fontId="3" fillId="6" borderId="18" xfId="0" applyFont="1" applyFill="1" applyBorder="1" applyAlignment="1">
      <alignment horizontal="center" vertical="top"/>
    </xf>
    <xf numFmtId="0" fontId="3" fillId="6" borderId="1" xfId="0" applyFont="1" applyFill="1" applyBorder="1" applyAlignment="1">
      <alignment horizontal="center" vertical="top"/>
    </xf>
    <xf numFmtId="0" fontId="3" fillId="6" borderId="16" xfId="0" applyFont="1" applyFill="1" applyBorder="1" applyAlignment="1">
      <alignment horizontal="center" vertical="top"/>
    </xf>
    <xf numFmtId="3" fontId="3" fillId="6" borderId="44" xfId="0" applyNumberFormat="1" applyFont="1" applyFill="1" applyBorder="1" applyAlignment="1">
      <alignment horizontal="center" vertical="top"/>
    </xf>
    <xf numFmtId="165" fontId="3" fillId="6" borderId="27" xfId="0" applyNumberFormat="1" applyFont="1" applyFill="1" applyBorder="1" applyAlignment="1">
      <alignment horizontal="center" vertical="top" wrapText="1"/>
    </xf>
    <xf numFmtId="0" fontId="3" fillId="6" borderId="92" xfId="0" applyNumberFormat="1" applyFont="1" applyFill="1" applyBorder="1" applyAlignment="1">
      <alignment horizontal="center" vertical="top" wrapText="1"/>
    </xf>
    <xf numFmtId="0" fontId="3" fillId="6" borderId="88" xfId="0" applyNumberFormat="1" applyFont="1" applyFill="1" applyBorder="1" applyAlignment="1">
      <alignment horizontal="center" vertical="top" wrapText="1"/>
    </xf>
    <xf numFmtId="0" fontId="3" fillId="6" borderId="29" xfId="0" applyFont="1" applyFill="1" applyBorder="1" applyAlignment="1">
      <alignment vertical="top"/>
    </xf>
    <xf numFmtId="1" fontId="3" fillId="6" borderId="0" xfId="1" applyNumberFormat="1" applyFont="1" applyFill="1" applyBorder="1" applyAlignment="1">
      <alignment horizontal="center" vertical="top" wrapText="1"/>
    </xf>
    <xf numFmtId="3" fontId="3" fillId="6" borderId="44"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xf>
    <xf numFmtId="3" fontId="3" fillId="6" borderId="100" xfId="1" applyNumberFormat="1" applyFont="1" applyFill="1" applyBorder="1" applyAlignment="1">
      <alignment horizontal="center" vertical="top"/>
    </xf>
    <xf numFmtId="3" fontId="3" fillId="6" borderId="94" xfId="1" applyNumberFormat="1" applyFont="1" applyFill="1" applyBorder="1" applyAlignment="1">
      <alignment horizontal="center" vertical="top"/>
    </xf>
    <xf numFmtId="3" fontId="3" fillId="6" borderId="96" xfId="1" applyNumberFormat="1" applyFont="1" applyFill="1" applyBorder="1" applyAlignment="1">
      <alignment horizontal="center" vertical="top"/>
    </xf>
    <xf numFmtId="3" fontId="3" fillId="6" borderId="94" xfId="1" applyNumberFormat="1" applyFont="1" applyFill="1" applyBorder="1" applyAlignment="1">
      <alignment horizontal="center" vertical="top" wrapText="1"/>
    </xf>
    <xf numFmtId="1" fontId="3" fillId="6" borderId="96" xfId="0" applyNumberFormat="1" applyFont="1" applyFill="1" applyBorder="1" applyAlignment="1">
      <alignment horizontal="center" vertical="top" wrapText="1"/>
    </xf>
    <xf numFmtId="3" fontId="3" fillId="6" borderId="37" xfId="0" applyNumberFormat="1" applyFont="1" applyFill="1" applyBorder="1" applyAlignment="1">
      <alignment horizontal="center" vertical="top" wrapText="1"/>
    </xf>
    <xf numFmtId="164" fontId="2" fillId="6" borderId="37" xfId="0" applyNumberFormat="1" applyFont="1" applyFill="1" applyBorder="1" applyAlignment="1">
      <alignment horizontal="center" vertical="center" wrapText="1"/>
    </xf>
    <xf numFmtId="49" fontId="3" fillId="6" borderId="92" xfId="0" applyNumberFormat="1" applyFont="1" applyFill="1" applyBorder="1" applyAlignment="1">
      <alignment horizontal="center" vertical="top" wrapText="1"/>
    </xf>
    <xf numFmtId="1" fontId="3" fillId="6" borderId="82" xfId="0" applyNumberFormat="1" applyFont="1" applyFill="1" applyBorder="1" applyAlignment="1">
      <alignment horizontal="center" vertical="top" wrapText="1"/>
    </xf>
    <xf numFmtId="3" fontId="3" fillId="0" borderId="44" xfId="0" applyNumberFormat="1" applyFont="1" applyFill="1" applyBorder="1" applyAlignment="1">
      <alignment horizontal="center" vertical="top"/>
    </xf>
    <xf numFmtId="165" fontId="3" fillId="6" borderId="16" xfId="0" applyNumberFormat="1" applyFont="1" applyFill="1" applyBorder="1" applyAlignment="1">
      <alignment horizontal="center" vertical="top" wrapText="1"/>
    </xf>
    <xf numFmtId="1" fontId="3" fillId="6" borderId="16" xfId="1" applyNumberFormat="1" applyFont="1" applyFill="1" applyBorder="1" applyAlignment="1">
      <alignment horizontal="center" vertical="top" wrapText="1"/>
    </xf>
    <xf numFmtId="0" fontId="3" fillId="6" borderId="16"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xf>
    <xf numFmtId="3" fontId="3" fillId="6" borderId="1" xfId="1" applyNumberFormat="1" applyFont="1" applyFill="1" applyBorder="1" applyAlignment="1">
      <alignment horizontal="center" vertical="top"/>
    </xf>
    <xf numFmtId="3" fontId="3" fillId="6" borderId="16" xfId="1" applyNumberFormat="1" applyFont="1" applyFill="1" applyBorder="1" applyAlignment="1">
      <alignment horizontal="center" vertical="top" wrapText="1"/>
    </xf>
    <xf numFmtId="0" fontId="3" fillId="6" borderId="45" xfId="0" applyFont="1" applyFill="1" applyBorder="1" applyAlignment="1">
      <alignment horizontal="center" vertical="center"/>
    </xf>
    <xf numFmtId="0" fontId="3" fillId="6" borderId="72" xfId="0" applyFont="1" applyFill="1" applyBorder="1" applyAlignment="1">
      <alignment horizontal="center" vertical="center"/>
    </xf>
    <xf numFmtId="165" fontId="3" fillId="6" borderId="27" xfId="0" applyNumberFormat="1" applyFont="1" applyFill="1" applyBorder="1" applyAlignment="1">
      <alignment vertical="top"/>
    </xf>
    <xf numFmtId="0" fontId="3" fillId="6" borderId="45" xfId="0" applyFont="1" applyFill="1" applyBorder="1" applyAlignment="1">
      <alignment vertical="top"/>
    </xf>
    <xf numFmtId="3" fontId="3" fillId="6" borderId="72" xfId="0" applyNumberFormat="1" applyFont="1" applyFill="1" applyBorder="1" applyAlignment="1">
      <alignment horizontal="center" vertical="top"/>
    </xf>
    <xf numFmtId="3" fontId="3" fillId="6" borderId="92" xfId="0" applyNumberFormat="1" applyFont="1" applyFill="1" applyBorder="1" applyAlignment="1">
      <alignment horizontal="center" vertical="top"/>
    </xf>
    <xf numFmtId="3" fontId="3" fillId="0" borderId="36" xfId="0" applyNumberFormat="1" applyFont="1" applyFill="1" applyBorder="1" applyAlignment="1">
      <alignment horizontal="center" vertical="top"/>
    </xf>
    <xf numFmtId="3" fontId="3" fillId="0" borderId="38"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24" xfId="0" applyNumberFormat="1" applyFont="1" applyFill="1" applyBorder="1" applyAlignment="1">
      <alignment horizontal="center" vertical="top"/>
    </xf>
    <xf numFmtId="3" fontId="3" fillId="6" borderId="42" xfId="0" applyNumberFormat="1" applyFont="1" applyFill="1" applyBorder="1" applyAlignment="1">
      <alignment horizontal="center" vertical="top"/>
    </xf>
    <xf numFmtId="3" fontId="3" fillId="6" borderId="90"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3" fontId="3" fillId="6" borderId="71" xfId="0" applyNumberFormat="1" applyFont="1" applyFill="1" applyBorder="1" applyAlignment="1">
      <alignment horizontal="center" vertical="top" wrapText="1"/>
    </xf>
    <xf numFmtId="165" fontId="3" fillId="8" borderId="63" xfId="0" applyNumberFormat="1" applyFont="1" applyFill="1" applyBorder="1" applyAlignment="1">
      <alignment horizontal="center" vertical="top" wrapText="1"/>
    </xf>
    <xf numFmtId="165" fontId="5" fillId="4" borderId="63" xfId="0" applyNumberFormat="1" applyFont="1" applyFill="1" applyBorder="1" applyAlignment="1">
      <alignment horizontal="center" vertical="top" wrapText="1"/>
    </xf>
    <xf numFmtId="3" fontId="3" fillId="6" borderId="37" xfId="1" applyNumberFormat="1" applyFont="1" applyFill="1" applyBorder="1" applyAlignment="1">
      <alignment horizontal="center" vertical="top"/>
    </xf>
    <xf numFmtId="165" fontId="3" fillId="0" borderId="60" xfId="0" applyNumberFormat="1" applyFont="1" applyFill="1" applyBorder="1" applyAlignment="1">
      <alignment horizontal="center" vertical="top" wrapText="1"/>
    </xf>
    <xf numFmtId="3" fontId="3" fillId="6" borderId="44" xfId="1" applyNumberFormat="1" applyFont="1" applyFill="1" applyBorder="1" applyAlignment="1">
      <alignment horizontal="center" vertical="top"/>
    </xf>
    <xf numFmtId="0" fontId="3" fillId="6" borderId="27" xfId="0" applyNumberFormat="1" applyFont="1" applyFill="1" applyBorder="1" applyAlignment="1">
      <alignment horizontal="center" vertical="top"/>
    </xf>
    <xf numFmtId="0" fontId="3" fillId="6" borderId="28" xfId="0" applyFont="1" applyFill="1" applyBorder="1" applyAlignment="1">
      <alignment vertical="top"/>
    </xf>
    <xf numFmtId="165" fontId="3" fillId="0" borderId="102" xfId="0" applyNumberFormat="1" applyFont="1" applyFill="1" applyBorder="1" applyAlignment="1">
      <alignment horizontal="center" vertical="top" wrapText="1"/>
    </xf>
    <xf numFmtId="3" fontId="3" fillId="6" borderId="67" xfId="1" applyNumberFormat="1" applyFont="1" applyFill="1" applyBorder="1" applyAlignment="1">
      <alignment horizontal="center" vertical="top"/>
    </xf>
    <xf numFmtId="3" fontId="3" fillId="6" borderId="76" xfId="1" applyNumberFormat="1" applyFont="1" applyFill="1" applyBorder="1" applyAlignment="1">
      <alignment horizontal="center" vertical="top"/>
    </xf>
    <xf numFmtId="3" fontId="3" fillId="6" borderId="68" xfId="1" applyNumberFormat="1" applyFont="1" applyFill="1" applyBorder="1" applyAlignment="1">
      <alignment horizontal="center" vertical="top"/>
    </xf>
    <xf numFmtId="3" fontId="3" fillId="6" borderId="28" xfId="1" applyNumberFormat="1" applyFont="1" applyFill="1" applyBorder="1" applyAlignment="1">
      <alignment horizontal="center" vertical="top"/>
    </xf>
    <xf numFmtId="3" fontId="3" fillId="6" borderId="68" xfId="1" applyNumberFormat="1" applyFont="1" applyFill="1" applyBorder="1" applyAlignment="1">
      <alignment horizontal="center" vertical="top" wrapText="1"/>
    </xf>
    <xf numFmtId="1" fontId="3" fillId="6" borderId="76" xfId="0" applyNumberFormat="1" applyFont="1" applyFill="1" applyBorder="1" applyAlignment="1">
      <alignment horizontal="center" vertical="top" wrapText="1"/>
    </xf>
    <xf numFmtId="3" fontId="3" fillId="6" borderId="68" xfId="0" applyNumberFormat="1" applyFont="1" applyFill="1" applyBorder="1" applyAlignment="1">
      <alignment horizontal="center" vertical="top" wrapText="1"/>
    </xf>
    <xf numFmtId="164" fontId="2" fillId="6" borderId="1" xfId="0" applyNumberFormat="1" applyFont="1" applyFill="1" applyBorder="1" applyAlignment="1">
      <alignment horizontal="center" vertical="center" wrapText="1"/>
    </xf>
    <xf numFmtId="3" fontId="3" fillId="8" borderId="103" xfId="0" applyNumberFormat="1" applyFont="1" applyFill="1" applyBorder="1" applyAlignment="1">
      <alignment horizontal="center" vertical="top"/>
    </xf>
    <xf numFmtId="0" fontId="3" fillId="6" borderId="97" xfId="0" applyNumberFormat="1" applyFont="1" applyFill="1" applyBorder="1" applyAlignment="1">
      <alignment horizontal="center" vertical="top" wrapText="1"/>
    </xf>
    <xf numFmtId="3" fontId="3" fillId="6" borderId="76" xfId="0" applyNumberFormat="1" applyFont="1" applyFill="1" applyBorder="1" applyAlignment="1">
      <alignment horizontal="center" vertical="top" wrapText="1"/>
    </xf>
    <xf numFmtId="3" fontId="3" fillId="6" borderId="92" xfId="0" applyNumberFormat="1" applyFont="1" applyFill="1" applyBorder="1" applyAlignment="1">
      <alignment horizontal="center" vertical="top" wrapText="1"/>
    </xf>
    <xf numFmtId="3" fontId="3" fillId="6" borderId="88" xfId="0" applyNumberFormat="1" applyFont="1" applyFill="1" applyBorder="1" applyAlignment="1">
      <alignment horizontal="center" vertical="top" wrapText="1"/>
    </xf>
    <xf numFmtId="0" fontId="9" fillId="0" borderId="60" xfId="0" applyFont="1" applyFill="1" applyBorder="1" applyAlignment="1">
      <alignment vertical="top" wrapText="1"/>
    </xf>
    <xf numFmtId="0" fontId="3" fillId="6" borderId="37" xfId="0" applyFont="1" applyFill="1" applyBorder="1" applyAlignment="1">
      <alignment horizontal="left" vertical="top" wrapText="1"/>
    </xf>
    <xf numFmtId="0" fontId="3" fillId="6" borderId="104" xfId="0" applyFont="1" applyFill="1" applyBorder="1" applyAlignment="1">
      <alignment vertical="top" wrapText="1"/>
    </xf>
    <xf numFmtId="0" fontId="3" fillId="6" borderId="43" xfId="0" applyFont="1" applyFill="1" applyBorder="1" applyAlignment="1">
      <alignment horizontal="center" vertical="top"/>
    </xf>
    <xf numFmtId="0" fontId="3" fillId="0" borderId="43" xfId="0" applyFont="1" applyBorder="1" applyAlignment="1">
      <alignment vertical="top"/>
    </xf>
    <xf numFmtId="49" fontId="5" fillId="8" borderId="25" xfId="0" applyNumberFormat="1" applyFont="1" applyFill="1" applyBorder="1" applyAlignment="1">
      <alignment horizontal="center" vertical="top" wrapText="1"/>
    </xf>
    <xf numFmtId="3" fontId="3" fillId="2" borderId="6" xfId="0" applyNumberFormat="1" applyFont="1" applyFill="1" applyBorder="1" applyAlignment="1">
      <alignment horizontal="right" vertical="top"/>
    </xf>
    <xf numFmtId="0" fontId="5" fillId="6" borderId="17" xfId="0" applyFont="1" applyFill="1" applyBorder="1" applyAlignment="1">
      <alignment horizontal="center" vertical="top" wrapText="1"/>
    </xf>
    <xf numFmtId="0" fontId="24" fillId="6" borderId="14" xfId="0" applyFont="1" applyFill="1" applyBorder="1" applyAlignment="1">
      <alignment horizontal="left" vertical="top" wrapText="1"/>
    </xf>
    <xf numFmtId="165" fontId="3" fillId="6" borderId="94" xfId="0" applyNumberFormat="1" applyFont="1" applyFill="1" applyBorder="1" applyAlignment="1">
      <alignment horizontal="center" vertical="top"/>
    </xf>
    <xf numFmtId="3" fontId="3" fillId="6" borderId="87" xfId="0" applyNumberFormat="1" applyFont="1" applyFill="1" applyBorder="1" applyAlignment="1">
      <alignment horizontal="center" vertical="top"/>
    </xf>
    <xf numFmtId="3" fontId="3" fillId="6" borderId="94" xfId="0" applyNumberFormat="1" applyFont="1" applyFill="1" applyBorder="1" applyAlignment="1">
      <alignment horizontal="center" vertical="top"/>
    </xf>
    <xf numFmtId="3" fontId="3" fillId="6" borderId="90" xfId="0" applyNumberFormat="1" applyFont="1" applyFill="1" applyBorder="1" applyAlignment="1">
      <alignment horizontal="center" vertical="top"/>
    </xf>
    <xf numFmtId="0" fontId="21" fillId="0" borderId="0" xfId="0" applyFont="1" applyAlignment="1">
      <alignment horizontal="right" wrapText="1"/>
    </xf>
    <xf numFmtId="3" fontId="3" fillId="0" borderId="0" xfId="0" applyNumberFormat="1" applyFont="1" applyFill="1" applyBorder="1" applyAlignment="1">
      <alignment horizontal="left" vertical="top" wrapText="1"/>
    </xf>
    <xf numFmtId="0" fontId="3" fillId="6" borderId="19" xfId="0" applyFont="1" applyFill="1" applyBorder="1" applyAlignment="1">
      <alignment horizontal="center" vertical="top" wrapText="1"/>
    </xf>
    <xf numFmtId="165" fontId="3" fillId="6" borderId="59" xfId="0" applyNumberFormat="1" applyFont="1" applyFill="1" applyBorder="1" applyAlignment="1">
      <alignment horizontal="center" vertical="top"/>
    </xf>
    <xf numFmtId="1" fontId="3" fillId="6" borderId="72" xfId="0" applyNumberFormat="1" applyFont="1" applyFill="1" applyBorder="1" applyAlignment="1">
      <alignment horizontal="center" vertical="top" wrapText="1"/>
    </xf>
    <xf numFmtId="0" fontId="3" fillId="6" borderId="59" xfId="0" applyFont="1" applyFill="1" applyBorder="1" applyAlignment="1">
      <alignment vertical="top" wrapText="1"/>
    </xf>
    <xf numFmtId="0" fontId="3" fillId="6" borderId="27" xfId="0" applyNumberFormat="1" applyFont="1" applyFill="1" applyBorder="1" applyAlignment="1">
      <alignment horizontal="center" vertical="top" wrapText="1"/>
    </xf>
    <xf numFmtId="3" fontId="3" fillId="6" borderId="87" xfId="0" applyNumberFormat="1" applyFont="1" applyFill="1" applyBorder="1" applyAlignment="1">
      <alignment horizontal="center" vertical="top" wrapText="1"/>
    </xf>
    <xf numFmtId="165" fontId="3" fillId="6" borderId="18" xfId="0" applyNumberFormat="1" applyFont="1" applyFill="1" applyBorder="1" applyAlignment="1">
      <alignment horizontal="center" vertical="top" wrapText="1"/>
    </xf>
    <xf numFmtId="165" fontId="3" fillId="6" borderId="37" xfId="0" applyNumberFormat="1" applyFont="1" applyFill="1" applyBorder="1" applyAlignment="1">
      <alignment horizontal="center" vertical="top" wrapText="1"/>
    </xf>
    <xf numFmtId="0" fontId="3" fillId="6" borderId="94" xfId="0" applyFont="1" applyFill="1" applyBorder="1" applyAlignment="1">
      <alignment vertical="top" wrapText="1"/>
    </xf>
    <xf numFmtId="165" fontId="3" fillId="6" borderId="28" xfId="0" applyNumberFormat="1" applyFont="1" applyFill="1" applyBorder="1" applyAlignment="1">
      <alignment horizontal="center" vertical="top" wrapText="1"/>
    </xf>
    <xf numFmtId="4" fontId="3" fillId="0" borderId="0" xfId="0" applyNumberFormat="1" applyFont="1" applyFill="1" applyAlignment="1">
      <alignment vertical="top"/>
    </xf>
    <xf numFmtId="0" fontId="3" fillId="6" borderId="71" xfId="0" applyFont="1" applyFill="1" applyBorder="1" applyAlignment="1">
      <alignment horizontal="center" vertical="top"/>
    </xf>
    <xf numFmtId="0" fontId="3" fillId="6" borderId="72" xfId="0" applyFont="1" applyFill="1" applyBorder="1" applyAlignment="1">
      <alignment horizontal="center" vertical="top"/>
    </xf>
    <xf numFmtId="0" fontId="3" fillId="6" borderId="76" xfId="0" applyFont="1" applyFill="1" applyBorder="1" applyAlignment="1">
      <alignment horizontal="center" vertical="top"/>
    </xf>
    <xf numFmtId="3" fontId="3" fillId="6" borderId="64" xfId="0" applyNumberFormat="1" applyFont="1" applyFill="1" applyBorder="1" applyAlignment="1">
      <alignment horizontal="right" vertical="center"/>
    </xf>
    <xf numFmtId="0" fontId="3" fillId="0" borderId="64" xfId="0" applyFont="1" applyBorder="1" applyAlignment="1">
      <alignment vertical="center" wrapText="1"/>
    </xf>
    <xf numFmtId="0" fontId="3" fillId="6" borderId="77" xfId="0" applyFont="1" applyFill="1" applyBorder="1" applyAlignment="1">
      <alignment vertical="top" wrapText="1"/>
    </xf>
    <xf numFmtId="165" fontId="3" fillId="0" borderId="51" xfId="0" applyNumberFormat="1" applyFont="1" applyFill="1" applyBorder="1" applyAlignment="1">
      <alignment horizontal="center" vertical="top"/>
    </xf>
    <xf numFmtId="3" fontId="3" fillId="0" borderId="29" xfId="0" applyNumberFormat="1" applyFont="1" applyFill="1" applyBorder="1" applyAlignment="1">
      <alignment horizontal="center" vertical="top"/>
    </xf>
    <xf numFmtId="49" fontId="5" fillId="6" borderId="27" xfId="0" applyNumberFormat="1" applyFont="1" applyFill="1" applyBorder="1" applyAlignment="1">
      <alignment horizontal="center" vertical="top"/>
    </xf>
    <xf numFmtId="0" fontId="3" fillId="6" borderId="93" xfId="0" applyFont="1" applyFill="1" applyBorder="1" applyAlignment="1">
      <alignment vertical="top" wrapText="1"/>
    </xf>
    <xf numFmtId="0" fontId="3" fillId="6" borderId="71" xfId="0" applyFont="1" applyFill="1" applyBorder="1" applyAlignment="1">
      <alignment horizontal="left" vertical="top" wrapText="1"/>
    </xf>
    <xf numFmtId="3" fontId="3" fillId="6" borderId="43" xfId="1" applyNumberFormat="1" applyFont="1" applyFill="1" applyBorder="1" applyAlignment="1">
      <alignment horizontal="center" vertical="top"/>
    </xf>
    <xf numFmtId="0" fontId="3" fillId="6" borderId="27" xfId="0" applyFont="1" applyFill="1" applyBorder="1" applyAlignment="1">
      <alignment vertical="top"/>
    </xf>
    <xf numFmtId="49" fontId="5" fillId="6" borderId="2" xfId="0" applyNumberFormat="1" applyFont="1" applyFill="1" applyBorder="1" applyAlignment="1">
      <alignment horizontal="center" vertical="top" wrapText="1"/>
    </xf>
    <xf numFmtId="0" fontId="5" fillId="6" borderId="33" xfId="0" applyFont="1" applyFill="1" applyBorder="1" applyAlignment="1">
      <alignment horizontal="center" vertical="top" wrapText="1"/>
    </xf>
    <xf numFmtId="3" fontId="3" fillId="0" borderId="2" xfId="0" applyNumberFormat="1" applyFont="1" applyFill="1" applyBorder="1" applyAlignment="1">
      <alignment horizontal="center" vertical="top"/>
    </xf>
    <xf numFmtId="3" fontId="3" fillId="0" borderId="15" xfId="0" applyNumberFormat="1" applyFont="1" applyFill="1" applyBorder="1" applyAlignment="1">
      <alignment horizontal="center" vertical="top"/>
    </xf>
    <xf numFmtId="165" fontId="3" fillId="6" borderId="95" xfId="0" applyNumberFormat="1" applyFont="1" applyFill="1" applyBorder="1" applyAlignment="1">
      <alignment horizontal="center" vertical="top"/>
    </xf>
    <xf numFmtId="0" fontId="3" fillId="6" borderId="86" xfId="0" applyFont="1" applyFill="1" applyBorder="1" applyAlignment="1">
      <alignment horizontal="left" vertical="top" wrapText="1"/>
    </xf>
    <xf numFmtId="165" fontId="3" fillId="6" borderId="48" xfId="0" applyNumberFormat="1" applyFont="1" applyFill="1" applyBorder="1" applyAlignment="1">
      <alignment horizontal="center" vertical="top"/>
    </xf>
    <xf numFmtId="0" fontId="3" fillId="6" borderId="73" xfId="0" applyFont="1" applyFill="1" applyBorder="1" applyAlignment="1">
      <alignment horizontal="left" vertical="top" wrapText="1"/>
    </xf>
    <xf numFmtId="3" fontId="11" fillId="6" borderId="35" xfId="0" applyNumberFormat="1" applyFont="1" applyFill="1" applyBorder="1" applyAlignment="1">
      <alignment horizontal="center" vertical="top"/>
    </xf>
    <xf numFmtId="165" fontId="11" fillId="6" borderId="8" xfId="0" applyNumberFormat="1" applyFont="1" applyFill="1" applyBorder="1" applyAlignment="1">
      <alignment horizontal="center" vertical="top"/>
    </xf>
    <xf numFmtId="3" fontId="3" fillId="6" borderId="9" xfId="0" applyNumberFormat="1" applyFont="1" applyFill="1" applyBorder="1" applyAlignment="1">
      <alignment vertical="top" wrapText="1"/>
    </xf>
    <xf numFmtId="0" fontId="3" fillId="6" borderId="45" xfId="0" applyNumberFormat="1"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93" xfId="1" applyFont="1" applyFill="1" applyBorder="1" applyAlignment="1">
      <alignment horizontal="left" vertical="top" wrapText="1"/>
    </xf>
    <xf numFmtId="3" fontId="3" fillId="6" borderId="97" xfId="1" applyNumberFormat="1" applyFont="1" applyFill="1" applyBorder="1" applyAlignment="1">
      <alignment horizontal="center" vertical="top" wrapText="1"/>
    </xf>
    <xf numFmtId="165" fontId="5" fillId="4" borderId="19" xfId="0" applyNumberFormat="1" applyFont="1" applyFill="1" applyBorder="1" applyAlignment="1">
      <alignment horizontal="center" vertical="top" wrapText="1"/>
    </xf>
    <xf numFmtId="165" fontId="3" fillId="6" borderId="49" xfId="0" applyNumberFormat="1" applyFont="1" applyFill="1" applyBorder="1" applyAlignment="1">
      <alignment horizontal="right" vertical="top"/>
    </xf>
    <xf numFmtId="3" fontId="3" fillId="6" borderId="86" xfId="0" applyNumberFormat="1" applyFont="1" applyFill="1" applyBorder="1" applyAlignment="1">
      <alignment horizontal="center" vertical="top" wrapText="1"/>
    </xf>
    <xf numFmtId="0" fontId="3" fillId="6" borderId="37" xfId="0" applyFont="1" applyFill="1" applyBorder="1" applyAlignment="1">
      <alignment vertical="top" wrapText="1"/>
    </xf>
    <xf numFmtId="0" fontId="19" fillId="6" borderId="35" xfId="0" applyFont="1" applyFill="1" applyBorder="1" applyAlignment="1">
      <alignment vertical="top" wrapText="1"/>
    </xf>
    <xf numFmtId="165" fontId="3" fillId="0" borderId="5" xfId="0" applyNumberFormat="1" applyFont="1" applyFill="1" applyBorder="1" applyAlignment="1">
      <alignment horizontal="center" vertical="top"/>
    </xf>
    <xf numFmtId="0" fontId="23" fillId="6" borderId="93" xfId="0" applyFont="1" applyFill="1" applyBorder="1" applyAlignment="1">
      <alignment vertical="top" wrapText="1"/>
    </xf>
    <xf numFmtId="3" fontId="3" fillId="6" borderId="17" xfId="0" applyNumberFormat="1" applyFont="1" applyFill="1" applyBorder="1" applyAlignment="1">
      <alignment horizontal="center" vertical="top"/>
    </xf>
    <xf numFmtId="0" fontId="3" fillId="6" borderId="0" xfId="0" applyFont="1" applyFill="1" applyBorder="1" applyAlignment="1">
      <alignment horizontal="center" vertical="center" textRotation="90" wrapText="1"/>
    </xf>
    <xf numFmtId="49" fontId="3" fillId="6" borderId="43" xfId="0" applyNumberFormat="1" applyFont="1" applyFill="1" applyBorder="1" applyAlignment="1">
      <alignment horizontal="center" vertical="top" wrapText="1"/>
    </xf>
    <xf numFmtId="165" fontId="3" fillId="6" borderId="37" xfId="1" applyNumberFormat="1" applyFont="1" applyFill="1" applyBorder="1" applyAlignment="1">
      <alignment horizontal="center" vertical="top" wrapText="1"/>
    </xf>
    <xf numFmtId="165" fontId="3" fillId="6" borderId="1" xfId="1" applyNumberFormat="1" applyFont="1" applyFill="1" applyBorder="1" applyAlignment="1">
      <alignment horizontal="center" vertical="top" wrapText="1"/>
    </xf>
    <xf numFmtId="0" fontId="3" fillId="6" borderId="34" xfId="0" applyFont="1" applyFill="1" applyBorder="1" applyAlignment="1">
      <alignment horizontal="center" vertical="center" textRotation="90"/>
    </xf>
    <xf numFmtId="3" fontId="3" fillId="6" borderId="94" xfId="0" applyNumberFormat="1" applyFont="1" applyFill="1" applyBorder="1" applyAlignment="1">
      <alignment horizontal="center" vertical="top" wrapText="1"/>
    </xf>
    <xf numFmtId="3" fontId="3" fillId="6" borderId="87" xfId="1" applyNumberFormat="1" applyFont="1" applyFill="1" applyBorder="1" applyAlignment="1">
      <alignment horizontal="center" vertical="top" wrapText="1"/>
    </xf>
    <xf numFmtId="0" fontId="3" fillId="6" borderId="8" xfId="0" applyFont="1" applyFill="1" applyBorder="1" applyAlignment="1">
      <alignment horizontal="center" vertical="center" wrapText="1"/>
    </xf>
    <xf numFmtId="0" fontId="19" fillId="6" borderId="9" xfId="0" applyFont="1" applyFill="1" applyBorder="1" applyAlignment="1">
      <alignment vertical="top" wrapText="1"/>
    </xf>
    <xf numFmtId="0" fontId="19" fillId="6" borderId="9" xfId="1" applyFont="1" applyFill="1" applyBorder="1" applyAlignment="1">
      <alignment vertical="top" wrapText="1"/>
    </xf>
    <xf numFmtId="165" fontId="3" fillId="6" borderId="45" xfId="0" applyNumberFormat="1" applyFont="1" applyFill="1" applyBorder="1" applyAlignment="1">
      <alignment horizontal="center" vertical="top" wrapText="1"/>
    </xf>
    <xf numFmtId="165" fontId="3" fillId="6" borderId="96" xfId="0" applyNumberFormat="1" applyFont="1" applyFill="1" applyBorder="1" applyAlignment="1">
      <alignment horizontal="center" vertical="top" wrapText="1"/>
    </xf>
    <xf numFmtId="165" fontId="3" fillId="6" borderId="72" xfId="0" applyNumberFormat="1" applyFont="1" applyFill="1" applyBorder="1" applyAlignment="1">
      <alignment horizontal="center" vertical="top" wrapText="1"/>
    </xf>
    <xf numFmtId="165" fontId="3" fillId="6" borderId="76" xfId="0" applyNumberFormat="1" applyFont="1" applyFill="1" applyBorder="1" applyAlignment="1">
      <alignment horizontal="center" vertical="top" wrapText="1"/>
    </xf>
    <xf numFmtId="165" fontId="3" fillId="12" borderId="8" xfId="3" applyNumberFormat="1" applyFont="1" applyFill="1" applyBorder="1" applyAlignment="1">
      <alignment horizontal="center" vertical="top"/>
    </xf>
    <xf numFmtId="165" fontId="3" fillId="6" borderId="35" xfId="0" applyNumberFormat="1" applyFont="1" applyFill="1" applyBorder="1" applyAlignment="1">
      <alignment horizontal="center" vertical="top"/>
    </xf>
    <xf numFmtId="0" fontId="5" fillId="6" borderId="23" xfId="0" applyFont="1" applyFill="1" applyBorder="1" applyAlignment="1">
      <alignment vertical="top" wrapText="1"/>
    </xf>
    <xf numFmtId="0" fontId="5" fillId="0" borderId="0" xfId="0" applyNumberFormat="1" applyFont="1" applyAlignment="1">
      <alignment horizontal="center" vertical="top"/>
    </xf>
    <xf numFmtId="3" fontId="3" fillId="6" borderId="72" xfId="1" applyNumberFormat="1" applyFont="1" applyFill="1" applyBorder="1" applyAlignment="1">
      <alignment horizontal="center" vertical="top"/>
    </xf>
    <xf numFmtId="3" fontId="3" fillId="6" borderId="90" xfId="1" applyNumberFormat="1" applyFont="1" applyFill="1" applyBorder="1" applyAlignment="1">
      <alignment horizontal="center" vertical="top"/>
    </xf>
    <xf numFmtId="165" fontId="3" fillId="6" borderId="43" xfId="1" applyNumberFormat="1" applyFont="1" applyFill="1" applyBorder="1" applyAlignment="1">
      <alignment horizontal="center" vertical="top" wrapText="1"/>
    </xf>
    <xf numFmtId="164" fontId="2" fillId="6" borderId="43" xfId="0" applyNumberFormat="1" applyFont="1" applyFill="1" applyBorder="1" applyAlignment="1">
      <alignment horizontal="center" vertical="center" wrapText="1"/>
    </xf>
    <xf numFmtId="3" fontId="3" fillId="0" borderId="32" xfId="0" applyNumberFormat="1" applyFont="1" applyFill="1" applyBorder="1" applyAlignment="1">
      <alignment horizontal="center" vertical="top"/>
    </xf>
    <xf numFmtId="165" fontId="3" fillId="6" borderId="38" xfId="0" applyNumberFormat="1" applyFont="1" applyFill="1" applyBorder="1" applyAlignment="1">
      <alignment horizontal="center" vertical="top"/>
    </xf>
    <xf numFmtId="49" fontId="3" fillId="6" borderId="29" xfId="0" applyNumberFormat="1" applyFont="1" applyFill="1" applyBorder="1" applyAlignment="1">
      <alignment horizontal="center" vertical="top" wrapText="1"/>
    </xf>
    <xf numFmtId="1" fontId="3" fillId="6" borderId="92" xfId="0" applyNumberFormat="1" applyFont="1" applyFill="1" applyBorder="1" applyAlignment="1">
      <alignment horizontal="center" vertical="top" wrapText="1"/>
    </xf>
    <xf numFmtId="1" fontId="3" fillId="6" borderId="87" xfId="0" applyNumberFormat="1" applyFont="1" applyFill="1" applyBorder="1" applyAlignment="1">
      <alignment horizontal="center" vertical="top" wrapText="1"/>
    </xf>
    <xf numFmtId="1" fontId="3" fillId="6" borderId="88" xfId="0" applyNumberFormat="1" applyFont="1" applyFill="1" applyBorder="1" applyAlignment="1">
      <alignment horizontal="center" vertical="top" wrapText="1"/>
    </xf>
    <xf numFmtId="3" fontId="3" fillId="6" borderId="46" xfId="0" applyNumberFormat="1" applyFont="1" applyFill="1" applyBorder="1" applyAlignment="1">
      <alignment horizontal="center" vertical="top" wrapText="1"/>
    </xf>
    <xf numFmtId="3" fontId="3" fillId="6" borderId="17" xfId="0" applyNumberFormat="1" applyFont="1" applyFill="1" applyBorder="1" applyAlignment="1">
      <alignment horizontal="center" vertical="top" wrapText="1"/>
    </xf>
    <xf numFmtId="0" fontId="7" fillId="0" borderId="0" xfId="0" applyFont="1" applyAlignment="1">
      <alignment horizontal="left" vertical="top" wrapText="1"/>
    </xf>
    <xf numFmtId="3" fontId="15" fillId="6" borderId="14" xfId="0" applyNumberFormat="1" applyFont="1" applyFill="1" applyBorder="1" applyAlignment="1">
      <alignment horizontal="center" vertical="top" wrapText="1"/>
    </xf>
    <xf numFmtId="0" fontId="3" fillId="6" borderId="86" xfId="0" applyFont="1" applyFill="1" applyBorder="1" applyAlignment="1">
      <alignment horizontal="center" vertical="center"/>
    </xf>
    <xf numFmtId="0" fontId="3" fillId="6" borderId="90" xfId="0" applyFont="1" applyFill="1" applyBorder="1" applyAlignment="1">
      <alignment horizontal="center" vertical="center"/>
    </xf>
    <xf numFmtId="0" fontId="3" fillId="6" borderId="77" xfId="0" applyFont="1" applyFill="1" applyBorder="1" applyAlignment="1">
      <alignment horizontal="left" vertical="top" wrapText="1"/>
    </xf>
    <xf numFmtId="3" fontId="3" fillId="6" borderId="14" xfId="0" applyNumberFormat="1" applyFont="1" applyFill="1" applyBorder="1" applyAlignment="1">
      <alignment horizontal="center" vertical="top" wrapText="1"/>
    </xf>
    <xf numFmtId="3" fontId="3" fillId="6" borderId="72" xfId="0" applyNumberFormat="1" applyFont="1" applyFill="1" applyBorder="1" applyAlignment="1">
      <alignment horizontal="center" vertical="top" wrapText="1"/>
    </xf>
    <xf numFmtId="165" fontId="3" fillId="0" borderId="12" xfId="0" applyNumberFormat="1" applyFont="1" applyFill="1" applyBorder="1" applyAlignment="1">
      <alignment horizontal="center" vertical="top" wrapText="1"/>
    </xf>
    <xf numFmtId="3" fontId="3" fillId="6" borderId="27" xfId="1" applyNumberFormat="1" applyFont="1" applyFill="1" applyBorder="1" applyAlignment="1">
      <alignment horizontal="center" vertical="top"/>
    </xf>
    <xf numFmtId="1" fontId="3" fillId="6" borderId="45" xfId="1" applyNumberFormat="1" applyFont="1" applyFill="1" applyBorder="1" applyAlignment="1">
      <alignment horizontal="center" vertical="top" wrapText="1"/>
    </xf>
    <xf numFmtId="3" fontId="3" fillId="6" borderId="90" xfId="1" applyNumberFormat="1" applyFont="1" applyFill="1" applyBorder="1" applyAlignment="1">
      <alignment horizontal="center" vertical="top" wrapText="1"/>
    </xf>
    <xf numFmtId="165" fontId="3" fillId="6" borderId="102" xfId="0" applyNumberFormat="1" applyFont="1" applyFill="1" applyBorder="1" applyAlignment="1">
      <alignment vertical="top"/>
    </xf>
    <xf numFmtId="3" fontId="3" fillId="0" borderId="42" xfId="0" applyNumberFormat="1" applyFont="1" applyFill="1" applyBorder="1" applyAlignment="1">
      <alignment horizontal="center" vertical="top"/>
    </xf>
    <xf numFmtId="3" fontId="3" fillId="0" borderId="27" xfId="0" applyNumberFormat="1" applyFont="1" applyFill="1" applyBorder="1" applyAlignment="1">
      <alignment horizontal="center" vertical="top"/>
    </xf>
    <xf numFmtId="0" fontId="5" fillId="9" borderId="57" xfId="0" applyFont="1" applyFill="1" applyBorder="1" applyAlignment="1">
      <alignment horizontal="left" vertical="top" wrapText="1"/>
    </xf>
    <xf numFmtId="0" fontId="3" fillId="6" borderId="9" xfId="0" applyFont="1" applyFill="1" applyBorder="1" applyAlignment="1">
      <alignment horizontal="left" vertical="top" wrapText="1"/>
    </xf>
    <xf numFmtId="49" fontId="5" fillId="10" borderId="9" xfId="0" applyNumberFormat="1" applyFont="1" applyFill="1" applyBorder="1" applyAlignment="1">
      <alignment horizontal="center" vertical="top"/>
    </xf>
    <xf numFmtId="0" fontId="3" fillId="6" borderId="43" xfId="0" applyFont="1" applyFill="1" applyBorder="1" applyAlignment="1">
      <alignment horizontal="left" vertical="top" wrapText="1"/>
    </xf>
    <xf numFmtId="49" fontId="5" fillId="3" borderId="14"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6" borderId="45"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43" xfId="0" applyFont="1" applyFill="1" applyBorder="1" applyAlignment="1">
      <alignment horizontal="center" vertical="center" textRotation="90" wrapText="1"/>
    </xf>
    <xf numFmtId="0" fontId="3" fillId="6" borderId="45" xfId="0" applyFont="1" applyFill="1" applyBorder="1" applyAlignment="1">
      <alignment horizontal="center" vertical="center" textRotation="90" wrapText="1"/>
    </xf>
    <xf numFmtId="0" fontId="3" fillId="6" borderId="34"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7" xfId="0" applyFont="1" applyFill="1" applyBorder="1" applyAlignment="1">
      <alignment horizontal="left" vertical="top" wrapText="1"/>
    </xf>
    <xf numFmtId="49" fontId="5" fillId="10" borderId="10" xfId="0" applyNumberFormat="1" applyFont="1" applyFill="1" applyBorder="1" applyAlignment="1">
      <alignment horizontal="center" vertical="top"/>
    </xf>
    <xf numFmtId="49" fontId="5" fillId="3" borderId="53"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0" fontId="7" fillId="9" borderId="57" xfId="0" applyFont="1" applyFill="1" applyBorder="1" applyAlignment="1">
      <alignment horizontal="left" vertical="top" wrapText="1"/>
    </xf>
    <xf numFmtId="49" fontId="5" fillId="0" borderId="0"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0" fontId="7" fillId="0" borderId="0" xfId="0" applyFont="1" applyAlignment="1">
      <alignment horizontal="right"/>
    </xf>
    <xf numFmtId="0" fontId="3" fillId="6" borderId="51" xfId="0" applyFont="1" applyFill="1" applyBorder="1" applyAlignment="1">
      <alignment vertical="top" wrapText="1"/>
    </xf>
    <xf numFmtId="165" fontId="3" fillId="6" borderId="84" xfId="0" applyNumberFormat="1" applyFont="1" applyFill="1" applyBorder="1" applyAlignment="1">
      <alignment horizontal="center" vertical="top"/>
    </xf>
    <xf numFmtId="49" fontId="5" fillId="6" borderId="14"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3" fillId="6" borderId="45" xfId="0" applyFont="1" applyFill="1" applyBorder="1" applyAlignment="1">
      <alignment horizontal="center" vertical="center" textRotation="90" wrapText="1"/>
    </xf>
    <xf numFmtId="0" fontId="3" fillId="6" borderId="9"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xf>
    <xf numFmtId="0" fontId="3" fillId="6" borderId="40" xfId="0" applyFont="1" applyFill="1" applyBorder="1" applyAlignment="1">
      <alignment horizontal="left" vertical="top" wrapText="1"/>
    </xf>
    <xf numFmtId="0" fontId="3" fillId="6" borderId="8" xfId="0" applyFont="1" applyFill="1" applyBorder="1" applyAlignment="1">
      <alignment horizontal="center" vertical="top" wrapText="1"/>
    </xf>
    <xf numFmtId="49" fontId="5" fillId="3" borderId="45" xfId="0" applyNumberFormat="1" applyFont="1" applyFill="1" applyBorder="1" applyAlignment="1">
      <alignment horizontal="center" vertical="top"/>
    </xf>
    <xf numFmtId="0" fontId="3" fillId="6" borderId="40" xfId="0" applyFont="1" applyFill="1" applyBorder="1" applyAlignment="1">
      <alignment horizontal="left" vertical="top" wrapText="1"/>
    </xf>
    <xf numFmtId="0" fontId="19" fillId="6" borderId="8" xfId="0" applyFont="1" applyFill="1" applyBorder="1" applyAlignment="1">
      <alignment horizontal="center" vertical="top" wrapText="1"/>
    </xf>
    <xf numFmtId="165" fontId="19" fillId="6" borderId="8" xfId="0" applyNumberFormat="1" applyFont="1" applyFill="1" applyBorder="1" applyAlignment="1">
      <alignment horizontal="center" vertical="top"/>
    </xf>
    <xf numFmtId="165" fontId="19" fillId="6" borderId="0" xfId="0" applyNumberFormat="1" applyFont="1" applyFill="1" applyBorder="1" applyAlignment="1">
      <alignment horizontal="center" vertical="top"/>
    </xf>
    <xf numFmtId="3" fontId="19" fillId="6" borderId="45" xfId="0" applyNumberFormat="1" applyFont="1" applyFill="1" applyBorder="1" applyAlignment="1">
      <alignment horizontal="center" vertical="top" wrapText="1"/>
    </xf>
    <xf numFmtId="0" fontId="19" fillId="6" borderId="20" xfId="0" applyFont="1" applyFill="1" applyBorder="1" applyAlignment="1">
      <alignment horizontal="center" vertical="top" wrapText="1"/>
    </xf>
    <xf numFmtId="165" fontId="19" fillId="6" borderId="20" xfId="0" applyNumberFormat="1" applyFont="1" applyFill="1" applyBorder="1" applyAlignment="1">
      <alignment horizontal="center" vertical="top"/>
    </xf>
    <xf numFmtId="165" fontId="19" fillId="6" borderId="44" xfId="0" applyNumberFormat="1" applyFont="1" applyFill="1" applyBorder="1" applyAlignment="1">
      <alignment horizontal="center" vertical="top"/>
    </xf>
    <xf numFmtId="0" fontId="19" fillId="6" borderId="26" xfId="0" applyFont="1" applyFill="1" applyBorder="1" applyAlignment="1">
      <alignment horizontal="left" vertical="top" wrapText="1"/>
    </xf>
    <xf numFmtId="3" fontId="19" fillId="6" borderId="27" xfId="0" applyNumberFormat="1" applyFont="1" applyFill="1" applyBorder="1" applyAlignment="1">
      <alignment horizontal="center" vertical="top" wrapText="1"/>
    </xf>
    <xf numFmtId="49" fontId="19" fillId="6" borderId="14" xfId="0" applyNumberFormat="1" applyFont="1" applyFill="1" applyBorder="1" applyAlignment="1">
      <alignment horizontal="center" vertical="top" wrapText="1"/>
    </xf>
    <xf numFmtId="0" fontId="19" fillId="6" borderId="78" xfId="0" applyFont="1" applyFill="1" applyBorder="1" applyAlignment="1">
      <alignment vertical="top" wrapText="1"/>
    </xf>
    <xf numFmtId="1" fontId="19" fillId="6" borderId="99" xfId="0" applyNumberFormat="1" applyFont="1" applyFill="1" applyBorder="1" applyAlignment="1">
      <alignment horizontal="center" vertical="top" wrapText="1"/>
    </xf>
    <xf numFmtId="0" fontId="19" fillId="6" borderId="8" xfId="0" applyFont="1" applyFill="1" applyBorder="1" applyAlignment="1">
      <alignment horizontal="center" vertical="top"/>
    </xf>
    <xf numFmtId="3" fontId="19" fillId="6" borderId="14" xfId="0" applyNumberFormat="1" applyFont="1" applyFill="1" applyBorder="1" applyAlignment="1">
      <alignment horizontal="center" vertical="top"/>
    </xf>
    <xf numFmtId="0" fontId="19" fillId="6" borderId="35" xfId="0" applyFont="1" applyFill="1" applyBorder="1" applyAlignment="1">
      <alignment horizontal="left" vertical="top" wrapText="1"/>
    </xf>
    <xf numFmtId="3" fontId="19" fillId="6" borderId="29" xfId="0" applyNumberFormat="1" applyFont="1" applyFill="1" applyBorder="1" applyAlignment="1">
      <alignment horizontal="center" vertical="top" wrapText="1"/>
    </xf>
    <xf numFmtId="0" fontId="19" fillId="6" borderId="5" xfId="0" applyFont="1" applyFill="1" applyBorder="1" applyAlignment="1">
      <alignment horizontal="center" vertical="top"/>
    </xf>
    <xf numFmtId="165" fontId="19" fillId="6" borderId="5" xfId="0" applyNumberFormat="1" applyFont="1" applyFill="1" applyBorder="1" applyAlignment="1">
      <alignment horizontal="center" vertical="top"/>
    </xf>
    <xf numFmtId="165" fontId="19" fillId="6" borderId="37" xfId="0" applyNumberFormat="1" applyFont="1" applyFill="1" applyBorder="1" applyAlignment="1">
      <alignment horizontal="center" vertical="top"/>
    </xf>
    <xf numFmtId="0" fontId="19" fillId="6" borderId="20" xfId="0" applyFont="1" applyFill="1" applyBorder="1" applyAlignment="1">
      <alignment horizontal="center" vertical="top"/>
    </xf>
    <xf numFmtId="1" fontId="3" fillId="0" borderId="76" xfId="0" applyNumberFormat="1" applyFont="1" applyFill="1" applyBorder="1" applyAlignment="1">
      <alignment horizontal="center" vertical="top" wrapText="1"/>
    </xf>
    <xf numFmtId="165" fontId="19" fillId="6" borderId="26" xfId="0" applyNumberFormat="1" applyFont="1" applyFill="1" applyBorder="1" applyAlignment="1">
      <alignment horizontal="center" vertical="top"/>
    </xf>
    <xf numFmtId="165" fontId="19" fillId="6" borderId="35" xfId="0" applyNumberFormat="1" applyFont="1" applyFill="1" applyBorder="1" applyAlignment="1">
      <alignment horizontal="center" vertical="top"/>
    </xf>
    <xf numFmtId="1" fontId="19" fillId="6" borderId="45" xfId="0" applyNumberFormat="1" applyFont="1" applyFill="1" applyBorder="1" applyAlignment="1">
      <alignment horizontal="center" vertical="top" wrapText="1"/>
    </xf>
    <xf numFmtId="1" fontId="19" fillId="6" borderId="14" xfId="0" applyNumberFormat="1" applyFont="1" applyFill="1" applyBorder="1" applyAlignment="1">
      <alignment horizontal="center" vertical="top" wrapText="1"/>
    </xf>
    <xf numFmtId="0" fontId="24" fillId="6" borderId="105" xfId="0" applyFont="1" applyFill="1" applyBorder="1" applyAlignment="1">
      <alignment horizontal="center" vertical="top"/>
    </xf>
    <xf numFmtId="165" fontId="3" fillId="6" borderId="105" xfId="0" applyNumberFormat="1" applyFont="1" applyFill="1" applyBorder="1" applyAlignment="1">
      <alignment horizontal="center" vertical="top"/>
    </xf>
    <xf numFmtId="165" fontId="3" fillId="6" borderId="106" xfId="0" applyNumberFormat="1" applyFont="1" applyFill="1" applyBorder="1" applyAlignment="1">
      <alignment horizontal="center" vertical="top"/>
    </xf>
    <xf numFmtId="0" fontId="3" fillId="6" borderId="75" xfId="0" applyFont="1" applyFill="1" applyBorder="1" applyAlignment="1">
      <alignment vertical="top" wrapText="1"/>
    </xf>
    <xf numFmtId="3" fontId="19" fillId="6" borderId="29" xfId="1" applyNumberFormat="1" applyFont="1" applyFill="1" applyBorder="1" applyAlignment="1">
      <alignment horizontal="center" vertical="top"/>
    </xf>
    <xf numFmtId="0" fontId="3" fillId="6" borderId="85" xfId="1" applyFont="1" applyFill="1" applyBorder="1" applyAlignment="1">
      <alignment vertical="top" wrapText="1"/>
    </xf>
    <xf numFmtId="0" fontId="3" fillId="6" borderId="105" xfId="0" applyFont="1" applyFill="1" applyBorder="1" applyAlignment="1">
      <alignment horizontal="center" vertical="top"/>
    </xf>
    <xf numFmtId="3" fontId="3" fillId="6" borderId="92" xfId="1" applyNumberFormat="1" applyFont="1" applyFill="1" applyBorder="1" applyAlignment="1">
      <alignment horizontal="center" vertical="top" wrapText="1"/>
    </xf>
    <xf numFmtId="3" fontId="3" fillId="6" borderId="88" xfId="1" applyNumberFormat="1" applyFont="1" applyFill="1" applyBorder="1" applyAlignment="1">
      <alignment horizontal="center" vertical="top" wrapText="1"/>
    </xf>
    <xf numFmtId="165" fontId="3" fillId="6" borderId="98" xfId="0" applyNumberFormat="1" applyFont="1" applyFill="1" applyBorder="1" applyAlignment="1">
      <alignment horizontal="center" vertical="top"/>
    </xf>
    <xf numFmtId="0" fontId="27" fillId="6" borderId="87" xfId="0" applyFont="1" applyFill="1" applyBorder="1" applyAlignment="1">
      <alignment horizontal="center" vertical="center"/>
    </xf>
    <xf numFmtId="0" fontId="3" fillId="6" borderId="14" xfId="0" applyFont="1" applyFill="1" applyBorder="1" applyAlignment="1">
      <alignment horizontal="center" vertical="center"/>
    </xf>
    <xf numFmtId="0" fontId="3" fillId="6" borderId="68" xfId="0" applyFont="1" applyFill="1" applyBorder="1" applyAlignment="1">
      <alignment horizontal="center" vertical="center"/>
    </xf>
    <xf numFmtId="0" fontId="3" fillId="6" borderId="70" xfId="0" applyFont="1" applyFill="1" applyBorder="1" applyAlignment="1">
      <alignment vertical="center" wrapText="1"/>
    </xf>
    <xf numFmtId="0" fontId="3" fillId="6" borderId="48" xfId="0" applyFont="1" applyFill="1" applyBorder="1" applyAlignment="1">
      <alignment horizontal="center" vertical="center"/>
    </xf>
    <xf numFmtId="0" fontId="3" fillId="6" borderId="29" xfId="0" applyFont="1" applyFill="1" applyBorder="1" applyAlignment="1">
      <alignment horizontal="center" vertical="center"/>
    </xf>
    <xf numFmtId="0" fontId="3" fillId="6" borderId="49" xfId="0" applyFont="1" applyFill="1" applyBorder="1" applyAlignment="1">
      <alignment horizontal="center" vertical="center"/>
    </xf>
    <xf numFmtId="0" fontId="9" fillId="6" borderId="14" xfId="0" applyFont="1" applyFill="1" applyBorder="1" applyAlignment="1">
      <alignment horizontal="center" vertical="center" textRotation="90" wrapText="1"/>
    </xf>
    <xf numFmtId="3" fontId="19" fillId="6" borderId="0" xfId="0" applyNumberFormat="1" applyFont="1" applyFill="1" applyBorder="1" applyAlignment="1">
      <alignment horizontal="center" vertical="top"/>
    </xf>
    <xf numFmtId="165" fontId="19" fillId="6" borderId="59" xfId="0" applyNumberFormat="1" applyFont="1" applyFill="1" applyBorder="1" applyAlignment="1">
      <alignment horizontal="center" vertical="top"/>
    </xf>
    <xf numFmtId="3" fontId="19" fillId="6" borderId="29" xfId="0" applyNumberFormat="1" applyFont="1" applyFill="1" applyBorder="1" applyAlignment="1">
      <alignment horizontal="center" vertical="top"/>
    </xf>
    <xf numFmtId="3" fontId="19" fillId="6" borderId="44"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0" fontId="7" fillId="0" borderId="14" xfId="0" applyFont="1" applyBorder="1" applyAlignment="1">
      <alignment horizontal="center" vertical="center" textRotation="90" wrapText="1"/>
    </xf>
    <xf numFmtId="0" fontId="3" fillId="6" borderId="14" xfId="0" applyFont="1" applyFill="1" applyBorder="1" applyAlignment="1">
      <alignment vertical="top" wrapText="1"/>
    </xf>
    <xf numFmtId="0" fontId="3" fillId="6" borderId="29" xfId="0" applyFont="1" applyFill="1" applyBorder="1" applyAlignment="1">
      <alignment vertical="top" wrapText="1"/>
    </xf>
    <xf numFmtId="49" fontId="5" fillId="6" borderId="14"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49" fontId="5" fillId="6" borderId="29"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49" fontId="5" fillId="10" borderId="10" xfId="0" applyNumberFormat="1" applyFont="1" applyFill="1" applyBorder="1" applyAlignment="1">
      <alignment horizontal="center" vertical="top"/>
    </xf>
    <xf numFmtId="0" fontId="3" fillId="6" borderId="51" xfId="0" applyFont="1" applyFill="1" applyBorder="1" applyAlignment="1">
      <alignment vertical="top" wrapText="1"/>
    </xf>
    <xf numFmtId="0" fontId="5" fillId="0" borderId="81" xfId="0" applyFont="1" applyFill="1" applyBorder="1" applyAlignment="1">
      <alignment horizontal="center" vertical="top" wrapText="1"/>
    </xf>
    <xf numFmtId="3" fontId="3" fillId="0" borderId="39" xfId="0" applyNumberFormat="1" applyFont="1" applyFill="1" applyBorder="1" applyAlignment="1">
      <alignment horizontal="center" vertical="top"/>
    </xf>
    <xf numFmtId="3" fontId="3" fillId="0" borderId="48" xfId="0" applyNumberFormat="1" applyFont="1" applyFill="1" applyBorder="1" applyAlignment="1">
      <alignment horizontal="center" vertical="top"/>
    </xf>
    <xf numFmtId="0" fontId="5" fillId="0" borderId="17" xfId="0" applyFont="1" applyFill="1" applyBorder="1" applyAlignment="1">
      <alignment horizontal="center" vertical="top" wrapText="1"/>
    </xf>
    <xf numFmtId="3" fontId="3" fillId="0" borderId="47" xfId="0" applyNumberFormat="1" applyFont="1" applyFill="1" applyBorder="1" applyAlignment="1">
      <alignment horizontal="center" vertical="top"/>
    </xf>
    <xf numFmtId="0" fontId="11" fillId="6" borderId="2" xfId="0" applyFont="1" applyFill="1" applyBorder="1" applyAlignment="1">
      <alignment vertical="top" wrapText="1"/>
    </xf>
    <xf numFmtId="3" fontId="19" fillId="0" borderId="14" xfId="0" applyNumberFormat="1" applyFont="1" applyFill="1" applyBorder="1" applyAlignment="1">
      <alignment horizontal="center" vertical="top"/>
    </xf>
    <xf numFmtId="0" fontId="19" fillId="6" borderId="29" xfId="0" applyFont="1" applyFill="1" applyBorder="1" applyAlignment="1">
      <alignment vertical="top" wrapText="1"/>
    </xf>
    <xf numFmtId="0" fontId="25" fillId="6" borderId="17" xfId="0" applyFont="1" applyFill="1" applyBorder="1" applyAlignment="1">
      <alignment horizontal="center" vertical="top" wrapText="1"/>
    </xf>
    <xf numFmtId="49" fontId="19" fillId="6" borderId="20" xfId="0" applyNumberFormat="1" applyFont="1" applyFill="1" applyBorder="1" applyAlignment="1">
      <alignment horizontal="center" vertical="top" wrapText="1"/>
    </xf>
    <xf numFmtId="3" fontId="19" fillId="0" borderId="29" xfId="0" applyNumberFormat="1" applyFont="1" applyFill="1" applyBorder="1" applyAlignment="1">
      <alignment horizontal="center" vertical="top"/>
    </xf>
    <xf numFmtId="3" fontId="19" fillId="0" borderId="44" xfId="0" applyNumberFormat="1" applyFont="1" applyFill="1" applyBorder="1" applyAlignment="1">
      <alignment horizontal="center" vertical="top"/>
    </xf>
    <xf numFmtId="3" fontId="19" fillId="0" borderId="27" xfId="0" applyNumberFormat="1" applyFont="1" applyFill="1" applyBorder="1" applyAlignment="1">
      <alignment horizontal="center" vertical="top"/>
    </xf>
    <xf numFmtId="0" fontId="11" fillId="6" borderId="29" xfId="0" applyFont="1" applyFill="1" applyBorder="1" applyAlignment="1">
      <alignment vertical="top" wrapText="1"/>
    </xf>
    <xf numFmtId="0" fontId="3" fillId="0" borderId="33" xfId="0" applyFont="1" applyFill="1" applyBorder="1" applyAlignment="1">
      <alignment horizontal="left" vertical="top" wrapText="1"/>
    </xf>
    <xf numFmtId="49" fontId="19" fillId="6" borderId="8" xfId="0" applyNumberFormat="1" applyFont="1" applyFill="1" applyBorder="1" applyAlignment="1">
      <alignment horizontal="center" vertical="top" wrapText="1"/>
    </xf>
    <xf numFmtId="0" fontId="3" fillId="6" borderId="63" xfId="0" applyFont="1" applyFill="1" applyBorder="1" applyAlignment="1">
      <alignment horizontal="center" vertical="top" wrapText="1"/>
    </xf>
    <xf numFmtId="0" fontId="3" fillId="0" borderId="32" xfId="0" applyFont="1" applyFill="1" applyBorder="1" applyAlignment="1">
      <alignment horizontal="center" vertical="top" wrapText="1"/>
    </xf>
    <xf numFmtId="0" fontId="19" fillId="6" borderId="59" xfId="0" applyFont="1" applyFill="1" applyBorder="1" applyAlignment="1">
      <alignment horizontal="center" vertical="top" wrapText="1"/>
    </xf>
    <xf numFmtId="164" fontId="11" fillId="6" borderId="38" xfId="0" applyNumberFormat="1" applyFont="1" applyFill="1" applyBorder="1" applyAlignment="1">
      <alignment horizontal="center" vertical="top" wrapText="1"/>
    </xf>
    <xf numFmtId="0" fontId="3" fillId="6" borderId="33" xfId="0" applyFont="1" applyFill="1" applyBorder="1" applyAlignment="1">
      <alignment horizontal="left" vertical="top" wrapText="1"/>
    </xf>
    <xf numFmtId="0" fontId="19" fillId="6" borderId="33" xfId="0" applyFont="1" applyFill="1" applyBorder="1" applyAlignment="1">
      <alignment horizontal="left" vertical="top" wrapText="1"/>
    </xf>
    <xf numFmtId="164" fontId="11" fillId="6" borderId="19" xfId="0" applyNumberFormat="1" applyFont="1" applyFill="1" applyBorder="1" applyAlignment="1">
      <alignment horizontal="center" vertical="top" wrapText="1"/>
    </xf>
    <xf numFmtId="0" fontId="11" fillId="6" borderId="19" xfId="0" applyFont="1" applyFill="1" applyBorder="1" applyAlignment="1">
      <alignment horizontal="center" vertical="top" wrapText="1"/>
    </xf>
    <xf numFmtId="0" fontId="5" fillId="6" borderId="46" xfId="0" applyFont="1" applyFill="1" applyBorder="1" applyAlignment="1">
      <alignment horizontal="center" vertical="top" wrapText="1"/>
    </xf>
    <xf numFmtId="49" fontId="3" fillId="6" borderId="27" xfId="0" applyNumberFormat="1" applyFont="1" applyFill="1" applyBorder="1" applyAlignment="1">
      <alignment horizontal="center" vertical="top" wrapText="1"/>
    </xf>
    <xf numFmtId="3" fontId="11" fillId="6" borderId="51" xfId="0" applyNumberFormat="1" applyFont="1" applyFill="1" applyBorder="1" applyAlignment="1">
      <alignment horizontal="center" vertical="top"/>
    </xf>
    <xf numFmtId="165" fontId="11" fillId="6" borderId="5" xfId="0" applyNumberFormat="1" applyFont="1" applyFill="1" applyBorder="1" applyAlignment="1">
      <alignment horizontal="center" vertical="top"/>
    </xf>
    <xf numFmtId="3" fontId="3" fillId="6" borderId="40" xfId="0" applyNumberFormat="1" applyFont="1" applyFill="1" applyBorder="1" applyAlignment="1">
      <alignment vertical="top" wrapText="1"/>
    </xf>
    <xf numFmtId="0" fontId="3" fillId="6" borderId="43" xfId="0" applyNumberFormat="1" applyFont="1" applyFill="1" applyBorder="1" applyAlignment="1">
      <alignment horizontal="center" vertical="top" wrapText="1"/>
    </xf>
    <xf numFmtId="0" fontId="3" fillId="6" borderId="1" xfId="0" applyNumberFormat="1" applyFont="1" applyFill="1" applyBorder="1" applyAlignment="1">
      <alignment horizontal="center" vertical="top" wrapText="1"/>
    </xf>
    <xf numFmtId="0" fontId="19" fillId="0" borderId="26" xfId="0" applyFont="1" applyBorder="1" applyAlignment="1">
      <alignment vertical="top" wrapText="1"/>
    </xf>
    <xf numFmtId="0" fontId="3" fillId="6" borderId="27" xfId="0" applyNumberFormat="1" applyFont="1" applyFill="1" applyBorder="1" applyAlignment="1">
      <alignment vertical="top" wrapText="1"/>
    </xf>
    <xf numFmtId="0" fontId="3" fillId="6" borderId="28" xfId="0" applyNumberFormat="1" applyFont="1" applyFill="1" applyBorder="1" applyAlignment="1">
      <alignment vertical="top" wrapText="1"/>
    </xf>
    <xf numFmtId="0" fontId="3" fillId="6" borderId="107" xfId="0" applyFont="1" applyFill="1" applyBorder="1" applyAlignment="1">
      <alignment vertical="top" wrapText="1"/>
    </xf>
    <xf numFmtId="165" fontId="3" fillId="12" borderId="20" xfId="3" applyNumberFormat="1" applyFont="1" applyFill="1" applyBorder="1" applyAlignment="1">
      <alignment horizontal="center" vertical="top"/>
    </xf>
    <xf numFmtId="49" fontId="25" fillId="6" borderId="45" xfId="0" applyNumberFormat="1" applyFont="1" applyFill="1" applyBorder="1" applyAlignment="1">
      <alignment horizontal="center" vertical="top"/>
    </xf>
    <xf numFmtId="3" fontId="19" fillId="6" borderId="43" xfId="0" applyNumberFormat="1" applyFont="1" applyFill="1" applyBorder="1" applyAlignment="1">
      <alignment horizontal="center" vertical="top"/>
    </xf>
    <xf numFmtId="165" fontId="19" fillId="6" borderId="8" xfId="0" applyNumberFormat="1" applyFont="1" applyFill="1" applyBorder="1" applyAlignment="1">
      <alignment horizontal="center" vertical="top" wrapText="1"/>
    </xf>
    <xf numFmtId="165" fontId="19" fillId="6" borderId="48" xfId="0" applyNumberFormat="1" applyFont="1" applyFill="1" applyBorder="1" applyAlignment="1">
      <alignment horizontal="center" vertical="top" wrapText="1"/>
    </xf>
    <xf numFmtId="3" fontId="19" fillId="6" borderId="45" xfId="0" applyNumberFormat="1" applyFont="1" applyFill="1" applyBorder="1" applyAlignment="1">
      <alignment horizontal="center" vertical="top"/>
    </xf>
    <xf numFmtId="49" fontId="25" fillId="6" borderId="29" xfId="0" applyNumberFormat="1" applyFont="1" applyFill="1" applyBorder="1" applyAlignment="1">
      <alignment vertical="top"/>
    </xf>
    <xf numFmtId="165" fontId="25" fillId="6" borderId="20" xfId="0" applyNumberFormat="1" applyFont="1" applyFill="1" applyBorder="1" applyAlignment="1">
      <alignment horizontal="center" vertical="top"/>
    </xf>
    <xf numFmtId="49" fontId="5" fillId="10" borderId="9"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9" xfId="1" applyFont="1" applyFill="1" applyBorder="1" applyAlignment="1">
      <alignment vertical="top" wrapText="1"/>
    </xf>
    <xf numFmtId="49" fontId="5" fillId="8" borderId="14" xfId="0" applyNumberFormat="1" applyFont="1" applyFill="1" applyBorder="1" applyAlignment="1">
      <alignment horizontal="center" vertical="top"/>
    </xf>
    <xf numFmtId="165" fontId="19" fillId="6" borderId="48" xfId="0" applyNumberFormat="1" applyFont="1" applyFill="1" applyBorder="1" applyAlignment="1">
      <alignment horizontal="center" vertical="top"/>
    </xf>
    <xf numFmtId="0" fontId="3" fillId="6" borderId="18" xfId="0" applyFont="1" applyFill="1" applyBorder="1" applyAlignment="1">
      <alignment horizontal="center" vertical="center" textRotation="90" wrapText="1"/>
    </xf>
    <xf numFmtId="0" fontId="3" fillId="6" borderId="14" xfId="0" applyFont="1" applyFill="1" applyBorder="1" applyAlignment="1">
      <alignment horizontal="center" vertical="center" textRotation="90"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34" xfId="0" applyFont="1" applyFill="1" applyBorder="1" applyAlignment="1">
      <alignment horizontal="center" vertical="center" textRotation="90" wrapText="1"/>
    </xf>
    <xf numFmtId="0" fontId="3" fillId="6" borderId="9" xfId="0" applyFont="1" applyFill="1" applyBorder="1" applyAlignment="1">
      <alignment vertical="top" wrapText="1"/>
    </xf>
    <xf numFmtId="0" fontId="3" fillId="6" borderId="8" xfId="0" applyFont="1" applyFill="1" applyBorder="1" applyAlignment="1">
      <alignment horizontal="center" vertical="top" wrapText="1"/>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0" fontId="19" fillId="6" borderId="14" xfId="0" applyFont="1" applyFill="1" applyBorder="1" applyAlignment="1">
      <alignment horizontal="left" vertical="top" wrapText="1"/>
    </xf>
    <xf numFmtId="0" fontId="19" fillId="6" borderId="29" xfId="0" applyFont="1" applyFill="1" applyBorder="1" applyAlignment="1">
      <alignment horizontal="left" vertical="top" wrapText="1"/>
    </xf>
    <xf numFmtId="0" fontId="19" fillId="6" borderId="45" xfId="0" applyFont="1" applyFill="1" applyBorder="1" applyAlignment="1">
      <alignment horizontal="center" vertical="top"/>
    </xf>
    <xf numFmtId="0" fontId="19" fillId="6" borderId="71" xfId="0" applyFont="1" applyFill="1" applyBorder="1" applyAlignment="1">
      <alignment horizontal="left" vertical="top" wrapText="1"/>
    </xf>
    <xf numFmtId="0" fontId="19" fillId="6" borderId="27" xfId="0" applyFont="1" applyFill="1" applyBorder="1" applyAlignment="1">
      <alignment horizontal="center" vertical="top"/>
    </xf>
    <xf numFmtId="165" fontId="3" fillId="0" borderId="0" xfId="0" applyNumberFormat="1" applyFont="1" applyFill="1" applyBorder="1" applyAlignment="1">
      <alignment vertical="top"/>
    </xf>
    <xf numFmtId="0" fontId="3" fillId="6" borderId="34" xfId="0" applyFont="1" applyFill="1" applyBorder="1" applyAlignment="1">
      <alignment horizontal="left" vertical="top" wrapText="1"/>
    </xf>
    <xf numFmtId="0" fontId="19" fillId="6" borderId="34" xfId="0" applyFont="1" applyFill="1" applyBorder="1" applyAlignment="1">
      <alignment horizontal="left" vertical="top" wrapText="1"/>
    </xf>
    <xf numFmtId="0" fontId="3" fillId="6" borderId="2" xfId="0" applyFont="1" applyFill="1" applyBorder="1" applyAlignment="1">
      <alignment horizontal="left" vertical="top" wrapText="1"/>
    </xf>
    <xf numFmtId="0" fontId="3" fillId="6" borderId="34"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7" fillId="6" borderId="14" xfId="0" applyFont="1" applyFill="1" applyBorder="1" applyAlignment="1">
      <alignment vertical="top" wrapText="1"/>
    </xf>
    <xf numFmtId="0" fontId="3" fillId="6" borderId="91" xfId="0" applyFont="1" applyFill="1" applyBorder="1" applyAlignment="1">
      <alignment horizontal="center" vertical="top"/>
    </xf>
    <xf numFmtId="0" fontId="3" fillId="6" borderId="98" xfId="0" applyFont="1" applyFill="1" applyBorder="1" applyAlignment="1">
      <alignment horizontal="center" vertical="center"/>
    </xf>
    <xf numFmtId="0" fontId="3" fillId="6" borderId="79" xfId="0" applyFont="1" applyFill="1" applyBorder="1" applyAlignment="1">
      <alignment horizontal="center" vertical="center"/>
    </xf>
    <xf numFmtId="0" fontId="3" fillId="6" borderId="82" xfId="0" applyFont="1" applyFill="1" applyBorder="1" applyAlignment="1">
      <alignment horizontal="center" vertical="center"/>
    </xf>
    <xf numFmtId="0" fontId="3" fillId="6" borderId="14" xfId="0" applyFont="1" applyFill="1" applyBorder="1" applyAlignment="1">
      <alignment horizontal="left" vertical="top" wrapText="1"/>
    </xf>
    <xf numFmtId="0" fontId="3" fillId="6" borderId="87" xfId="0" applyFont="1" applyFill="1" applyBorder="1" applyAlignment="1">
      <alignment horizontal="left" vertical="top" wrapText="1"/>
    </xf>
    <xf numFmtId="0" fontId="3" fillId="6" borderId="79" xfId="0" applyFont="1" applyFill="1" applyBorder="1" applyAlignment="1">
      <alignment horizontal="left" vertical="top" wrapText="1"/>
    </xf>
    <xf numFmtId="0" fontId="3" fillId="6" borderId="108" xfId="0" applyFont="1" applyFill="1" applyBorder="1" applyAlignment="1">
      <alignment horizontal="left" vertical="top" wrapText="1"/>
    </xf>
    <xf numFmtId="0" fontId="3" fillId="6" borderId="109" xfId="0" applyFont="1" applyFill="1" applyBorder="1" applyAlignment="1">
      <alignment horizontal="left" vertical="top" wrapText="1"/>
    </xf>
    <xf numFmtId="0" fontId="3" fillId="6" borderId="84" xfId="1" applyFont="1" applyFill="1" applyBorder="1" applyAlignment="1">
      <alignment horizontal="left" vertical="top" wrapText="1"/>
    </xf>
    <xf numFmtId="0" fontId="5" fillId="6" borderId="29" xfId="0" applyFont="1" applyFill="1" applyBorder="1" applyAlignment="1">
      <alignment horizontal="center" vertical="center"/>
    </xf>
    <xf numFmtId="0" fontId="3" fillId="6" borderId="40" xfId="0" applyFont="1" applyFill="1" applyBorder="1" applyAlignment="1">
      <alignment vertical="top" wrapText="1"/>
    </xf>
    <xf numFmtId="0" fontId="3" fillId="6" borderId="93" xfId="0" applyFont="1" applyFill="1" applyBorder="1" applyAlignment="1">
      <alignment horizontal="left" vertical="top" wrapText="1"/>
    </xf>
    <xf numFmtId="0" fontId="3" fillId="6" borderId="9" xfId="0" applyFont="1" applyFill="1" applyBorder="1" applyAlignment="1">
      <alignment vertical="top" wrapText="1"/>
    </xf>
    <xf numFmtId="0" fontId="3" fillId="6" borderId="63" xfId="0" applyFont="1" applyFill="1" applyBorder="1" applyAlignment="1">
      <alignment vertical="top" wrapText="1"/>
    </xf>
    <xf numFmtId="165" fontId="3" fillId="6" borderId="96" xfId="0" applyNumberFormat="1" applyFont="1" applyFill="1" applyBorder="1" applyAlignment="1">
      <alignment horizontal="center" vertical="top"/>
    </xf>
    <xf numFmtId="0" fontId="23" fillId="6" borderId="93" xfId="0" applyFont="1" applyFill="1" applyBorder="1" applyAlignment="1">
      <alignment horizontal="left" vertical="top" wrapText="1"/>
    </xf>
    <xf numFmtId="0" fontId="3" fillId="6" borderId="35" xfId="0" applyFont="1" applyFill="1" applyBorder="1" applyAlignment="1">
      <alignment vertical="top"/>
    </xf>
    <xf numFmtId="0" fontId="19" fillId="6" borderId="70" xfId="0" applyFont="1" applyFill="1" applyBorder="1" applyAlignment="1">
      <alignment vertical="top" wrapText="1"/>
    </xf>
    <xf numFmtId="0" fontId="3" fillId="6" borderId="35" xfId="0" applyFont="1" applyFill="1" applyBorder="1" applyAlignment="1">
      <alignment vertical="top" wrapText="1"/>
    </xf>
    <xf numFmtId="0" fontId="3" fillId="6" borderId="9" xfId="0" applyFont="1" applyFill="1" applyBorder="1" applyAlignment="1">
      <alignment vertical="top" wrapText="1"/>
    </xf>
    <xf numFmtId="0" fontId="3" fillId="6" borderId="80" xfId="0" applyFont="1" applyFill="1" applyBorder="1" applyAlignment="1">
      <alignment horizontal="center" vertical="center"/>
    </xf>
    <xf numFmtId="3" fontId="3" fillId="8" borderId="31" xfId="0" applyNumberFormat="1" applyFont="1" applyFill="1" applyBorder="1" applyAlignment="1">
      <alignment horizontal="center" vertical="top"/>
    </xf>
    <xf numFmtId="3" fontId="15" fillId="6" borderId="27" xfId="1" applyNumberFormat="1" applyFont="1" applyFill="1" applyBorder="1" applyAlignment="1">
      <alignment horizontal="center" vertical="top"/>
    </xf>
    <xf numFmtId="3" fontId="15" fillId="6" borderId="28" xfId="1" applyNumberFormat="1" applyFont="1" applyFill="1" applyBorder="1" applyAlignment="1">
      <alignment horizontal="center" vertical="top"/>
    </xf>
    <xf numFmtId="0" fontId="3" fillId="0" borderId="0" xfId="0" applyFont="1" applyBorder="1" applyAlignment="1">
      <alignment horizontal="left" vertical="top" wrapText="1"/>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165" fontId="3" fillId="0" borderId="26" xfId="0" applyNumberFormat="1" applyFont="1" applyFill="1" applyBorder="1" applyAlignment="1">
      <alignment horizontal="center" vertical="top"/>
    </xf>
    <xf numFmtId="49" fontId="5" fillId="8" borderId="14"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top" wrapText="1"/>
    </xf>
    <xf numFmtId="0" fontId="19" fillId="6" borderId="29" xfId="0" applyFont="1" applyFill="1" applyBorder="1" applyAlignment="1">
      <alignment vertical="top" wrapText="1"/>
    </xf>
    <xf numFmtId="3" fontId="3" fillId="6" borderId="2" xfId="0" applyNumberFormat="1" applyFont="1" applyFill="1" applyBorder="1" applyAlignment="1">
      <alignment horizontal="center" vertical="top"/>
    </xf>
    <xf numFmtId="3" fontId="19" fillId="6" borderId="2" xfId="0" applyNumberFormat="1" applyFont="1" applyFill="1" applyBorder="1" applyAlignment="1">
      <alignment horizontal="center" vertical="top"/>
    </xf>
    <xf numFmtId="3" fontId="3" fillId="6" borderId="38" xfId="0" applyNumberFormat="1" applyFont="1" applyFill="1" applyBorder="1" applyAlignment="1">
      <alignment horizontal="center" vertical="top"/>
    </xf>
    <xf numFmtId="3" fontId="3" fillId="6" borderId="32" xfId="0" applyNumberFormat="1" applyFont="1" applyFill="1" applyBorder="1" applyAlignment="1">
      <alignment horizontal="center" vertical="top"/>
    </xf>
    <xf numFmtId="3" fontId="3" fillId="6" borderId="79" xfId="0" applyNumberFormat="1" applyFont="1" applyFill="1" applyBorder="1" applyAlignment="1">
      <alignment horizontal="center" vertical="top"/>
    </xf>
    <xf numFmtId="3" fontId="15" fillId="6" borderId="90" xfId="0" applyNumberFormat="1" applyFont="1" applyFill="1" applyBorder="1" applyAlignment="1">
      <alignment horizontal="center" vertical="top"/>
    </xf>
    <xf numFmtId="3" fontId="15" fillId="6" borderId="68" xfId="0" applyNumberFormat="1" applyFont="1" applyFill="1" applyBorder="1" applyAlignment="1">
      <alignment horizontal="center" vertical="top"/>
    </xf>
    <xf numFmtId="0" fontId="28" fillId="6" borderId="45" xfId="0" applyFont="1" applyFill="1" applyBorder="1" applyAlignment="1">
      <alignment horizontal="center" vertical="center" textRotation="90" wrapText="1"/>
    </xf>
    <xf numFmtId="0" fontId="28" fillId="0" borderId="45" xfId="0" applyFont="1" applyBorder="1" applyAlignment="1">
      <alignment horizontal="center" vertical="center" textRotation="90" wrapText="1"/>
    </xf>
    <xf numFmtId="164" fontId="3" fillId="6" borderId="82" xfId="0" applyNumberFormat="1" applyFont="1" applyFill="1" applyBorder="1" applyAlignment="1">
      <alignment horizontal="center" vertical="top"/>
    </xf>
    <xf numFmtId="164" fontId="3" fillId="6" borderId="80" xfId="0" applyNumberFormat="1" applyFont="1" applyFill="1" applyBorder="1" applyAlignment="1">
      <alignment horizontal="center" vertical="top"/>
    </xf>
    <xf numFmtId="0" fontId="3" fillId="6" borderId="9" xfId="0" applyFont="1" applyFill="1" applyBorder="1" applyAlignment="1">
      <alignment horizontal="left" vertical="top" wrapText="1"/>
    </xf>
    <xf numFmtId="0" fontId="3" fillId="6" borderId="7" xfId="0" applyFont="1" applyFill="1" applyBorder="1" applyAlignment="1">
      <alignment horizontal="left" vertical="top" wrapText="1"/>
    </xf>
    <xf numFmtId="0" fontId="7" fillId="6" borderId="14" xfId="0" applyFont="1" applyFill="1" applyBorder="1" applyAlignment="1">
      <alignment vertical="top" wrapText="1"/>
    </xf>
    <xf numFmtId="49" fontId="5" fillId="6" borderId="14" xfId="0" applyNumberFormat="1" applyFont="1" applyFill="1" applyBorder="1" applyAlignment="1">
      <alignment horizontal="center" vertical="top"/>
    </xf>
    <xf numFmtId="0" fontId="3" fillId="6" borderId="34" xfId="0" applyFont="1" applyFill="1" applyBorder="1" applyAlignment="1">
      <alignment horizontal="center" vertical="center" textRotation="90" wrapText="1"/>
    </xf>
    <xf numFmtId="49" fontId="5" fillId="6" borderId="45"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49" fontId="5" fillId="6" borderId="18" xfId="0" applyNumberFormat="1" applyFont="1" applyFill="1" applyBorder="1" applyAlignment="1">
      <alignment horizontal="center" vertical="top" wrapText="1"/>
    </xf>
    <xf numFmtId="49" fontId="5" fillId="10" borderId="35" xfId="0" applyNumberFormat="1" applyFont="1" applyFill="1" applyBorder="1" applyAlignment="1">
      <alignment horizontal="center" vertical="top" wrapText="1"/>
    </xf>
    <xf numFmtId="49" fontId="5" fillId="8" borderId="0" xfId="0" applyNumberFormat="1" applyFont="1" applyFill="1" applyBorder="1" applyAlignment="1">
      <alignment horizontal="center" vertical="top" wrapText="1"/>
    </xf>
    <xf numFmtId="0" fontId="5" fillId="6" borderId="0" xfId="0" applyFont="1" applyFill="1" applyBorder="1" applyAlignment="1">
      <alignment horizontal="center" vertical="top" wrapText="1"/>
    </xf>
    <xf numFmtId="0" fontId="7" fillId="6" borderId="35" xfId="0" applyFont="1" applyFill="1" applyBorder="1" applyAlignment="1">
      <alignment horizontal="left" vertical="top" wrapText="1"/>
    </xf>
    <xf numFmtId="0" fontId="7" fillId="6" borderId="64" xfId="0" applyFont="1" applyFill="1" applyBorder="1" applyAlignment="1">
      <alignment horizontal="left" vertical="top" wrapText="1"/>
    </xf>
    <xf numFmtId="3" fontId="3" fillId="6" borderId="23" xfId="0" applyNumberFormat="1" applyFont="1" applyFill="1" applyBorder="1" applyAlignment="1">
      <alignment horizontal="center" vertical="top"/>
    </xf>
    <xf numFmtId="0" fontId="3" fillId="6" borderId="51" xfId="0" applyFont="1" applyFill="1" applyBorder="1" applyAlignment="1">
      <alignment horizontal="center" vertical="top" wrapText="1"/>
    </xf>
    <xf numFmtId="165" fontId="3" fillId="6" borderId="26" xfId="0" applyNumberFormat="1" applyFont="1" applyFill="1" applyBorder="1" applyAlignment="1">
      <alignment vertical="top" wrapText="1"/>
    </xf>
    <xf numFmtId="49" fontId="11" fillId="6" borderId="14" xfId="0" applyNumberFormat="1" applyFont="1" applyFill="1" applyBorder="1" applyAlignment="1">
      <alignment horizontal="center" vertical="top" wrapText="1"/>
    </xf>
    <xf numFmtId="49" fontId="11" fillId="6" borderId="29" xfId="0" applyNumberFormat="1" applyFont="1" applyFill="1" applyBorder="1" applyAlignment="1">
      <alignment horizontal="center" vertical="top" wrapText="1"/>
    </xf>
    <xf numFmtId="0" fontId="19" fillId="6" borderId="89" xfId="0" applyFont="1" applyFill="1" applyBorder="1" applyAlignment="1">
      <alignment horizontal="center" vertical="top" wrapText="1"/>
    </xf>
    <xf numFmtId="165" fontId="19" fillId="6" borderId="89" xfId="0" applyNumberFormat="1" applyFont="1" applyFill="1" applyBorder="1" applyAlignment="1">
      <alignment horizontal="center" vertical="top"/>
    </xf>
    <xf numFmtId="165" fontId="3" fillId="6" borderId="97" xfId="0" applyNumberFormat="1" applyFont="1" applyFill="1" applyBorder="1" applyAlignment="1">
      <alignment horizontal="center" vertical="top"/>
    </xf>
    <xf numFmtId="0" fontId="19" fillId="6" borderId="91" xfId="0" applyFont="1" applyFill="1" applyBorder="1" applyAlignment="1">
      <alignment horizontal="center" vertical="top" wrapText="1"/>
    </xf>
    <xf numFmtId="165" fontId="19" fillId="6" borderId="91" xfId="0" applyNumberFormat="1" applyFont="1" applyFill="1" applyBorder="1" applyAlignment="1">
      <alignment horizontal="center" vertical="top"/>
    </xf>
    <xf numFmtId="3" fontId="19" fillId="6" borderId="90" xfId="0" applyNumberFormat="1" applyFont="1" applyFill="1" applyBorder="1" applyAlignment="1">
      <alignment horizontal="center"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45" xfId="0" applyFont="1" applyFill="1" applyBorder="1" applyAlignment="1">
      <alignment horizontal="left" vertical="top" wrapText="1"/>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0" fontId="3" fillId="6" borderId="40" xfId="0" applyFont="1" applyFill="1" applyBorder="1" applyAlignment="1">
      <alignment vertical="top" wrapText="1"/>
    </xf>
    <xf numFmtId="49" fontId="5" fillId="6" borderId="14"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34"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1" fontId="15" fillId="6" borderId="18" xfId="0" applyNumberFormat="1" applyFont="1" applyFill="1" applyBorder="1" applyAlignment="1">
      <alignment horizontal="center" vertical="top" wrapText="1"/>
    </xf>
    <xf numFmtId="1" fontId="3" fillId="6" borderId="37" xfId="0" applyNumberFormat="1" applyFont="1" applyFill="1" applyBorder="1" applyAlignment="1">
      <alignment horizontal="center" vertical="top" wrapText="1"/>
    </xf>
    <xf numFmtId="1" fontId="3" fillId="6" borderId="43" xfId="0" applyNumberFormat="1" applyFont="1" applyFill="1" applyBorder="1" applyAlignment="1">
      <alignment horizontal="center" vertical="top" wrapText="1"/>
    </xf>
    <xf numFmtId="1" fontId="3" fillId="6" borderId="1" xfId="0" applyNumberFormat="1" applyFont="1" applyFill="1" applyBorder="1" applyAlignment="1">
      <alignment horizontal="center" vertical="top" wrapText="1"/>
    </xf>
    <xf numFmtId="0" fontId="3" fillId="6" borderId="8" xfId="0" applyFont="1" applyFill="1" applyBorder="1" applyAlignment="1">
      <alignment horizontal="center" vertical="top" wrapText="1"/>
    </xf>
    <xf numFmtId="0" fontId="3" fillId="6" borderId="43" xfId="0" applyFont="1" applyFill="1" applyBorder="1" applyAlignment="1">
      <alignment horizontal="center" vertical="center" textRotation="90" wrapText="1"/>
    </xf>
    <xf numFmtId="0" fontId="3" fillId="6" borderId="45" xfId="0" applyFont="1" applyFill="1" applyBorder="1" applyAlignment="1">
      <alignment horizontal="center" vertical="center" textRotation="90" wrapText="1"/>
    </xf>
    <xf numFmtId="49" fontId="3" fillId="6" borderId="8"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center" wrapText="1"/>
    </xf>
    <xf numFmtId="49" fontId="19" fillId="6" borderId="8" xfId="0" applyNumberFormat="1" applyFont="1" applyFill="1" applyBorder="1" applyAlignment="1">
      <alignment horizontal="center" vertical="center" wrapText="1"/>
    </xf>
    <xf numFmtId="49" fontId="19" fillId="6" borderId="20" xfId="0" applyNumberFormat="1" applyFont="1" applyFill="1" applyBorder="1" applyAlignment="1">
      <alignment horizontal="center" vertical="center" wrapText="1"/>
    </xf>
    <xf numFmtId="49" fontId="3" fillId="6" borderId="20" xfId="0" applyNumberFormat="1" applyFont="1" applyFill="1" applyBorder="1" applyAlignment="1">
      <alignment horizontal="center" vertical="center" wrapText="1"/>
    </xf>
    <xf numFmtId="0" fontId="5" fillId="6" borderId="43" xfId="0" applyFont="1" applyFill="1" applyBorder="1" applyAlignment="1">
      <alignment horizontal="center" vertical="center" wrapText="1"/>
    </xf>
    <xf numFmtId="0" fontId="3" fillId="6" borderId="27" xfId="0" applyFont="1" applyFill="1" applyBorder="1" applyAlignment="1">
      <alignment horizontal="center" vertical="center" textRotation="90" wrapText="1"/>
    </xf>
    <xf numFmtId="3" fontId="5" fillId="6" borderId="43" xfId="0" applyNumberFormat="1" applyFont="1" applyFill="1" applyBorder="1" applyAlignment="1">
      <alignment horizontal="center" vertical="top"/>
    </xf>
    <xf numFmtId="0" fontId="22" fillId="6" borderId="45" xfId="0" applyFont="1" applyFill="1" applyBorder="1" applyAlignment="1">
      <alignment wrapText="1"/>
    </xf>
    <xf numFmtId="0" fontId="3" fillId="6" borderId="37" xfId="0" applyFont="1" applyFill="1" applyBorder="1" applyAlignment="1">
      <alignment horizontal="center" vertical="center" textRotation="90" wrapText="1"/>
    </xf>
    <xf numFmtId="0" fontId="3" fillId="6" borderId="0" xfId="0" applyFont="1" applyFill="1" applyBorder="1" applyAlignment="1">
      <alignment horizontal="center" vertical="top" wrapText="1"/>
    </xf>
    <xf numFmtId="0" fontId="19" fillId="6" borderId="45" xfId="0" applyFont="1" applyFill="1" applyBorder="1" applyAlignment="1">
      <alignment horizontal="center" vertical="center" textRotation="90" wrapText="1"/>
    </xf>
    <xf numFmtId="0" fontId="19" fillId="6" borderId="27" xfId="0" applyFont="1" applyFill="1" applyBorder="1" applyAlignment="1">
      <alignment horizontal="center" vertical="center" textRotation="90" wrapText="1"/>
    </xf>
    <xf numFmtId="49" fontId="5" fillId="6" borderId="41" xfId="0" applyNumberFormat="1" applyFont="1" applyFill="1" applyBorder="1" applyAlignment="1">
      <alignment horizontal="center" vertical="top"/>
    </xf>
    <xf numFmtId="49" fontId="5" fillId="6" borderId="8" xfId="0" applyNumberFormat="1" applyFont="1" applyFill="1" applyBorder="1" applyAlignment="1">
      <alignment horizontal="center" vertical="top"/>
    </xf>
    <xf numFmtId="0" fontId="7" fillId="6" borderId="8" xfId="0" applyFont="1" applyFill="1" applyBorder="1" applyAlignment="1">
      <alignment horizontal="center" vertical="top"/>
    </xf>
    <xf numFmtId="0" fontId="3" fillId="6" borderId="14" xfId="0" applyFont="1" applyFill="1" applyBorder="1" applyAlignment="1">
      <alignment horizontal="center" vertical="center" textRotation="90" wrapText="1"/>
    </xf>
    <xf numFmtId="0" fontId="3" fillId="6" borderId="29" xfId="0" applyFont="1" applyFill="1" applyBorder="1" applyAlignment="1">
      <alignment horizontal="center" vertical="center" textRotation="90" wrapText="1"/>
    </xf>
    <xf numFmtId="49" fontId="5" fillId="6" borderId="14" xfId="0" applyNumberFormat="1" applyFont="1" applyFill="1" applyBorder="1" applyAlignment="1">
      <alignment horizontal="center" vertical="top"/>
    </xf>
    <xf numFmtId="0" fontId="3" fillId="6" borderId="29" xfId="0" applyFont="1" applyFill="1" applyBorder="1" applyAlignment="1">
      <alignment horizontal="left" vertical="top" wrapText="1"/>
    </xf>
    <xf numFmtId="49" fontId="5" fillId="3" borderId="45"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49" fontId="3" fillId="6" borderId="20" xfId="0" applyNumberFormat="1" applyFont="1" applyFill="1" applyBorder="1" applyAlignment="1">
      <alignment horizontal="center" vertical="top" wrapText="1"/>
    </xf>
    <xf numFmtId="49" fontId="5" fillId="6" borderId="29" xfId="0" applyNumberFormat="1" applyFont="1" applyFill="1" applyBorder="1" applyAlignment="1">
      <alignment horizontal="center" vertical="top"/>
    </xf>
    <xf numFmtId="3" fontId="3" fillId="6" borderId="74" xfId="1" applyNumberFormat="1" applyFont="1" applyFill="1" applyBorder="1" applyAlignment="1">
      <alignment horizontal="center" vertical="top"/>
    </xf>
    <xf numFmtId="3" fontId="5" fillId="0" borderId="65" xfId="0" applyNumberFormat="1" applyFont="1" applyBorder="1" applyAlignment="1">
      <alignment horizontal="center" vertical="top" wrapText="1"/>
    </xf>
    <xf numFmtId="0" fontId="5" fillId="0" borderId="21" xfId="0" applyFont="1" applyBorder="1" applyAlignment="1">
      <alignment horizontal="center" vertical="top" wrapText="1"/>
    </xf>
    <xf numFmtId="3" fontId="3" fillId="6" borderId="110" xfId="0" applyNumberFormat="1" applyFont="1" applyFill="1" applyBorder="1" applyAlignment="1">
      <alignment horizontal="center" vertical="top" wrapText="1"/>
    </xf>
    <xf numFmtId="0" fontId="3" fillId="0" borderId="26" xfId="0" applyFont="1" applyBorder="1" applyAlignment="1">
      <alignment vertical="top" wrapText="1"/>
    </xf>
    <xf numFmtId="49" fontId="5" fillId="10" borderId="9"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85" xfId="0" applyFont="1" applyFill="1" applyBorder="1" applyAlignment="1">
      <alignment horizontal="left" vertical="top" wrapText="1"/>
    </xf>
    <xf numFmtId="0" fontId="3" fillId="6" borderId="45" xfId="0" applyFont="1" applyFill="1" applyBorder="1" applyAlignment="1">
      <alignment horizontal="left" vertical="top" wrapText="1"/>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1" fontId="3" fillId="6" borderId="90" xfId="0" applyNumberFormat="1" applyFont="1" applyFill="1" applyBorder="1" applyAlignment="1">
      <alignment horizontal="center" vertical="top" wrapText="1"/>
    </xf>
    <xf numFmtId="1" fontId="3" fillId="6" borderId="86" xfId="0" applyNumberFormat="1" applyFont="1" applyFill="1" applyBorder="1" applyAlignment="1">
      <alignment horizontal="center" vertical="top" wrapText="1"/>
    </xf>
    <xf numFmtId="1" fontId="3" fillId="6" borderId="68" xfId="0" applyNumberFormat="1" applyFont="1" applyFill="1" applyBorder="1" applyAlignment="1">
      <alignment horizontal="center" vertical="top" wrapText="1"/>
    </xf>
    <xf numFmtId="0" fontId="3" fillId="6" borderId="45" xfId="0" applyFont="1" applyFill="1" applyBorder="1" applyAlignment="1">
      <alignment horizontal="center" vertical="center" textRotation="90" wrapText="1"/>
    </xf>
    <xf numFmtId="49" fontId="3" fillId="6" borderId="8" xfId="0" applyNumberFormat="1" applyFont="1" applyFill="1" applyBorder="1" applyAlignment="1">
      <alignment horizontal="center" vertical="center" wrapText="1"/>
    </xf>
    <xf numFmtId="0" fontId="3" fillId="6" borderId="9" xfId="1" applyFont="1" applyFill="1" applyBorder="1" applyAlignment="1">
      <alignment horizontal="left" vertical="top" wrapText="1"/>
    </xf>
    <xf numFmtId="49" fontId="5" fillId="8" borderId="14" xfId="0" applyNumberFormat="1" applyFont="1" applyFill="1" applyBorder="1" applyAlignment="1">
      <alignment vertical="center" textRotation="90"/>
    </xf>
    <xf numFmtId="165" fontId="19" fillId="8" borderId="63" xfId="0" applyNumberFormat="1" applyFont="1" applyFill="1" applyBorder="1" applyAlignment="1">
      <alignment horizontal="center" vertical="top"/>
    </xf>
    <xf numFmtId="165" fontId="19" fillId="8" borderId="38" xfId="0" applyNumberFormat="1" applyFont="1" applyFill="1" applyBorder="1" applyAlignment="1">
      <alignment horizontal="center" vertical="top"/>
    </xf>
    <xf numFmtId="0" fontId="19" fillId="8" borderId="38" xfId="0" applyFont="1" applyFill="1" applyBorder="1" applyAlignment="1">
      <alignment horizontal="left" vertical="top" wrapText="1"/>
    </xf>
    <xf numFmtId="3" fontId="19" fillId="8" borderId="38" xfId="0" applyNumberFormat="1" applyFont="1" applyFill="1" applyBorder="1" applyAlignment="1">
      <alignment horizontal="center" vertical="top" wrapText="1"/>
    </xf>
    <xf numFmtId="3" fontId="3" fillId="8" borderId="38" xfId="0" applyNumberFormat="1" applyFont="1" applyFill="1" applyBorder="1" applyAlignment="1">
      <alignment horizontal="center" vertical="top" wrapText="1"/>
    </xf>
    <xf numFmtId="3" fontId="3" fillId="8" borderId="48" xfId="0" applyNumberFormat="1" applyFont="1" applyFill="1" applyBorder="1" applyAlignment="1">
      <alignment horizontal="center" vertical="top" wrapText="1"/>
    </xf>
    <xf numFmtId="49" fontId="3" fillId="8" borderId="38" xfId="0" applyNumberFormat="1" applyFont="1" applyFill="1" applyBorder="1" applyAlignment="1">
      <alignment vertical="top"/>
    </xf>
    <xf numFmtId="49" fontId="3" fillId="8" borderId="39" xfId="0" applyNumberFormat="1" applyFont="1" applyFill="1" applyBorder="1" applyAlignment="1">
      <alignment vertical="top"/>
    </xf>
    <xf numFmtId="3" fontId="3" fillId="8" borderId="48" xfId="0" applyNumberFormat="1" applyFont="1" applyFill="1" applyBorder="1" applyAlignment="1">
      <alignment horizontal="center" vertical="top"/>
    </xf>
    <xf numFmtId="0" fontId="3" fillId="8" borderId="37" xfId="1" applyFont="1" applyFill="1" applyBorder="1" applyAlignment="1">
      <alignment vertical="top" wrapText="1"/>
    </xf>
    <xf numFmtId="3" fontId="3" fillId="8" borderId="37" xfId="0" applyNumberFormat="1" applyFont="1" applyFill="1" applyBorder="1" applyAlignment="1">
      <alignment horizontal="center" vertical="top" wrapText="1"/>
    </xf>
    <xf numFmtId="3" fontId="3" fillId="8" borderId="37" xfId="0" applyNumberFormat="1" applyFont="1" applyFill="1" applyBorder="1" applyAlignment="1">
      <alignment horizontal="center" vertical="top"/>
    </xf>
    <xf numFmtId="0" fontId="3" fillId="8" borderId="38" xfId="0" applyFont="1" applyFill="1" applyBorder="1" applyAlignment="1">
      <alignment horizontal="center" vertical="top"/>
    </xf>
    <xf numFmtId="165" fontId="3" fillId="8" borderId="38"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43" xfId="0" applyFont="1" applyFill="1" applyBorder="1" applyAlignment="1">
      <alignment horizontal="center" vertical="center" textRotation="90" wrapText="1"/>
    </xf>
    <xf numFmtId="0" fontId="3" fillId="6" borderId="45" xfId="0" applyFont="1" applyFill="1" applyBorder="1" applyAlignment="1">
      <alignment horizontal="center" vertical="center" textRotation="90" wrapText="1"/>
    </xf>
    <xf numFmtId="0" fontId="3" fillId="6" borderId="40" xfId="1" applyFont="1" applyFill="1" applyBorder="1" applyAlignment="1">
      <alignment vertical="top" wrapText="1"/>
    </xf>
    <xf numFmtId="49" fontId="3" fillId="6" borderId="8" xfId="0" applyNumberFormat="1" applyFont="1" applyFill="1" applyBorder="1" applyAlignment="1">
      <alignment horizontal="center" vertical="top" wrapText="1"/>
    </xf>
    <xf numFmtId="0" fontId="31" fillId="6" borderId="16" xfId="0" applyFont="1" applyFill="1" applyBorder="1" applyAlignment="1">
      <alignment horizontal="center" vertical="center" wrapText="1"/>
    </xf>
    <xf numFmtId="0" fontId="5" fillId="6" borderId="0" xfId="0" applyFont="1" applyFill="1" applyBorder="1" applyAlignment="1">
      <alignment horizontal="center" vertical="center" wrapText="1"/>
    </xf>
    <xf numFmtId="0" fontId="3" fillId="6" borderId="29" xfId="0" applyFont="1" applyFill="1" applyBorder="1" applyAlignment="1">
      <alignment vertical="top" wrapText="1"/>
    </xf>
    <xf numFmtId="49" fontId="5" fillId="10" borderId="9"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49" fontId="3" fillId="6" borderId="8" xfId="0" applyNumberFormat="1" applyFont="1" applyFill="1" applyBorder="1" applyAlignment="1">
      <alignment horizontal="center" vertical="center" wrapText="1"/>
    </xf>
    <xf numFmtId="0" fontId="2" fillId="6" borderId="14" xfId="0" applyFont="1" applyFill="1" applyBorder="1" applyAlignment="1">
      <alignment horizontal="center" vertical="center" textRotation="90" wrapText="1"/>
    </xf>
    <xf numFmtId="49" fontId="5" fillId="6" borderId="14" xfId="0" applyNumberFormat="1" applyFont="1" applyFill="1" applyBorder="1" applyAlignment="1">
      <alignment vertical="top"/>
    </xf>
    <xf numFmtId="164" fontId="3" fillId="6" borderId="27" xfId="0" applyNumberFormat="1" applyFont="1" applyFill="1" applyBorder="1" applyAlignment="1">
      <alignment horizontal="center" vertical="top"/>
    </xf>
    <xf numFmtId="49" fontId="3" fillId="6" borderId="72" xfId="0" applyNumberFormat="1" applyFont="1" applyFill="1" applyBorder="1" applyAlignment="1">
      <alignment horizontal="center" vertical="top"/>
    </xf>
    <xf numFmtId="49" fontId="3" fillId="6" borderId="76" xfId="0" applyNumberFormat="1" applyFont="1" applyFill="1" applyBorder="1" applyAlignment="1">
      <alignment horizontal="center" vertical="top" wrapText="1"/>
    </xf>
    <xf numFmtId="49" fontId="3" fillId="6" borderId="27" xfId="0" applyNumberFormat="1" applyFont="1" applyFill="1" applyBorder="1" applyAlignment="1">
      <alignment horizontal="center" vertical="top"/>
    </xf>
    <xf numFmtId="0" fontId="3" fillId="6" borderId="35" xfId="0" applyFont="1" applyFill="1" applyBorder="1" applyAlignment="1">
      <alignment vertical="top" wrapText="1"/>
    </xf>
    <xf numFmtId="0" fontId="5" fillId="6" borderId="29" xfId="0" applyFont="1" applyFill="1" applyBorder="1" applyAlignment="1">
      <alignment horizontal="center" vertical="top" wrapText="1"/>
    </xf>
    <xf numFmtId="3" fontId="5" fillId="6" borderId="45" xfId="0" applyNumberFormat="1" applyFont="1" applyFill="1" applyBorder="1" applyAlignment="1">
      <alignment horizontal="center" vertical="top"/>
    </xf>
    <xf numFmtId="3" fontId="19" fillId="6" borderId="18" xfId="0" applyNumberFormat="1" applyFont="1" applyFill="1" applyBorder="1" applyAlignment="1">
      <alignment horizontal="center" vertical="top"/>
    </xf>
    <xf numFmtId="0" fontId="3" fillId="6" borderId="111" xfId="0" applyFont="1" applyFill="1" applyBorder="1" applyAlignment="1">
      <alignment horizontal="center" vertical="top"/>
    </xf>
    <xf numFmtId="165" fontId="3" fillId="6" borderId="111" xfId="0" applyNumberFormat="1" applyFont="1" applyFill="1" applyBorder="1" applyAlignment="1">
      <alignment horizontal="center" vertical="top"/>
    </xf>
    <xf numFmtId="165" fontId="3" fillId="6" borderId="112" xfId="0" applyNumberFormat="1" applyFont="1" applyFill="1" applyBorder="1" applyAlignment="1">
      <alignment horizontal="right" vertical="top"/>
    </xf>
    <xf numFmtId="0" fontId="3" fillId="6" borderId="14" xfId="0" applyFont="1" applyFill="1" applyBorder="1" applyAlignment="1">
      <alignment horizontal="left" vertical="top" wrapText="1"/>
    </xf>
    <xf numFmtId="49" fontId="3" fillId="6" borderId="8" xfId="0" applyNumberFormat="1" applyFont="1" applyFill="1" applyBorder="1" applyAlignment="1">
      <alignment horizontal="center" vertical="top" wrapText="1"/>
    </xf>
    <xf numFmtId="49" fontId="5" fillId="3" borderId="45"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0" fontId="3" fillId="6" borderId="34"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0" fontId="3" fillId="6" borderId="14" xfId="0" applyFont="1" applyFill="1" applyBorder="1" applyAlignment="1">
      <alignment horizontal="center" vertical="center" textRotation="90" wrapText="1"/>
    </xf>
    <xf numFmtId="0" fontId="3" fillId="6" borderId="113" xfId="0" applyFont="1" applyFill="1" applyBorder="1" applyAlignment="1">
      <alignment vertical="top" wrapText="1"/>
    </xf>
    <xf numFmtId="0" fontId="3" fillId="6" borderId="34" xfId="0" applyFont="1" applyFill="1" applyBorder="1" applyAlignment="1">
      <alignment vertical="top" wrapText="1"/>
    </xf>
    <xf numFmtId="3" fontId="3" fillId="6" borderId="86" xfId="0" applyNumberFormat="1" applyFont="1" applyFill="1" applyBorder="1" applyAlignment="1">
      <alignment horizontal="center" vertical="top"/>
    </xf>
    <xf numFmtId="3" fontId="3" fillId="6" borderId="68" xfId="0" applyNumberFormat="1" applyFont="1" applyFill="1" applyBorder="1" applyAlignment="1">
      <alignment horizontal="center" vertical="top"/>
    </xf>
    <xf numFmtId="0" fontId="7" fillId="6" borderId="29" xfId="0" applyFont="1" applyFill="1" applyBorder="1" applyAlignment="1">
      <alignment horizontal="center" vertical="top" wrapText="1"/>
    </xf>
    <xf numFmtId="0" fontId="3" fillId="6" borderId="18" xfId="0" applyFont="1" applyFill="1" applyBorder="1" applyAlignment="1">
      <alignment vertical="top" wrapText="1"/>
    </xf>
    <xf numFmtId="0" fontId="3" fillId="6" borderId="29" xfId="0" applyFont="1" applyFill="1" applyBorder="1" applyAlignment="1">
      <alignment vertical="top" wrapText="1"/>
    </xf>
    <xf numFmtId="0" fontId="3" fillId="6" borderId="14" xfId="0" applyFont="1" applyFill="1" applyBorder="1" applyAlignment="1">
      <alignment horizontal="left" vertical="top" wrapText="1"/>
    </xf>
    <xf numFmtId="0" fontId="3" fillId="6" borderId="9" xfId="1" applyFont="1" applyFill="1" applyBorder="1" applyAlignment="1">
      <alignment vertical="top" wrapText="1"/>
    </xf>
    <xf numFmtId="0" fontId="7" fillId="6" borderId="26" xfId="0" applyFont="1" applyFill="1" applyBorder="1" applyAlignment="1">
      <alignment vertical="top" wrapText="1"/>
    </xf>
    <xf numFmtId="0" fontId="3" fillId="6" borderId="85" xfId="0" applyFont="1" applyFill="1" applyBorder="1" applyAlignment="1">
      <alignment horizontal="left" vertical="top" wrapText="1"/>
    </xf>
    <xf numFmtId="0" fontId="3" fillId="6" borderId="9" xfId="0" applyFont="1" applyFill="1" applyBorder="1" applyAlignment="1">
      <alignment vertical="top" wrapText="1"/>
    </xf>
    <xf numFmtId="0" fontId="3" fillId="6" borderId="40" xfId="1" applyFont="1" applyFill="1" applyBorder="1" applyAlignment="1">
      <alignment vertical="top" wrapText="1"/>
    </xf>
    <xf numFmtId="0" fontId="3" fillId="6" borderId="35" xfId="0" applyFont="1" applyFill="1" applyBorder="1" applyAlignment="1">
      <alignment vertical="top" wrapText="1"/>
    </xf>
    <xf numFmtId="0" fontId="3" fillId="6" borderId="40" xfId="0" applyFont="1" applyFill="1" applyBorder="1" applyAlignment="1">
      <alignment horizontal="left" vertical="top" wrapText="1"/>
    </xf>
    <xf numFmtId="0" fontId="3" fillId="6" borderId="26" xfId="0"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49" fontId="5" fillId="6" borderId="14"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0" fontId="3" fillId="6" borderId="45" xfId="0" applyFont="1" applyFill="1" applyBorder="1" applyAlignment="1">
      <alignment horizontal="center" vertical="center" textRotation="90" wrapText="1"/>
    </xf>
    <xf numFmtId="0" fontId="3" fillId="6" borderId="35" xfId="0" applyFont="1" applyFill="1" applyBorder="1" applyAlignment="1">
      <alignment horizontal="left" vertical="top" wrapText="1"/>
    </xf>
    <xf numFmtId="0" fontId="3" fillId="6" borderId="46" xfId="0" applyFont="1" applyFill="1" applyBorder="1" applyAlignment="1">
      <alignment horizontal="center" vertical="center" textRotation="90" wrapText="1"/>
    </xf>
    <xf numFmtId="0" fontId="3" fillId="6" borderId="17" xfId="0" applyFont="1" applyFill="1" applyBorder="1" applyAlignment="1">
      <alignment horizontal="center" vertical="center" textRotation="90" wrapText="1"/>
    </xf>
    <xf numFmtId="0" fontId="3" fillId="6" borderId="45" xfId="0" applyFont="1" applyFill="1" applyBorder="1" applyAlignment="1">
      <alignment horizontal="left" vertical="top" wrapText="1"/>
    </xf>
    <xf numFmtId="0" fontId="3" fillId="6" borderId="83" xfId="0" applyFont="1" applyFill="1" applyBorder="1" applyAlignment="1">
      <alignment horizontal="left" vertical="top" wrapText="1"/>
    </xf>
    <xf numFmtId="0" fontId="3" fillId="6" borderId="84" xfId="0" applyFont="1" applyFill="1" applyBorder="1" applyAlignment="1">
      <alignment horizontal="left" vertical="top" wrapText="1"/>
    </xf>
    <xf numFmtId="3" fontId="3" fillId="6" borderId="0" xfId="0" applyNumberFormat="1" applyFont="1" applyFill="1" applyBorder="1" applyAlignment="1">
      <alignment horizontal="center" vertical="top" wrapText="1"/>
    </xf>
    <xf numFmtId="3" fontId="3" fillId="6" borderId="45" xfId="0" applyNumberFormat="1" applyFont="1" applyFill="1" applyBorder="1" applyAlignment="1">
      <alignment horizontal="center" vertical="top" wrapText="1"/>
    </xf>
    <xf numFmtId="3" fontId="3" fillId="6" borderId="16" xfId="0" applyNumberFormat="1" applyFont="1" applyFill="1" applyBorder="1" applyAlignment="1">
      <alignment horizontal="center" vertical="top" wrapText="1"/>
    </xf>
    <xf numFmtId="0" fontId="5" fillId="6" borderId="29" xfId="0" applyFont="1" applyFill="1" applyBorder="1" applyAlignment="1">
      <alignment horizontal="left" vertical="top" wrapText="1"/>
    </xf>
    <xf numFmtId="0" fontId="3" fillId="6" borderId="84" xfId="0" applyFont="1" applyFill="1" applyBorder="1" applyAlignment="1">
      <alignment vertical="top" wrapText="1"/>
    </xf>
    <xf numFmtId="0" fontId="7" fillId="6" borderId="29" xfId="0" applyFont="1" applyFill="1" applyBorder="1" applyAlignment="1">
      <alignment horizontal="center" vertical="center" textRotation="90" wrapText="1"/>
    </xf>
    <xf numFmtId="0" fontId="5" fillId="6" borderId="14" xfId="0" applyFont="1" applyFill="1" applyBorder="1" applyAlignment="1">
      <alignment horizontal="center" vertical="top" wrapText="1"/>
    </xf>
    <xf numFmtId="3" fontId="5" fillId="6" borderId="45" xfId="0" applyNumberFormat="1" applyFont="1" applyFill="1" applyBorder="1" applyAlignment="1">
      <alignment horizontal="center" vertical="top" wrapText="1"/>
    </xf>
    <xf numFmtId="49" fontId="3" fillId="6" borderId="20" xfId="0" applyNumberFormat="1" applyFont="1" applyFill="1" applyBorder="1" applyAlignment="1">
      <alignment horizontal="center" vertical="top" wrapText="1"/>
    </xf>
    <xf numFmtId="49" fontId="3" fillId="6" borderId="8" xfId="0" applyNumberFormat="1" applyFont="1" applyFill="1" applyBorder="1" applyAlignment="1">
      <alignment horizontal="center" vertical="center" wrapText="1"/>
    </xf>
    <xf numFmtId="49" fontId="3" fillId="6" borderId="20" xfId="0" applyNumberFormat="1" applyFont="1" applyFill="1" applyBorder="1" applyAlignment="1">
      <alignment horizontal="center" vertical="center" wrapText="1"/>
    </xf>
    <xf numFmtId="0" fontId="19" fillId="6" borderId="26" xfId="0" applyFont="1" applyFill="1" applyBorder="1" applyAlignment="1">
      <alignment horizontal="left" vertical="top" wrapText="1"/>
    </xf>
    <xf numFmtId="49" fontId="5" fillId="0" borderId="29" xfId="0" applyNumberFormat="1" applyFont="1" applyFill="1" applyBorder="1" applyAlignment="1">
      <alignment horizontal="center" vertical="top"/>
    </xf>
    <xf numFmtId="49" fontId="3" fillId="6" borderId="8" xfId="0" applyNumberFormat="1" applyFont="1" applyFill="1" applyBorder="1" applyAlignment="1">
      <alignment horizontal="center" vertical="top" wrapText="1"/>
    </xf>
    <xf numFmtId="49" fontId="5" fillId="6" borderId="18" xfId="0" applyNumberFormat="1" applyFont="1" applyFill="1" applyBorder="1" applyAlignment="1">
      <alignment horizontal="center" vertical="top" wrapText="1"/>
    </xf>
    <xf numFmtId="49" fontId="5" fillId="6" borderId="29"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xf>
    <xf numFmtId="49" fontId="5" fillId="6" borderId="18"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0" fontId="7" fillId="6" borderId="8" xfId="0" applyFont="1" applyFill="1" applyBorder="1" applyAlignment="1">
      <alignment horizontal="center" vertical="top" wrapText="1"/>
    </xf>
    <xf numFmtId="0" fontId="7" fillId="0" borderId="14" xfId="0" applyFont="1" applyBorder="1" applyAlignment="1">
      <alignment horizontal="left" vertical="top" wrapText="1"/>
    </xf>
    <xf numFmtId="49" fontId="19" fillId="6" borderId="8" xfId="0" applyNumberFormat="1" applyFont="1" applyFill="1" applyBorder="1" applyAlignment="1">
      <alignment horizontal="center" vertical="center" wrapText="1"/>
    </xf>
    <xf numFmtId="49" fontId="19" fillId="6" borderId="20" xfId="0" applyNumberFormat="1" applyFont="1" applyFill="1" applyBorder="1" applyAlignment="1">
      <alignment horizontal="center" vertical="center" wrapText="1"/>
    </xf>
    <xf numFmtId="0" fontId="3" fillId="6" borderId="34" xfId="0" applyFont="1" applyFill="1" applyBorder="1" applyAlignment="1">
      <alignment horizontal="center" vertical="center" textRotation="90" wrapText="1"/>
    </xf>
    <xf numFmtId="0" fontId="3" fillId="6" borderId="8" xfId="0" applyFont="1" applyFill="1" applyBorder="1" applyAlignment="1">
      <alignment horizontal="center" vertical="top" wrapText="1"/>
    </xf>
    <xf numFmtId="0" fontId="5" fillId="6" borderId="29" xfId="0" applyFont="1" applyFill="1" applyBorder="1" applyAlignment="1">
      <alignment horizontal="center" vertical="top" wrapText="1"/>
    </xf>
    <xf numFmtId="0" fontId="2" fillId="6" borderId="14" xfId="0" applyFont="1" applyFill="1" applyBorder="1" applyAlignment="1">
      <alignment horizontal="center" vertical="center" textRotation="90" wrapText="1"/>
    </xf>
    <xf numFmtId="49" fontId="5" fillId="3" borderId="53" xfId="0" applyNumberFormat="1" applyFont="1" applyFill="1" applyBorder="1" applyAlignment="1">
      <alignment horizontal="center" vertical="top"/>
    </xf>
    <xf numFmtId="0" fontId="3" fillId="6" borderId="9" xfId="0" applyFont="1" applyFill="1" applyBorder="1" applyAlignment="1">
      <alignment horizontal="left" vertical="top" wrapText="1"/>
    </xf>
    <xf numFmtId="0" fontId="3" fillId="6" borderId="14" xfId="0" applyFont="1" applyFill="1" applyBorder="1" applyAlignment="1">
      <alignment horizontal="center" vertical="center" textRotation="90" wrapText="1"/>
    </xf>
    <xf numFmtId="49" fontId="5" fillId="6" borderId="45" xfId="0" applyNumberFormat="1" applyFont="1" applyFill="1" applyBorder="1" applyAlignment="1">
      <alignment horizontal="center" vertical="top"/>
    </xf>
    <xf numFmtId="0" fontId="3" fillId="6" borderId="26" xfId="1" applyFont="1" applyFill="1" applyBorder="1" applyAlignment="1">
      <alignment vertical="top" wrapText="1"/>
    </xf>
    <xf numFmtId="0" fontId="22" fillId="6" borderId="27" xfId="0" applyFont="1" applyFill="1" applyBorder="1" applyAlignment="1">
      <alignment wrapText="1"/>
    </xf>
    <xf numFmtId="3" fontId="5" fillId="6" borderId="43" xfId="0" applyNumberFormat="1" applyFont="1" applyFill="1" applyBorder="1" applyAlignment="1">
      <alignment vertical="top"/>
    </xf>
    <xf numFmtId="49" fontId="5" fillId="3" borderId="18" xfId="0" applyNumberFormat="1" applyFont="1" applyFill="1" applyBorder="1" applyAlignment="1">
      <alignment horizontal="center" vertical="top"/>
    </xf>
    <xf numFmtId="49" fontId="5" fillId="3" borderId="43" xfId="0" applyNumberFormat="1" applyFont="1" applyFill="1" applyBorder="1" applyAlignment="1">
      <alignment horizontal="center" vertical="top"/>
    </xf>
    <xf numFmtId="49" fontId="5" fillId="8" borderId="18" xfId="0" applyNumberFormat="1" applyFont="1" applyFill="1" applyBorder="1" applyAlignment="1">
      <alignment horizontal="center" vertical="top"/>
    </xf>
    <xf numFmtId="3" fontId="5" fillId="6" borderId="18" xfId="0" applyNumberFormat="1" applyFont="1" applyFill="1" applyBorder="1" applyAlignment="1">
      <alignment horizontal="center" vertical="top" wrapText="1"/>
    </xf>
    <xf numFmtId="0" fontId="5" fillId="6" borderId="28" xfId="0" applyFont="1" applyFill="1" applyBorder="1" applyAlignment="1">
      <alignment horizontal="center" vertical="center" wrapText="1"/>
    </xf>
    <xf numFmtId="0" fontId="5" fillId="6" borderId="98" xfId="0" applyFont="1" applyFill="1" applyBorder="1" applyAlignment="1">
      <alignment horizontal="center" vertical="top" wrapText="1"/>
    </xf>
    <xf numFmtId="0" fontId="5" fillId="6" borderId="95" xfId="0" applyFont="1" applyFill="1" applyBorder="1" applyAlignment="1">
      <alignment horizontal="center" vertical="center" wrapText="1"/>
    </xf>
    <xf numFmtId="0" fontId="7" fillId="6" borderId="20" xfId="0" applyFont="1" applyFill="1" applyBorder="1" applyAlignment="1">
      <alignment horizontal="center" vertical="top" wrapText="1"/>
    </xf>
    <xf numFmtId="0" fontId="5" fillId="6" borderId="11" xfId="0" applyFont="1" applyFill="1" applyBorder="1" applyAlignment="1">
      <alignment horizontal="center" vertical="top" wrapText="1"/>
    </xf>
    <xf numFmtId="0" fontId="3" fillId="0" borderId="6" xfId="0" applyFont="1" applyBorder="1" applyAlignment="1">
      <alignment horizontal="center" vertical="top" wrapText="1"/>
    </xf>
    <xf numFmtId="49" fontId="3" fillId="0" borderId="5" xfId="0" applyNumberFormat="1" applyFont="1" applyBorder="1" applyAlignment="1">
      <alignment horizontal="center" vertical="top" wrapText="1"/>
    </xf>
    <xf numFmtId="49" fontId="3" fillId="0" borderId="20" xfId="0" applyNumberFormat="1" applyFont="1" applyBorder="1" applyAlignment="1">
      <alignment horizontal="center" vertical="top" wrapText="1"/>
    </xf>
    <xf numFmtId="0" fontId="3" fillId="6" borderId="43" xfId="0" applyFont="1" applyFill="1" applyBorder="1" applyAlignment="1">
      <alignment horizontal="left" vertical="top" wrapText="1"/>
    </xf>
    <xf numFmtId="0" fontId="3" fillId="6" borderId="27" xfId="0" applyFont="1" applyFill="1" applyBorder="1" applyAlignment="1">
      <alignment horizontal="left" vertical="top" wrapText="1"/>
    </xf>
    <xf numFmtId="49" fontId="3" fillId="6" borderId="8" xfId="0" applyNumberFormat="1" applyFont="1" applyFill="1" applyBorder="1" applyAlignment="1">
      <alignment horizontal="center" vertical="center" wrapText="1"/>
    </xf>
    <xf numFmtId="49" fontId="3" fillId="6" borderId="8" xfId="0" applyNumberFormat="1" applyFont="1" applyFill="1" applyBorder="1" applyAlignment="1">
      <alignment horizontal="center" vertical="top" wrapText="1"/>
    </xf>
    <xf numFmtId="0" fontId="3" fillId="6" borderId="40" xfId="1" applyFont="1" applyFill="1" applyBorder="1" applyAlignment="1">
      <alignment vertical="top" wrapText="1"/>
    </xf>
    <xf numFmtId="0" fontId="7" fillId="6" borderId="26" xfId="0" applyFont="1" applyFill="1" applyBorder="1" applyAlignment="1">
      <alignment vertical="top" wrapText="1"/>
    </xf>
    <xf numFmtId="0" fontId="3" fillId="6" borderId="40" xfId="0" applyFont="1" applyFill="1" applyBorder="1" applyAlignment="1">
      <alignment horizontal="left" vertical="top" wrapText="1"/>
    </xf>
    <xf numFmtId="0" fontId="7" fillId="0" borderId="26" xfId="0" applyFont="1" applyBorder="1" applyAlignment="1">
      <alignment horizontal="left" vertical="top" wrapText="1"/>
    </xf>
    <xf numFmtId="0" fontId="3" fillId="6" borderId="83" xfId="0" applyFont="1" applyFill="1" applyBorder="1" applyAlignment="1">
      <alignment horizontal="left" vertical="top" wrapText="1"/>
    </xf>
    <xf numFmtId="0" fontId="3" fillId="6" borderId="84" xfId="0" applyFont="1" applyFill="1" applyBorder="1" applyAlignment="1">
      <alignment horizontal="left" vertical="top" wrapText="1"/>
    </xf>
    <xf numFmtId="0" fontId="3" fillId="6" borderId="9" xfId="1" applyFont="1" applyFill="1" applyBorder="1" applyAlignment="1">
      <alignment vertical="top" wrapText="1"/>
    </xf>
    <xf numFmtId="0" fontId="0" fillId="6" borderId="9" xfId="0" applyFill="1" applyBorder="1" applyAlignment="1">
      <alignment vertical="top" wrapText="1"/>
    </xf>
    <xf numFmtId="0" fontId="3" fillId="6" borderId="26" xfId="0" applyFont="1" applyFill="1" applyBorder="1" applyAlignment="1">
      <alignment horizontal="left" vertical="top" wrapText="1"/>
    </xf>
    <xf numFmtId="0" fontId="3" fillId="6" borderId="18" xfId="0" applyFont="1" applyFill="1" applyBorder="1" applyAlignment="1">
      <alignment horizontal="left" vertical="top" wrapText="1"/>
    </xf>
    <xf numFmtId="0" fontId="3" fillId="6" borderId="29" xfId="0" applyFont="1" applyFill="1" applyBorder="1" applyAlignment="1">
      <alignment horizontal="left" vertical="top" wrapText="1"/>
    </xf>
    <xf numFmtId="0" fontId="3" fillId="6" borderId="14" xfId="0" applyFont="1" applyFill="1" applyBorder="1" applyAlignment="1">
      <alignment horizontal="left" vertical="top" wrapText="1"/>
    </xf>
    <xf numFmtId="0" fontId="7" fillId="6" borderId="29" xfId="0" applyFont="1" applyFill="1" applyBorder="1" applyAlignment="1">
      <alignment horizontal="left" vertical="top" wrapText="1"/>
    </xf>
    <xf numFmtId="0" fontId="3" fillId="6" borderId="32" xfId="0" applyFont="1" applyFill="1" applyBorder="1" applyAlignment="1">
      <alignment horizontal="left" vertical="top" wrapText="1"/>
    </xf>
    <xf numFmtId="0" fontId="7" fillId="6" borderId="32" xfId="0" applyFont="1" applyFill="1" applyBorder="1" applyAlignment="1">
      <alignment horizontal="left" vertical="top" wrapText="1"/>
    </xf>
    <xf numFmtId="0" fontId="2" fillId="6" borderId="45" xfId="0" applyFont="1" applyFill="1" applyBorder="1" applyAlignment="1">
      <alignment horizontal="center" vertical="center" textRotation="90" wrapText="1"/>
    </xf>
    <xf numFmtId="0" fontId="1" fillId="6" borderId="27" xfId="0" applyFont="1" applyFill="1" applyBorder="1" applyAlignment="1">
      <alignment horizontal="center" vertical="center" textRotation="90" wrapText="1"/>
    </xf>
    <xf numFmtId="0" fontId="7" fillId="6" borderId="9" xfId="0" applyFont="1" applyFill="1" applyBorder="1" applyAlignment="1">
      <alignment vertical="top" wrapText="1"/>
    </xf>
    <xf numFmtId="0" fontId="2" fillId="6" borderId="43" xfId="0" applyFont="1" applyFill="1" applyBorder="1" applyAlignment="1">
      <alignment horizontal="center" vertical="center" textRotation="90" wrapText="1"/>
    </xf>
    <xf numFmtId="0" fontId="2" fillId="6" borderId="27" xfId="0" applyFont="1" applyFill="1" applyBorder="1" applyAlignment="1">
      <alignment horizontal="center" vertical="center" textRotation="90" wrapText="1"/>
    </xf>
    <xf numFmtId="49" fontId="3" fillId="6" borderId="20" xfId="0" applyNumberFormat="1" applyFont="1" applyFill="1" applyBorder="1" applyAlignment="1">
      <alignment horizontal="center" vertical="center" wrapText="1"/>
    </xf>
    <xf numFmtId="0" fontId="19" fillId="6" borderId="9" xfId="0" applyFont="1" applyFill="1" applyBorder="1" applyAlignment="1">
      <alignment horizontal="left" vertical="top" wrapText="1"/>
    </xf>
    <xf numFmtId="0" fontId="19" fillId="6" borderId="26" xfId="0" applyFont="1" applyFill="1" applyBorder="1" applyAlignment="1">
      <alignment horizontal="left" vertical="top" wrapText="1"/>
    </xf>
    <xf numFmtId="0" fontId="7" fillId="6" borderId="14" xfId="0" applyFont="1" applyFill="1" applyBorder="1" applyAlignment="1">
      <alignment horizontal="left" vertical="top" wrapText="1"/>
    </xf>
    <xf numFmtId="49" fontId="5" fillId="7" borderId="65" xfId="0" applyNumberFormat="1" applyFont="1" applyFill="1" applyBorder="1" applyAlignment="1">
      <alignment horizontal="left" vertical="top" wrapText="1"/>
    </xf>
    <xf numFmtId="49" fontId="5" fillId="7" borderId="60" xfId="0" applyNumberFormat="1" applyFont="1" applyFill="1" applyBorder="1" applyAlignment="1">
      <alignment horizontal="left" vertical="top" wrapText="1"/>
    </xf>
    <xf numFmtId="49" fontId="5" fillId="7" borderId="55" xfId="0" applyNumberFormat="1" applyFont="1" applyFill="1" applyBorder="1" applyAlignment="1">
      <alignment horizontal="left" vertical="top" wrapText="1"/>
    </xf>
    <xf numFmtId="49" fontId="5" fillId="0" borderId="18" xfId="0" applyNumberFormat="1" applyFont="1" applyFill="1" applyBorder="1" applyAlignment="1">
      <alignment horizontal="center" vertical="top"/>
    </xf>
    <xf numFmtId="49" fontId="5" fillId="0" borderId="29" xfId="0" applyNumberFormat="1" applyFont="1" applyFill="1" applyBorder="1" applyAlignment="1">
      <alignment horizontal="center" vertical="top"/>
    </xf>
    <xf numFmtId="0" fontId="5" fillId="10" borderId="32" xfId="0" applyFont="1" applyFill="1" applyBorder="1" applyAlignment="1">
      <alignment horizontal="left" vertical="top"/>
    </xf>
    <xf numFmtId="0" fontId="5" fillId="10" borderId="38" xfId="0" applyFont="1" applyFill="1" applyBorder="1" applyAlignment="1">
      <alignment horizontal="left" vertical="top"/>
    </xf>
    <xf numFmtId="0" fontId="5" fillId="10" borderId="39" xfId="0" applyFont="1" applyFill="1" applyBorder="1" applyAlignment="1">
      <alignment horizontal="left" vertical="top"/>
    </xf>
    <xf numFmtId="0" fontId="5" fillId="3" borderId="43" xfId="0" applyFont="1" applyFill="1" applyBorder="1" applyAlignment="1">
      <alignment horizontal="left" vertical="top" wrapText="1"/>
    </xf>
    <xf numFmtId="0" fontId="5" fillId="3" borderId="37" xfId="0" applyFont="1" applyFill="1" applyBorder="1" applyAlignment="1">
      <alignment horizontal="left" vertical="top" wrapText="1"/>
    </xf>
    <xf numFmtId="0" fontId="5" fillId="3" borderId="38" xfId="0" applyFont="1" applyFill="1" applyBorder="1" applyAlignment="1">
      <alignment horizontal="left" vertical="top" wrapText="1"/>
    </xf>
    <xf numFmtId="0" fontId="5" fillId="3" borderId="39" xfId="0" applyFont="1" applyFill="1" applyBorder="1" applyAlignment="1">
      <alignment horizontal="left" vertical="top" wrapText="1"/>
    </xf>
    <xf numFmtId="49" fontId="3" fillId="6" borderId="5" xfId="0" applyNumberFormat="1" applyFont="1" applyFill="1" applyBorder="1" applyAlignment="1">
      <alignment horizontal="center" vertical="top" wrapText="1"/>
    </xf>
    <xf numFmtId="49" fontId="3" fillId="6" borderId="20" xfId="0" applyNumberFormat="1" applyFont="1" applyFill="1" applyBorder="1" applyAlignment="1">
      <alignment horizontal="center" vertical="top" wrapText="1"/>
    </xf>
    <xf numFmtId="0" fontId="3" fillId="6" borderId="9" xfId="0" applyFont="1" applyFill="1" applyBorder="1" applyAlignment="1">
      <alignment vertical="top" wrapText="1"/>
    </xf>
    <xf numFmtId="0" fontId="5" fillId="4" borderId="63" xfId="0" applyFont="1" applyFill="1" applyBorder="1" applyAlignment="1">
      <alignment horizontal="left" vertical="top" wrapText="1"/>
    </xf>
    <xf numFmtId="0" fontId="5" fillId="4" borderId="38" xfId="0" applyFont="1" applyFill="1" applyBorder="1" applyAlignment="1">
      <alignment horizontal="left" vertical="top" wrapText="1"/>
    </xf>
    <xf numFmtId="0" fontId="5" fillId="4" borderId="39" xfId="0" applyFont="1" applyFill="1" applyBorder="1" applyAlignment="1">
      <alignment horizontal="left" vertical="top" wrapText="1"/>
    </xf>
    <xf numFmtId="0" fontId="5" fillId="6" borderId="18" xfId="0" applyFont="1" applyFill="1" applyBorder="1" applyAlignment="1">
      <alignment horizontal="left" vertical="top" wrapText="1"/>
    </xf>
    <xf numFmtId="0" fontId="5" fillId="6" borderId="45" xfId="0" applyFont="1" applyFill="1" applyBorder="1" applyAlignment="1">
      <alignment horizontal="left" vertical="top" wrapText="1"/>
    </xf>
    <xf numFmtId="0" fontId="5" fillId="6" borderId="14" xfId="0" applyFont="1" applyFill="1" applyBorder="1" applyAlignment="1">
      <alignment horizontal="left" vertical="top" wrapText="1"/>
    </xf>
    <xf numFmtId="0" fontId="3" fillId="6" borderId="5" xfId="0" applyFont="1" applyFill="1" applyBorder="1" applyAlignment="1">
      <alignment horizontal="center" wrapText="1"/>
    </xf>
    <xf numFmtId="0" fontId="3" fillId="6" borderId="8" xfId="0" applyFont="1" applyFill="1" applyBorder="1" applyAlignment="1">
      <alignment horizontal="center" wrapText="1"/>
    </xf>
    <xf numFmtId="0" fontId="5" fillId="6" borderId="40" xfId="0" applyFont="1" applyFill="1" applyBorder="1" applyAlignment="1">
      <alignment vertical="top" wrapText="1"/>
    </xf>
    <xf numFmtId="0" fontId="5" fillId="6" borderId="9" xfId="0" applyFont="1" applyFill="1" applyBorder="1" applyAlignment="1">
      <alignment vertical="top" wrapText="1"/>
    </xf>
    <xf numFmtId="0" fontId="5" fillId="6" borderId="1" xfId="0" applyFont="1" applyFill="1" applyBorder="1" applyAlignment="1">
      <alignment horizontal="center" vertical="center" textRotation="90" wrapText="1"/>
    </xf>
    <xf numFmtId="0" fontId="5" fillId="6" borderId="28" xfId="0" applyFont="1" applyFill="1" applyBorder="1" applyAlignment="1">
      <alignment horizontal="center" vertical="center" textRotation="90" wrapText="1"/>
    </xf>
    <xf numFmtId="0" fontId="5" fillId="6" borderId="16" xfId="0" applyFont="1" applyFill="1" applyBorder="1" applyAlignment="1">
      <alignment horizontal="center" vertical="center" wrapText="1"/>
    </xf>
    <xf numFmtId="0" fontId="5" fillId="6" borderId="28" xfId="0" applyFont="1" applyFill="1" applyBorder="1" applyAlignment="1">
      <alignment horizontal="center" vertical="center" wrapText="1"/>
    </xf>
    <xf numFmtId="0" fontId="7" fillId="6" borderId="19" xfId="0" applyFont="1" applyFill="1" applyBorder="1" applyAlignment="1">
      <alignment horizontal="center" vertical="top" wrapText="1"/>
    </xf>
    <xf numFmtId="0" fontId="7" fillId="6" borderId="5" xfId="0" applyFont="1" applyFill="1" applyBorder="1" applyAlignment="1">
      <alignment horizontal="center" vertical="top" wrapText="1"/>
    </xf>
    <xf numFmtId="0" fontId="2" fillId="6" borderId="45" xfId="0" applyFont="1" applyFill="1" applyBorder="1" applyAlignment="1">
      <alignment horizontal="center" vertical="center" textRotation="90"/>
    </xf>
    <xf numFmtId="0" fontId="0" fillId="6" borderId="26" xfId="0" applyFill="1" applyBorder="1" applyAlignment="1">
      <alignment vertical="top" wrapText="1"/>
    </xf>
    <xf numFmtId="49" fontId="5" fillId="6" borderId="18" xfId="0" applyNumberFormat="1" applyFont="1" applyFill="1" applyBorder="1" applyAlignment="1">
      <alignment horizontal="center" vertical="top" wrapText="1"/>
    </xf>
    <xf numFmtId="49" fontId="5" fillId="6" borderId="14" xfId="0" applyNumberFormat="1" applyFont="1" applyFill="1" applyBorder="1" applyAlignment="1">
      <alignment horizontal="center" vertical="top" wrapText="1"/>
    </xf>
    <xf numFmtId="49" fontId="5" fillId="6" borderId="29" xfId="0" applyNumberFormat="1" applyFont="1" applyFill="1" applyBorder="1" applyAlignment="1">
      <alignment horizontal="center" vertical="top" wrapText="1"/>
    </xf>
    <xf numFmtId="49" fontId="5" fillId="0" borderId="14" xfId="0" applyNumberFormat="1" applyFont="1" applyFill="1" applyBorder="1" applyAlignment="1">
      <alignment horizontal="center" vertical="top"/>
    </xf>
    <xf numFmtId="0" fontId="3" fillId="0" borderId="0" xfId="0" applyFont="1" applyBorder="1" applyAlignment="1">
      <alignment horizontal="center" vertical="top" wrapText="1"/>
    </xf>
    <xf numFmtId="0" fontId="7" fillId="6" borderId="8" xfId="0" applyFont="1" applyFill="1" applyBorder="1" applyAlignment="1">
      <alignment horizontal="center" vertical="top" wrapText="1"/>
    </xf>
    <xf numFmtId="0" fontId="3" fillId="6" borderId="87" xfId="0" applyFont="1" applyFill="1" applyBorder="1" applyAlignment="1">
      <alignment horizontal="left" vertical="top" wrapText="1"/>
    </xf>
    <xf numFmtId="0" fontId="3" fillId="6" borderId="86" xfId="0" applyFont="1" applyFill="1" applyBorder="1" applyAlignment="1">
      <alignment horizontal="left" vertical="top" wrapText="1"/>
    </xf>
    <xf numFmtId="3" fontId="3" fillId="6" borderId="18" xfId="0" applyNumberFormat="1" applyFont="1" applyFill="1" applyBorder="1" applyAlignment="1">
      <alignment horizontal="center" vertical="top" wrapText="1"/>
    </xf>
    <xf numFmtId="3" fontId="3" fillId="6" borderId="29" xfId="0" applyNumberFormat="1" applyFont="1" applyFill="1" applyBorder="1" applyAlignment="1">
      <alignment horizontal="center" vertical="top" wrapText="1"/>
    </xf>
    <xf numFmtId="3" fontId="3" fillId="6" borderId="18" xfId="0" applyNumberFormat="1" applyFont="1" applyFill="1" applyBorder="1" applyAlignment="1">
      <alignment horizontal="center" vertical="top"/>
    </xf>
    <xf numFmtId="3" fontId="3" fillId="6" borderId="29" xfId="0" applyNumberFormat="1" applyFont="1" applyFill="1" applyBorder="1" applyAlignment="1">
      <alignment horizontal="center" vertical="top"/>
    </xf>
    <xf numFmtId="3" fontId="3" fillId="6" borderId="1" xfId="0" applyNumberFormat="1" applyFont="1" applyFill="1" applyBorder="1" applyAlignment="1">
      <alignment horizontal="center" vertical="top"/>
    </xf>
    <xf numFmtId="3" fontId="3" fillId="6" borderId="16" xfId="0" applyNumberFormat="1" applyFont="1" applyFill="1" applyBorder="1" applyAlignment="1">
      <alignment horizontal="center" vertical="top"/>
    </xf>
    <xf numFmtId="49" fontId="3" fillId="8" borderId="32" xfId="0" applyNumberFormat="1" applyFont="1" applyFill="1" applyBorder="1" applyAlignment="1">
      <alignment horizontal="left" vertical="center"/>
    </xf>
    <xf numFmtId="49" fontId="3" fillId="8" borderId="38" xfId="0" applyNumberFormat="1" applyFont="1" applyFill="1" applyBorder="1" applyAlignment="1">
      <alignment horizontal="left" vertical="center"/>
    </xf>
    <xf numFmtId="49" fontId="3" fillId="6" borderId="19" xfId="0" applyNumberFormat="1" applyFont="1" applyFill="1" applyBorder="1" applyAlignment="1">
      <alignment horizontal="center" vertical="center" wrapText="1"/>
    </xf>
    <xf numFmtId="0" fontId="7" fillId="6" borderId="19" xfId="0" applyFont="1" applyFill="1" applyBorder="1" applyAlignment="1">
      <alignment horizontal="center" vertical="center" wrapText="1"/>
    </xf>
    <xf numFmtId="0" fontId="7" fillId="6" borderId="5" xfId="0" applyFont="1" applyFill="1" applyBorder="1" applyAlignment="1">
      <alignment horizontal="center" vertical="center" wrapText="1"/>
    </xf>
    <xf numFmtId="49" fontId="5" fillId="0" borderId="0" xfId="0" applyNumberFormat="1" applyFont="1" applyBorder="1" applyAlignment="1">
      <alignment horizontal="center" vertical="top"/>
    </xf>
    <xf numFmtId="3" fontId="3" fillId="0" borderId="24" xfId="0" applyNumberFormat="1" applyFont="1" applyFill="1" applyBorder="1" applyAlignment="1">
      <alignment horizontal="center" vertical="top" wrapText="1"/>
    </xf>
    <xf numFmtId="3" fontId="3" fillId="0" borderId="16" xfId="0" applyNumberFormat="1" applyFont="1" applyFill="1" applyBorder="1" applyAlignment="1">
      <alignment horizontal="center" vertical="top" wrapText="1"/>
    </xf>
    <xf numFmtId="0" fontId="3" fillId="6" borderId="14" xfId="0" applyFont="1" applyFill="1" applyBorder="1" applyAlignment="1">
      <alignment vertical="top" wrapText="1"/>
    </xf>
    <xf numFmtId="0" fontId="3" fillId="6" borderId="29" xfId="0" applyFont="1" applyFill="1" applyBorder="1" applyAlignment="1">
      <alignment vertical="top" wrapText="1"/>
    </xf>
    <xf numFmtId="0" fontId="5" fillId="9" borderId="66" xfId="0" applyFont="1" applyFill="1" applyBorder="1" applyAlignment="1">
      <alignment vertical="center"/>
    </xf>
    <xf numFmtId="0" fontId="5" fillId="9" borderId="57" xfId="0" applyFont="1" applyFill="1" applyBorder="1" applyAlignment="1">
      <alignment vertical="center"/>
    </xf>
    <xf numFmtId="0" fontId="5" fillId="9" borderId="58" xfId="0" applyFont="1" applyFill="1" applyBorder="1" applyAlignment="1">
      <alignment vertical="center"/>
    </xf>
    <xf numFmtId="0" fontId="3" fillId="0" borderId="41" xfId="0" applyFont="1" applyBorder="1" applyAlignment="1">
      <alignment horizontal="center" vertical="center" wrapText="1"/>
    </xf>
    <xf numFmtId="0" fontId="7" fillId="0" borderId="8" xfId="0" applyFont="1" applyBorder="1" applyAlignment="1">
      <alignment horizontal="center" vertical="center" wrapText="1"/>
    </xf>
    <xf numFmtId="3" fontId="3" fillId="6" borderId="9" xfId="0" applyNumberFormat="1" applyFont="1" applyFill="1" applyBorder="1" applyAlignment="1">
      <alignment horizontal="left" vertical="top" wrapText="1"/>
    </xf>
    <xf numFmtId="49" fontId="5" fillId="10" borderId="9" xfId="0" applyNumberFormat="1" applyFont="1" applyFill="1" applyBorder="1" applyAlignment="1">
      <alignment horizontal="center" vertical="top"/>
    </xf>
    <xf numFmtId="49" fontId="5" fillId="3" borderId="14" xfId="0" applyNumberFormat="1" applyFont="1" applyFill="1" applyBorder="1" applyAlignment="1">
      <alignment horizontal="center" vertical="top"/>
    </xf>
    <xf numFmtId="0" fontId="7" fillId="0" borderId="8" xfId="0" applyFont="1" applyBorder="1" applyAlignment="1">
      <alignment horizontal="center" vertical="top" wrapText="1"/>
    </xf>
    <xf numFmtId="49" fontId="5" fillId="6" borderId="18" xfId="0" applyNumberFormat="1" applyFont="1" applyFill="1" applyBorder="1" applyAlignment="1">
      <alignment horizontal="center" vertical="center" textRotation="90" wrapText="1"/>
    </xf>
    <xf numFmtId="49" fontId="5" fillId="6" borderId="14" xfId="0" applyNumberFormat="1" applyFont="1" applyFill="1" applyBorder="1" applyAlignment="1">
      <alignment horizontal="center" vertical="center" textRotation="90" wrapText="1"/>
    </xf>
    <xf numFmtId="0" fontId="7" fillId="0" borderId="14" xfId="0" applyFont="1" applyBorder="1" applyAlignment="1">
      <alignment horizontal="center" vertical="center" textRotation="90" wrapText="1"/>
    </xf>
    <xf numFmtId="0" fontId="3" fillId="6" borderId="87" xfId="0" applyFont="1" applyFill="1" applyBorder="1" applyAlignment="1">
      <alignment vertical="top" wrapText="1"/>
    </xf>
    <xf numFmtId="0" fontId="7" fillId="6" borderId="86" xfId="0" applyFont="1" applyFill="1" applyBorder="1" applyAlignment="1">
      <alignment vertical="top" wrapText="1"/>
    </xf>
    <xf numFmtId="0" fontId="3" fillId="6" borderId="83" xfId="1" applyFont="1" applyFill="1" applyBorder="1" applyAlignment="1">
      <alignment vertical="top" wrapText="1"/>
    </xf>
    <xf numFmtId="0" fontId="7" fillId="6" borderId="84" xfId="0" applyFont="1" applyFill="1" applyBorder="1" applyAlignment="1">
      <alignment vertical="top" wrapText="1"/>
    </xf>
    <xf numFmtId="0" fontId="13" fillId="6" borderId="45" xfId="0" applyFont="1" applyFill="1" applyBorder="1" applyAlignment="1">
      <alignment horizontal="left" vertical="top" wrapText="1"/>
    </xf>
    <xf numFmtId="0" fontId="7" fillId="6" borderId="45" xfId="0" applyFont="1" applyFill="1" applyBorder="1" applyAlignment="1">
      <alignment horizontal="left" vertical="top" wrapText="1"/>
    </xf>
    <xf numFmtId="0" fontId="7" fillId="6" borderId="45" xfId="0" applyFont="1" applyFill="1" applyBorder="1" applyAlignment="1"/>
    <xf numFmtId="0" fontId="7" fillId="6" borderId="14" xfId="0" applyFont="1" applyFill="1" applyBorder="1" applyAlignment="1">
      <alignment vertical="top" wrapText="1"/>
    </xf>
    <xf numFmtId="49" fontId="5" fillId="3" borderId="66" xfId="0" applyNumberFormat="1" applyFont="1" applyFill="1" applyBorder="1" applyAlignment="1">
      <alignment horizontal="right" vertical="top"/>
    </xf>
    <xf numFmtId="49" fontId="5" fillId="3" borderId="57" xfId="0" applyNumberFormat="1" applyFont="1" applyFill="1" applyBorder="1" applyAlignment="1">
      <alignment horizontal="right" vertical="top"/>
    </xf>
    <xf numFmtId="49" fontId="5" fillId="3" borderId="58" xfId="0" applyNumberFormat="1" applyFont="1" applyFill="1" applyBorder="1" applyAlignment="1">
      <alignment horizontal="right" vertical="top"/>
    </xf>
    <xf numFmtId="0" fontId="7" fillId="6" borderId="14" xfId="0" applyFont="1" applyFill="1" applyBorder="1" applyAlignment="1">
      <alignment horizontal="center" vertical="center" textRotation="90" wrapText="1"/>
    </xf>
    <xf numFmtId="49" fontId="14" fillId="10" borderId="59" xfId="0" applyNumberFormat="1" applyFont="1" applyFill="1" applyBorder="1" applyAlignment="1">
      <alignment horizontal="center" vertical="top"/>
    </xf>
    <xf numFmtId="49" fontId="14" fillId="10" borderId="35" xfId="0" applyNumberFormat="1" applyFont="1" applyFill="1" applyBorder="1" applyAlignment="1">
      <alignment horizontal="center" vertical="top"/>
    </xf>
    <xf numFmtId="0" fontId="3" fillId="6" borderId="45" xfId="0" applyFont="1" applyFill="1" applyBorder="1" applyAlignment="1">
      <alignment horizontal="left" vertical="top" wrapText="1"/>
    </xf>
    <xf numFmtId="0" fontId="7" fillId="6" borderId="45" xfId="0" applyFont="1" applyFill="1" applyBorder="1" applyAlignment="1">
      <alignment horizontal="center" vertical="center" textRotation="90" wrapText="1"/>
    </xf>
    <xf numFmtId="0" fontId="7" fillId="6" borderId="29" xfId="0" applyFont="1" applyFill="1" applyBorder="1" applyAlignment="1">
      <alignment horizontal="center" vertical="center" textRotation="90" wrapText="1"/>
    </xf>
    <xf numFmtId="0" fontId="5" fillId="9" borderId="66" xfId="0" applyFont="1" applyFill="1" applyBorder="1" applyAlignment="1">
      <alignment horizontal="left" vertical="top" wrapText="1"/>
    </xf>
    <xf numFmtId="0" fontId="7" fillId="9" borderId="57" xfId="0" applyFont="1" applyFill="1" applyBorder="1" applyAlignment="1">
      <alignment horizontal="left" vertical="top" wrapText="1"/>
    </xf>
    <xf numFmtId="0" fontId="7" fillId="0" borderId="57" xfId="0" applyFont="1" applyBorder="1" applyAlignment="1">
      <alignment horizontal="left" vertical="top" wrapText="1"/>
    </xf>
    <xf numFmtId="0" fontId="5" fillId="6" borderId="23" xfId="0" applyFont="1" applyFill="1" applyBorder="1" applyAlignment="1">
      <alignment horizontal="left" vertical="top" wrapText="1"/>
    </xf>
    <xf numFmtId="0" fontId="5" fillId="6" borderId="29" xfId="0" applyFont="1" applyFill="1" applyBorder="1" applyAlignment="1">
      <alignment horizontal="left" vertical="top" wrapText="1"/>
    </xf>
    <xf numFmtId="49" fontId="3" fillId="6" borderId="41" xfId="0" applyNumberFormat="1" applyFont="1" applyFill="1" applyBorder="1" applyAlignment="1">
      <alignment horizontal="center" vertical="top" wrapText="1"/>
    </xf>
    <xf numFmtId="49" fontId="5" fillId="10" borderId="7" xfId="0" applyNumberFormat="1" applyFont="1" applyFill="1" applyBorder="1" applyAlignment="1">
      <alignment horizontal="center" vertical="top"/>
    </xf>
    <xf numFmtId="3" fontId="3" fillId="0" borderId="42" xfId="0" applyNumberFormat="1" applyFont="1" applyFill="1" applyBorder="1" applyAlignment="1">
      <alignment horizontal="center" vertical="top" wrapText="1"/>
    </xf>
    <xf numFmtId="3" fontId="3" fillId="0" borderId="45" xfId="0" applyNumberFormat="1" applyFont="1" applyFill="1" applyBorder="1" applyAlignment="1">
      <alignment horizontal="center" vertical="top" wrapText="1"/>
    </xf>
    <xf numFmtId="3" fontId="3" fillId="0" borderId="36" xfId="0" applyNumberFormat="1" applyFont="1" applyFill="1" applyBorder="1" applyAlignment="1">
      <alignment horizontal="center" vertical="top" wrapText="1"/>
    </xf>
    <xf numFmtId="3" fontId="3" fillId="0" borderId="0" xfId="0" applyNumberFormat="1" applyFont="1" applyFill="1" applyBorder="1" applyAlignment="1">
      <alignment horizontal="center" vertical="top" wrapText="1"/>
    </xf>
    <xf numFmtId="0" fontId="3" fillId="6" borderId="83" xfId="0" applyFont="1" applyFill="1" applyBorder="1" applyAlignment="1">
      <alignment vertical="top" wrapText="1"/>
    </xf>
    <xf numFmtId="0" fontId="3" fillId="6" borderId="51" xfId="0" applyFont="1" applyFill="1" applyBorder="1" applyAlignment="1">
      <alignment vertical="top" wrapText="1"/>
    </xf>
    <xf numFmtId="0" fontId="3" fillId="6" borderId="35" xfId="0" applyFont="1" applyFill="1" applyBorder="1" applyAlignment="1">
      <alignment vertical="top" wrapText="1"/>
    </xf>
    <xf numFmtId="0" fontId="3" fillId="6" borderId="8" xfId="0" applyFont="1" applyFill="1" applyBorder="1" applyAlignment="1">
      <alignment horizontal="center" vertical="top" wrapText="1"/>
    </xf>
    <xf numFmtId="49" fontId="5" fillId="6" borderId="14" xfId="0" applyNumberFormat="1" applyFont="1" applyFill="1" applyBorder="1" applyAlignment="1">
      <alignment horizontal="center" vertical="top"/>
    </xf>
    <xf numFmtId="49" fontId="5" fillId="6" borderId="29" xfId="0" applyNumberFormat="1" applyFont="1" applyFill="1" applyBorder="1" applyAlignment="1">
      <alignment horizontal="center" vertical="top"/>
    </xf>
    <xf numFmtId="49" fontId="5" fillId="3" borderId="42" xfId="0" applyNumberFormat="1" applyFont="1" applyFill="1" applyBorder="1" applyAlignment="1">
      <alignment horizontal="center" vertical="top"/>
    </xf>
    <xf numFmtId="49" fontId="5" fillId="3" borderId="45" xfId="0" applyNumberFormat="1" applyFont="1" applyFill="1" applyBorder="1" applyAlignment="1">
      <alignment horizontal="center" vertical="top"/>
    </xf>
    <xf numFmtId="0" fontId="3" fillId="6" borderId="7" xfId="0" applyFont="1" applyFill="1" applyBorder="1" applyAlignment="1">
      <alignment horizontal="left" vertical="top" wrapText="1"/>
    </xf>
    <xf numFmtId="0" fontId="5" fillId="6" borderId="18" xfId="0" applyFont="1" applyFill="1" applyBorder="1" applyAlignment="1">
      <alignment horizontal="center" vertical="center" textRotation="90" wrapText="1"/>
    </xf>
    <xf numFmtId="0" fontId="5" fillId="6" borderId="14" xfId="0" applyFont="1" applyFill="1" applyBorder="1" applyAlignment="1">
      <alignment horizontal="center" vertical="center" textRotation="90" wrapText="1"/>
    </xf>
    <xf numFmtId="0" fontId="5" fillId="6" borderId="29" xfId="0" applyFont="1" applyFill="1" applyBorder="1" applyAlignment="1">
      <alignment horizontal="center" vertical="center" textRotation="90" wrapText="1"/>
    </xf>
    <xf numFmtId="49" fontId="5" fillId="6" borderId="18" xfId="0" applyNumberFormat="1" applyFont="1" applyFill="1" applyBorder="1" applyAlignment="1">
      <alignment horizontal="center" vertical="top"/>
    </xf>
    <xf numFmtId="49" fontId="5" fillId="6" borderId="29" xfId="0" applyNumberFormat="1" applyFont="1" applyFill="1" applyBorder="1" applyAlignment="1">
      <alignment horizontal="center" vertical="center" textRotation="90" wrapText="1"/>
    </xf>
    <xf numFmtId="0" fontId="7" fillId="0" borderId="14" xfId="0" applyFont="1" applyBorder="1" applyAlignment="1">
      <alignment horizontal="left" vertical="top" wrapText="1"/>
    </xf>
    <xf numFmtId="0" fontId="3" fillId="6" borderId="18" xfId="0" applyFont="1" applyFill="1" applyBorder="1" applyAlignment="1">
      <alignment vertical="top" wrapText="1"/>
    </xf>
    <xf numFmtId="0" fontId="0" fillId="0" borderId="14" xfId="0" applyBorder="1" applyAlignment="1">
      <alignment vertical="top" wrapText="1"/>
    </xf>
    <xf numFmtId="0" fontId="16" fillId="6" borderId="36" xfId="0" applyFont="1" applyFill="1" applyBorder="1" applyAlignment="1">
      <alignment horizontal="center" vertical="center" textRotation="90" wrapText="1"/>
    </xf>
    <xf numFmtId="0" fontId="16" fillId="6" borderId="0" xfId="0" applyFont="1" applyFill="1" applyBorder="1" applyAlignment="1">
      <alignment horizontal="center" vertical="center" textRotation="90" wrapText="1"/>
    </xf>
    <xf numFmtId="0" fontId="7" fillId="0" borderId="29" xfId="0" applyFont="1" applyBorder="1" applyAlignment="1">
      <alignment horizontal="left" vertical="top" wrapText="1"/>
    </xf>
    <xf numFmtId="0" fontId="12" fillId="6" borderId="23" xfId="0" applyFont="1" applyFill="1" applyBorder="1" applyAlignment="1">
      <alignment horizontal="left" vertical="top" wrapText="1"/>
    </xf>
    <xf numFmtId="0" fontId="12" fillId="6" borderId="29" xfId="0" applyFont="1" applyFill="1" applyBorder="1" applyAlignment="1">
      <alignment horizontal="left" vertical="top" wrapText="1"/>
    </xf>
    <xf numFmtId="0" fontId="3" fillId="6" borderId="37" xfId="0" applyFont="1" applyFill="1" applyBorder="1" applyAlignment="1">
      <alignment horizontal="center" vertical="center" wrapText="1"/>
    </xf>
    <xf numFmtId="0" fontId="3" fillId="6" borderId="44" xfId="0" applyFont="1" applyFill="1" applyBorder="1" applyAlignment="1">
      <alignment horizontal="center" vertical="center" wrapText="1"/>
    </xf>
    <xf numFmtId="49" fontId="5" fillId="8" borderId="23" xfId="0" applyNumberFormat="1" applyFont="1" applyFill="1" applyBorder="1" applyAlignment="1">
      <alignment horizontal="center" vertical="top"/>
    </xf>
    <xf numFmtId="49" fontId="5" fillId="8" borderId="14" xfId="0" applyNumberFormat="1" applyFont="1" applyFill="1" applyBorder="1" applyAlignment="1">
      <alignment horizontal="center" vertical="top"/>
    </xf>
    <xf numFmtId="49" fontId="5" fillId="0" borderId="23" xfId="0" applyNumberFormat="1" applyFont="1" applyBorder="1" applyAlignment="1">
      <alignment horizontal="center" vertical="top"/>
    </xf>
    <xf numFmtId="49" fontId="5" fillId="0" borderId="14" xfId="0" applyNumberFormat="1" applyFont="1" applyBorder="1" applyAlignment="1">
      <alignment horizontal="center" vertical="top"/>
    </xf>
    <xf numFmtId="0" fontId="21" fillId="0" borderId="0" xfId="0" applyFont="1" applyAlignment="1">
      <alignment horizontal="right" wrapText="1"/>
    </xf>
    <xf numFmtId="0" fontId="32" fillId="0" borderId="0" xfId="0" applyFont="1" applyAlignment="1">
      <alignment horizontal="right"/>
    </xf>
    <xf numFmtId="3" fontId="4" fillId="0" borderId="0" xfId="0" applyNumberFormat="1" applyFont="1" applyAlignment="1">
      <alignment horizontal="center" vertical="top" wrapText="1"/>
    </xf>
    <xf numFmtId="3" fontId="3" fillId="0" borderId="7" xfId="0" applyNumberFormat="1" applyFont="1" applyBorder="1" applyAlignment="1">
      <alignment horizontal="center" vertical="center" textRotation="90" shrinkToFit="1"/>
    </xf>
    <xf numFmtId="3" fontId="3" fillId="0" borderId="9" xfId="0" applyNumberFormat="1" applyFont="1" applyBorder="1" applyAlignment="1">
      <alignment horizontal="center" vertical="center" textRotation="90" shrinkToFit="1"/>
    </xf>
    <xf numFmtId="3" fontId="3" fillId="0" borderId="10" xfId="0" applyNumberFormat="1" applyFont="1" applyBorder="1" applyAlignment="1">
      <alignment horizontal="center" vertical="center" textRotation="90" shrinkToFit="1"/>
    </xf>
    <xf numFmtId="3" fontId="3" fillId="0" borderId="23" xfId="0" applyNumberFormat="1" applyFont="1" applyBorder="1" applyAlignment="1">
      <alignment horizontal="center" vertical="center" textRotation="90" shrinkToFit="1"/>
    </xf>
    <xf numFmtId="3" fontId="3" fillId="0" borderId="14" xfId="0" applyNumberFormat="1" applyFont="1" applyBorder="1" applyAlignment="1">
      <alignment horizontal="center" vertical="center" textRotation="90" shrinkToFit="1"/>
    </xf>
    <xf numFmtId="3" fontId="3" fillId="0" borderId="22" xfId="0" applyNumberFormat="1" applyFont="1" applyBorder="1" applyAlignment="1">
      <alignment horizontal="center" vertical="center" textRotation="90" shrinkToFit="1"/>
    </xf>
    <xf numFmtId="3" fontId="3" fillId="0" borderId="42" xfId="0" applyNumberFormat="1" applyFont="1" applyBorder="1" applyAlignment="1">
      <alignment horizontal="center" vertical="center" shrinkToFit="1"/>
    </xf>
    <xf numFmtId="3" fontId="3" fillId="0" borderId="45" xfId="0" applyNumberFormat="1" applyFont="1" applyBorder="1" applyAlignment="1">
      <alignment horizontal="center" vertical="center" shrinkToFit="1"/>
    </xf>
    <xf numFmtId="3" fontId="3" fillId="0" borderId="53" xfId="0" applyNumberFormat="1" applyFont="1" applyBorder="1" applyAlignment="1">
      <alignment horizontal="center" vertical="center" shrinkToFit="1"/>
    </xf>
    <xf numFmtId="3" fontId="3" fillId="0" borderId="42" xfId="0" applyNumberFormat="1" applyFont="1" applyBorder="1" applyAlignment="1">
      <alignment horizontal="center" vertical="center" textRotation="90" shrinkToFit="1"/>
    </xf>
    <xf numFmtId="3" fontId="3" fillId="0" borderId="45" xfId="0" applyNumberFormat="1" applyFont="1" applyBorder="1" applyAlignment="1">
      <alignment horizontal="center" vertical="center" textRotation="90" shrinkToFit="1"/>
    </xf>
    <xf numFmtId="3" fontId="3" fillId="0" borderId="53" xfId="0" applyNumberFormat="1" applyFont="1" applyBorder="1" applyAlignment="1">
      <alignment horizontal="center" vertical="center" textRotation="90" shrinkToFit="1"/>
    </xf>
    <xf numFmtId="3" fontId="3" fillId="0" borderId="41" xfId="0" applyNumberFormat="1" applyFont="1" applyFill="1" applyBorder="1" applyAlignment="1">
      <alignment horizontal="center" vertical="center" textRotation="90" wrapText="1" shrinkToFit="1"/>
    </xf>
    <xf numFmtId="3" fontId="3" fillId="0" borderId="8" xfId="0" applyNumberFormat="1" applyFont="1" applyFill="1" applyBorder="1" applyAlignment="1">
      <alignment horizontal="center" vertical="center" textRotation="90" wrapText="1" shrinkToFit="1"/>
    </xf>
    <xf numFmtId="3" fontId="3" fillId="0" borderId="56" xfId="0" applyNumberFormat="1" applyFont="1" applyFill="1" applyBorder="1" applyAlignment="1">
      <alignment horizontal="center" vertical="center" textRotation="90" wrapText="1" shrinkToFit="1"/>
    </xf>
    <xf numFmtId="3" fontId="3" fillId="0" borderId="41" xfId="0" applyNumberFormat="1" applyFont="1" applyBorder="1" applyAlignment="1">
      <alignment horizontal="center" vertical="center" textRotation="90" wrapText="1" shrinkToFit="1"/>
    </xf>
    <xf numFmtId="3" fontId="3" fillId="0" borderId="8" xfId="0" applyNumberFormat="1" applyFont="1" applyBorder="1" applyAlignment="1">
      <alignment horizontal="center" vertical="center" textRotation="90" wrapText="1" shrinkToFit="1"/>
    </xf>
    <xf numFmtId="3" fontId="3" fillId="0" borderId="56" xfId="0" applyNumberFormat="1" applyFont="1" applyBorder="1" applyAlignment="1">
      <alignment horizontal="center" vertical="center" textRotation="90" wrapText="1" shrinkToFit="1"/>
    </xf>
    <xf numFmtId="0" fontId="3" fillId="0" borderId="41" xfId="0" applyFont="1" applyBorder="1" applyAlignment="1">
      <alignment horizontal="center" vertical="center" textRotation="90" wrapText="1"/>
    </xf>
    <xf numFmtId="0" fontId="3" fillId="0" borderId="8" xfId="0" applyFont="1" applyBorder="1" applyAlignment="1">
      <alignment horizontal="center" vertical="center" textRotation="90" wrapText="1"/>
    </xf>
    <xf numFmtId="0" fontId="3" fillId="0" borderId="56" xfId="0" applyFont="1" applyBorder="1" applyAlignment="1">
      <alignment horizontal="center" vertical="center" textRotation="90" wrapText="1"/>
    </xf>
    <xf numFmtId="0" fontId="5" fillId="0" borderId="65" xfId="0" applyFont="1" applyBorder="1" applyAlignment="1">
      <alignment horizontal="center" vertical="center"/>
    </xf>
    <xf numFmtId="0" fontId="5" fillId="0" borderId="60" xfId="0" applyFont="1" applyBorder="1" applyAlignment="1">
      <alignment horizontal="center" vertical="center"/>
    </xf>
    <xf numFmtId="0" fontId="5" fillId="0" borderId="55" xfId="0" applyFont="1" applyBorder="1" applyAlignment="1">
      <alignment horizontal="center" vertical="center"/>
    </xf>
    <xf numFmtId="0" fontId="6" fillId="0" borderId="0" xfId="0" applyFont="1" applyAlignment="1">
      <alignment horizontal="center" vertical="top" wrapText="1"/>
    </xf>
    <xf numFmtId="0" fontId="4" fillId="0" borderId="0" xfId="0" applyFont="1" applyAlignment="1">
      <alignment horizontal="center" vertical="top"/>
    </xf>
    <xf numFmtId="0" fontId="3" fillId="0" borderId="25" xfId="0" applyFont="1" applyBorder="1" applyAlignment="1">
      <alignment horizontal="right" vertical="top"/>
    </xf>
    <xf numFmtId="0" fontId="7" fillId="0" borderId="25" xfId="0" applyFont="1" applyBorder="1" applyAlignment="1">
      <alignment vertical="top"/>
    </xf>
    <xf numFmtId="0" fontId="3" fillId="0" borderId="40"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3" fillId="0" borderId="63" xfId="0" applyFont="1" applyBorder="1" applyAlignment="1">
      <alignment horizontal="left" vertical="top" wrapText="1"/>
    </xf>
    <xf numFmtId="0" fontId="3" fillId="0" borderId="38" xfId="0" applyFont="1" applyBorder="1" applyAlignment="1">
      <alignment horizontal="left" vertical="top" wrapText="1"/>
    </xf>
    <xf numFmtId="0" fontId="3" fillId="0" borderId="39" xfId="0" applyFont="1" applyBorder="1" applyAlignment="1">
      <alignment horizontal="left" vertical="top" wrapText="1"/>
    </xf>
    <xf numFmtId="0" fontId="5" fillId="4" borderId="65" xfId="0" applyFont="1" applyFill="1" applyBorder="1" applyAlignment="1">
      <alignment horizontal="right" vertical="top" wrapText="1"/>
    </xf>
    <xf numFmtId="0" fontId="5" fillId="4" borderId="60" xfId="0" applyFont="1" applyFill="1" applyBorder="1" applyAlignment="1">
      <alignment horizontal="right" vertical="top" wrapText="1"/>
    </xf>
    <xf numFmtId="0" fontId="5" fillId="4" borderId="55" xfId="0" applyFont="1" applyFill="1" applyBorder="1" applyAlignment="1">
      <alignment horizontal="right" vertical="top" wrapText="1"/>
    </xf>
    <xf numFmtId="0" fontId="3" fillId="8" borderId="63"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5" fillId="8" borderId="63" xfId="0" applyFont="1" applyFill="1" applyBorder="1" applyAlignment="1">
      <alignment horizontal="right" vertical="top" wrapText="1"/>
    </xf>
    <xf numFmtId="0" fontId="7" fillId="8" borderId="38" xfId="0" applyFont="1" applyFill="1" applyBorder="1" applyAlignment="1">
      <alignment horizontal="right" vertical="top" wrapText="1"/>
    </xf>
    <xf numFmtId="0" fontId="7" fillId="8" borderId="39" xfId="0" applyFont="1" applyFill="1" applyBorder="1" applyAlignment="1">
      <alignment horizontal="right" vertical="top" wrapText="1"/>
    </xf>
    <xf numFmtId="165" fontId="3" fillId="2" borderId="63" xfId="0" applyNumberFormat="1" applyFont="1" applyFill="1" applyBorder="1" applyAlignment="1">
      <alignment horizontal="left" vertical="top" wrapText="1"/>
    </xf>
    <xf numFmtId="165" fontId="3" fillId="2" borderId="38" xfId="0" applyNumberFormat="1" applyFont="1" applyFill="1" applyBorder="1" applyAlignment="1">
      <alignment horizontal="left" vertical="top" wrapText="1"/>
    </xf>
    <xf numFmtId="165" fontId="3" fillId="2" borderId="39" xfId="0" applyNumberFormat="1" applyFont="1" applyFill="1" applyBorder="1" applyAlignment="1">
      <alignment horizontal="left" vertical="top" wrapText="1"/>
    </xf>
    <xf numFmtId="49" fontId="5" fillId="3" borderId="53" xfId="0" applyNumberFormat="1" applyFont="1" applyFill="1" applyBorder="1" applyAlignment="1">
      <alignment horizontal="right" vertical="top"/>
    </xf>
    <xf numFmtId="49" fontId="5" fillId="3" borderId="25" xfId="0" applyNumberFormat="1" applyFont="1" applyFill="1" applyBorder="1" applyAlignment="1">
      <alignment horizontal="right" vertical="top"/>
    </xf>
    <xf numFmtId="0" fontId="3" fillId="2" borderId="59" xfId="0" applyFont="1" applyFill="1" applyBorder="1" applyAlignment="1">
      <alignment horizontal="left" vertical="top" wrapText="1"/>
    </xf>
    <xf numFmtId="0" fontId="3" fillId="2" borderId="44" xfId="0" applyFont="1" applyFill="1" applyBorder="1" applyAlignment="1">
      <alignment horizontal="left" vertical="top" wrapText="1"/>
    </xf>
    <xf numFmtId="0" fontId="3" fillId="2" borderId="49" xfId="0" applyFont="1" applyFill="1" applyBorder="1" applyAlignment="1">
      <alignment horizontal="left" vertical="top" wrapText="1"/>
    </xf>
    <xf numFmtId="0" fontId="3" fillId="6" borderId="59" xfId="0" applyFont="1" applyFill="1" applyBorder="1" applyAlignment="1">
      <alignment horizontal="left" vertical="top" wrapText="1"/>
    </xf>
    <xf numFmtId="0" fontId="3" fillId="6" borderId="44" xfId="0" applyFont="1" applyFill="1" applyBorder="1" applyAlignment="1">
      <alignment horizontal="left" vertical="top" wrapText="1"/>
    </xf>
    <xf numFmtId="0" fontId="3" fillId="6" borderId="49" xfId="0" applyFont="1" applyFill="1" applyBorder="1" applyAlignment="1">
      <alignment horizontal="left" vertical="top" wrapText="1"/>
    </xf>
    <xf numFmtId="3" fontId="5" fillId="0" borderId="54" xfId="0" applyNumberFormat="1" applyFont="1" applyBorder="1" applyAlignment="1">
      <alignment horizontal="center" vertical="center" wrapText="1"/>
    </xf>
    <xf numFmtId="3" fontId="5" fillId="0" borderId="57" xfId="0" applyNumberFormat="1" applyFont="1" applyBorder="1" applyAlignment="1">
      <alignment horizontal="center" vertical="center" wrapText="1"/>
    </xf>
    <xf numFmtId="3" fontId="5" fillId="0" borderId="58" xfId="0" applyNumberFormat="1" applyFont="1" applyBorder="1" applyAlignment="1">
      <alignment horizontal="center" vertical="center" wrapText="1"/>
    </xf>
    <xf numFmtId="49" fontId="5" fillId="10" borderId="66" xfId="0" applyNumberFormat="1" applyFont="1" applyFill="1" applyBorder="1" applyAlignment="1">
      <alignment horizontal="right" vertical="top"/>
    </xf>
    <xf numFmtId="49" fontId="5" fillId="10" borderId="57" xfId="0" applyNumberFormat="1" applyFont="1" applyFill="1" applyBorder="1" applyAlignment="1">
      <alignment horizontal="right" vertical="top"/>
    </xf>
    <xf numFmtId="3" fontId="3" fillId="0" borderId="36" xfId="0" applyNumberFormat="1" applyFont="1" applyFill="1" applyBorder="1" applyAlignment="1">
      <alignment horizontal="left" vertical="top"/>
    </xf>
    <xf numFmtId="0" fontId="3" fillId="4" borderId="57" xfId="0" applyFont="1" applyFill="1" applyBorder="1" applyAlignment="1">
      <alignment horizontal="center" vertical="top"/>
    </xf>
    <xf numFmtId="0" fontId="3" fillId="4" borderId="58" xfId="0" applyFont="1" applyFill="1" applyBorder="1" applyAlignment="1">
      <alignment horizontal="center" vertical="top"/>
    </xf>
    <xf numFmtId="0" fontId="3" fillId="10" borderId="57" xfId="0" applyFont="1" applyFill="1" applyBorder="1" applyAlignment="1">
      <alignment horizontal="center" vertical="top" wrapText="1"/>
    </xf>
    <xf numFmtId="0" fontId="7" fillId="0" borderId="57" xfId="0" applyFont="1" applyBorder="1" applyAlignment="1">
      <alignment horizontal="center" vertical="top" wrapText="1"/>
    </xf>
    <xf numFmtId="0" fontId="7" fillId="0" borderId="58" xfId="0" applyFont="1" applyBorder="1" applyAlignment="1">
      <alignment horizontal="center" vertical="top" wrapText="1"/>
    </xf>
    <xf numFmtId="49" fontId="5" fillId="0" borderId="0" xfId="0" applyNumberFormat="1" applyFont="1" applyFill="1" applyBorder="1" applyAlignment="1">
      <alignment horizontal="center" vertical="top" wrapText="1"/>
    </xf>
    <xf numFmtId="0" fontId="5" fillId="5" borderId="30" xfId="0" applyFont="1" applyFill="1" applyBorder="1" applyAlignment="1">
      <alignment horizontal="right" vertical="top" wrapText="1"/>
    </xf>
    <xf numFmtId="0" fontId="5" fillId="5" borderId="25" xfId="0" applyFont="1" applyFill="1" applyBorder="1" applyAlignment="1">
      <alignment horizontal="right" vertical="top" wrapText="1"/>
    </xf>
    <xf numFmtId="0" fontId="5" fillId="5" borderId="31" xfId="0" applyFont="1" applyFill="1" applyBorder="1" applyAlignment="1">
      <alignment horizontal="right" vertical="top" wrapText="1"/>
    </xf>
    <xf numFmtId="0" fontId="5" fillId="4" borderId="63" xfId="0" applyFont="1" applyFill="1" applyBorder="1" applyAlignment="1">
      <alignment horizontal="right" vertical="top" wrapText="1"/>
    </xf>
    <xf numFmtId="0" fontId="5" fillId="4" borderId="38" xfId="0" applyFont="1" applyFill="1" applyBorder="1" applyAlignment="1">
      <alignment horizontal="right" vertical="top" wrapText="1"/>
    </xf>
    <xf numFmtId="0" fontId="5" fillId="4" borderId="39" xfId="0" applyFont="1" applyFill="1" applyBorder="1" applyAlignment="1">
      <alignment horizontal="right" vertical="top" wrapText="1"/>
    </xf>
    <xf numFmtId="0" fontId="3" fillId="6" borderId="63" xfId="0" applyFont="1" applyFill="1" applyBorder="1" applyAlignment="1">
      <alignment horizontal="left" vertical="top" wrapText="1"/>
    </xf>
    <xf numFmtId="0" fontId="3" fillId="6" borderId="38" xfId="0" applyFont="1" applyFill="1" applyBorder="1" applyAlignment="1">
      <alignment horizontal="left" vertical="top" wrapText="1"/>
    </xf>
    <xf numFmtId="0" fontId="3" fillId="6" borderId="39" xfId="0" applyFont="1" applyFill="1" applyBorder="1" applyAlignment="1">
      <alignment horizontal="left" vertical="top" wrapText="1"/>
    </xf>
    <xf numFmtId="3" fontId="3" fillId="6" borderId="2" xfId="0" applyNumberFormat="1" applyFont="1" applyFill="1" applyBorder="1" applyAlignment="1">
      <alignment horizontal="left" vertical="top" wrapText="1"/>
    </xf>
    <xf numFmtId="3" fontId="3" fillId="6" borderId="14"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6" borderId="43" xfId="0" applyNumberFormat="1" applyFont="1" applyFill="1" applyBorder="1" applyAlignment="1">
      <alignment horizontal="center" vertical="top" wrapText="1"/>
    </xf>
    <xf numFmtId="3" fontId="5" fillId="6" borderId="45" xfId="0" applyNumberFormat="1" applyFont="1" applyFill="1" applyBorder="1" applyAlignment="1">
      <alignment horizontal="center" vertical="top" wrapText="1"/>
    </xf>
    <xf numFmtId="3" fontId="5" fillId="6" borderId="27" xfId="0" applyNumberFormat="1" applyFont="1" applyFill="1" applyBorder="1" applyAlignment="1">
      <alignment horizontal="center" vertical="top" wrapText="1"/>
    </xf>
    <xf numFmtId="49" fontId="5" fillId="8" borderId="14" xfId="0" applyNumberFormat="1" applyFont="1" applyFill="1" applyBorder="1" applyAlignment="1">
      <alignment horizontal="center" vertical="top" wrapText="1"/>
    </xf>
    <xf numFmtId="49" fontId="5" fillId="4" borderId="66" xfId="0" applyNumberFormat="1" applyFont="1" applyFill="1" applyBorder="1" applyAlignment="1">
      <alignment horizontal="right" vertical="top"/>
    </xf>
    <xf numFmtId="49" fontId="5" fillId="4" borderId="57" xfId="0" applyNumberFormat="1" applyFont="1" applyFill="1" applyBorder="1" applyAlignment="1">
      <alignment horizontal="right" vertical="top"/>
    </xf>
    <xf numFmtId="49" fontId="14" fillId="8" borderId="44" xfId="0" applyNumberFormat="1" applyFont="1" applyFill="1" applyBorder="1" applyAlignment="1">
      <alignment horizontal="center" vertical="top"/>
    </xf>
    <xf numFmtId="49" fontId="14" fillId="8" borderId="0" xfId="0" applyNumberFormat="1" applyFont="1" applyFill="1" applyBorder="1" applyAlignment="1">
      <alignment horizontal="center" vertical="top"/>
    </xf>
    <xf numFmtId="49" fontId="14" fillId="9" borderId="29" xfId="0" applyNumberFormat="1" applyFont="1" applyFill="1" applyBorder="1" applyAlignment="1">
      <alignment horizontal="center" vertical="top"/>
    </xf>
    <xf numFmtId="49" fontId="14" fillId="9" borderId="14" xfId="0" applyNumberFormat="1" applyFont="1" applyFill="1" applyBorder="1" applyAlignment="1">
      <alignment horizontal="center" vertical="top"/>
    </xf>
    <xf numFmtId="49" fontId="5" fillId="0" borderId="14" xfId="0" applyNumberFormat="1" applyFont="1" applyBorder="1" applyAlignment="1">
      <alignment horizontal="center" vertical="top" wrapText="1"/>
    </xf>
    <xf numFmtId="49" fontId="5" fillId="0" borderId="29" xfId="0" applyNumberFormat="1" applyFont="1" applyBorder="1" applyAlignment="1">
      <alignment horizontal="center" vertical="top" wrapText="1"/>
    </xf>
    <xf numFmtId="0" fontId="19" fillId="2" borderId="14" xfId="0" applyFont="1" applyFill="1" applyBorder="1" applyAlignment="1">
      <alignment vertical="top" wrapText="1"/>
    </xf>
    <xf numFmtId="0" fontId="19" fillId="2" borderId="29" xfId="0" applyFont="1" applyFill="1" applyBorder="1" applyAlignment="1">
      <alignment vertical="top" wrapText="1"/>
    </xf>
    <xf numFmtId="0" fontId="2" fillId="6" borderId="16" xfId="0" applyFont="1" applyFill="1" applyBorder="1" applyAlignment="1">
      <alignment horizontal="center" vertical="center" textRotation="90" wrapText="1"/>
    </xf>
    <xf numFmtId="0" fontId="0" fillId="6" borderId="8" xfId="0" applyFill="1" applyBorder="1" applyAlignment="1">
      <alignment horizontal="center" vertical="center" wrapText="1"/>
    </xf>
    <xf numFmtId="49" fontId="3" fillId="8" borderId="32" xfId="0" applyNumberFormat="1" applyFont="1" applyFill="1" applyBorder="1" applyAlignment="1">
      <alignment horizontal="center" vertical="top"/>
    </xf>
    <xf numFmtId="49" fontId="3" fillId="8" borderId="38" xfId="0" applyNumberFormat="1" applyFont="1" applyFill="1" applyBorder="1" applyAlignment="1">
      <alignment horizontal="center" vertical="top"/>
    </xf>
    <xf numFmtId="0" fontId="3" fillId="6" borderId="18" xfId="0" applyFont="1" applyFill="1" applyBorder="1" applyAlignment="1">
      <alignment horizontal="center" vertical="center" textRotation="90"/>
    </xf>
    <xf numFmtId="0" fontId="3" fillId="6" borderId="14" xfId="0" applyFont="1" applyFill="1" applyBorder="1" applyAlignment="1">
      <alignment horizontal="center" vertical="center" textRotation="90"/>
    </xf>
    <xf numFmtId="0" fontId="5" fillId="6" borderId="18" xfId="0" applyFont="1" applyFill="1" applyBorder="1" applyAlignment="1">
      <alignment horizontal="center" vertical="top" wrapText="1"/>
    </xf>
    <xf numFmtId="0" fontId="5" fillId="6" borderId="14" xfId="0" applyFont="1" applyFill="1" applyBorder="1" applyAlignment="1">
      <alignment horizontal="center" vertical="top" wrapText="1"/>
    </xf>
    <xf numFmtId="49" fontId="5" fillId="0" borderId="18" xfId="0" applyNumberFormat="1" applyFont="1" applyBorder="1" applyAlignment="1">
      <alignment horizontal="center" vertical="top" wrapText="1"/>
    </xf>
    <xf numFmtId="0" fontId="3" fillId="2" borderId="18" xfId="0" applyFont="1" applyFill="1" applyBorder="1" applyAlignment="1">
      <alignment vertical="top" wrapText="1"/>
    </xf>
    <xf numFmtId="0" fontId="3" fillId="2" borderId="14" xfId="0" applyFont="1" applyFill="1" applyBorder="1" applyAlignment="1">
      <alignment vertical="top" wrapText="1"/>
    </xf>
    <xf numFmtId="0" fontId="3" fillId="0" borderId="43" xfId="0" applyFont="1" applyFill="1" applyBorder="1" applyAlignment="1">
      <alignment horizontal="center" vertical="center" textRotation="90" wrapText="1"/>
    </xf>
    <xf numFmtId="0" fontId="3" fillId="0" borderId="27" xfId="0" applyFont="1" applyFill="1" applyBorder="1" applyAlignment="1">
      <alignment horizontal="center" vertical="center" textRotation="90" wrapText="1"/>
    </xf>
    <xf numFmtId="0" fontId="7" fillId="6" borderId="45" xfId="0" applyFont="1" applyFill="1" applyBorder="1" applyAlignment="1">
      <alignment vertical="top" wrapText="1"/>
    </xf>
    <xf numFmtId="0" fontId="3" fillId="6" borderId="37" xfId="0" applyFont="1" applyFill="1" applyBorder="1" applyAlignment="1">
      <alignment horizontal="left" vertical="top" wrapText="1"/>
    </xf>
    <xf numFmtId="0" fontId="29" fillId="6" borderId="43" xfId="0" applyFont="1" applyFill="1" applyBorder="1" applyAlignment="1">
      <alignment horizontal="left" vertical="top" wrapText="1"/>
    </xf>
    <xf numFmtId="0" fontId="30" fillId="6" borderId="45" xfId="0" applyFont="1" applyFill="1" applyBorder="1" applyAlignment="1">
      <alignment horizontal="left" vertical="top" wrapText="1"/>
    </xf>
    <xf numFmtId="0" fontId="30" fillId="6" borderId="27" xfId="0" applyFont="1" applyFill="1" applyBorder="1" applyAlignment="1"/>
    <xf numFmtId="0" fontId="28" fillId="0" borderId="45" xfId="0" applyFont="1" applyFill="1" applyBorder="1" applyAlignment="1">
      <alignment horizontal="center" vertical="center" textRotation="90" wrapText="1"/>
    </xf>
    <xf numFmtId="0" fontId="28" fillId="0" borderId="27" xfId="0" applyFont="1" applyFill="1" applyBorder="1" applyAlignment="1">
      <alignment horizontal="center" vertical="center" textRotation="90" wrapText="1"/>
    </xf>
    <xf numFmtId="49" fontId="5" fillId="0" borderId="37" xfId="0" applyNumberFormat="1" applyFont="1" applyBorder="1" applyAlignment="1">
      <alignment horizontal="center" vertical="top"/>
    </xf>
    <xf numFmtId="49" fontId="5" fillId="0" borderId="44" xfId="0" applyNumberFormat="1" applyFont="1" applyBorder="1" applyAlignment="1">
      <alignment horizontal="center" vertical="top"/>
    </xf>
    <xf numFmtId="0" fontId="3" fillId="0" borderId="37" xfId="0" applyFont="1" applyFill="1" applyBorder="1" applyAlignment="1">
      <alignment horizontal="center" vertical="center" textRotation="90" wrapText="1"/>
    </xf>
    <xf numFmtId="0" fontId="3" fillId="0" borderId="44" xfId="0" applyFont="1" applyFill="1" applyBorder="1" applyAlignment="1">
      <alignment horizontal="center" vertical="center" textRotation="90" wrapText="1"/>
    </xf>
    <xf numFmtId="0" fontId="25" fillId="6" borderId="14" xfId="0" applyFont="1" applyFill="1" applyBorder="1" applyAlignment="1">
      <alignment horizontal="center" vertical="top" wrapText="1"/>
    </xf>
    <xf numFmtId="0" fontId="25" fillId="6" borderId="29" xfId="0" applyFont="1" applyFill="1" applyBorder="1" applyAlignment="1">
      <alignment horizontal="center" vertical="top" wrapText="1"/>
    </xf>
    <xf numFmtId="49" fontId="19" fillId="6" borderId="8" xfId="0" applyNumberFormat="1" applyFont="1" applyFill="1" applyBorder="1" applyAlignment="1">
      <alignment horizontal="center" vertical="center" wrapText="1"/>
    </xf>
    <xf numFmtId="49" fontId="19" fillId="6" borderId="20" xfId="0" applyNumberFormat="1" applyFont="1" applyFill="1" applyBorder="1" applyAlignment="1">
      <alignment horizontal="center" vertical="center" wrapText="1"/>
    </xf>
    <xf numFmtId="0" fontId="7" fillId="0" borderId="20" xfId="0" applyFont="1" applyBorder="1" applyAlignment="1">
      <alignment horizontal="center" vertical="top" wrapText="1"/>
    </xf>
    <xf numFmtId="0" fontId="3" fillId="0" borderId="45" xfId="0" applyFont="1" applyFill="1" applyBorder="1" applyAlignment="1">
      <alignment horizontal="center" vertical="center" textRotation="90" wrapText="1"/>
    </xf>
    <xf numFmtId="49" fontId="3" fillId="0" borderId="8" xfId="0" applyNumberFormat="1" applyFont="1" applyBorder="1" applyAlignment="1">
      <alignment horizontal="center" vertical="top" wrapText="1"/>
    </xf>
    <xf numFmtId="49" fontId="3" fillId="6" borderId="41" xfId="0" applyNumberFormat="1" applyFont="1" applyFill="1" applyBorder="1" applyAlignment="1">
      <alignment horizontal="center" vertical="center" wrapText="1"/>
    </xf>
    <xf numFmtId="0" fontId="7" fillId="0" borderId="8" xfId="0" applyFont="1" applyBorder="1" applyAlignment="1">
      <alignment horizontal="center" vertical="center"/>
    </xf>
    <xf numFmtId="0" fontId="3" fillId="6" borderId="43" xfId="0" applyFont="1" applyFill="1" applyBorder="1" applyAlignment="1">
      <alignment horizontal="center" vertical="center" textRotation="90" wrapText="1"/>
    </xf>
    <xf numFmtId="0" fontId="3" fillId="6" borderId="45" xfId="0" applyFont="1" applyFill="1" applyBorder="1" applyAlignment="1">
      <alignment horizontal="center" vertical="center" textRotation="90" wrapText="1"/>
    </xf>
    <xf numFmtId="0" fontId="19" fillId="6" borderId="18" xfId="0" applyFont="1" applyFill="1" applyBorder="1" applyAlignment="1">
      <alignment horizontal="left" vertical="top" wrapText="1"/>
    </xf>
    <xf numFmtId="0" fontId="19" fillId="6" borderId="29" xfId="0" applyFont="1" applyFill="1" applyBorder="1" applyAlignment="1">
      <alignment horizontal="left" vertical="top" wrapText="1"/>
    </xf>
    <xf numFmtId="49" fontId="3" fillId="6" borderId="5" xfId="0" applyNumberFormat="1" applyFont="1" applyFill="1" applyBorder="1" applyAlignment="1">
      <alignment horizontal="center" vertical="center" wrapText="1"/>
    </xf>
    <xf numFmtId="0" fontId="2" fillId="6" borderId="37" xfId="0" applyFont="1" applyFill="1" applyBorder="1" applyAlignment="1">
      <alignment horizontal="center" vertical="center" textRotation="90" wrapText="1"/>
    </xf>
    <xf numFmtId="0" fontId="2" fillId="6" borderId="0" xfId="0" applyFont="1" applyFill="1" applyBorder="1" applyAlignment="1">
      <alignment horizontal="center" vertical="center" textRotation="90" wrapText="1"/>
    </xf>
    <xf numFmtId="0" fontId="2" fillId="6" borderId="44" xfId="0" applyFont="1" applyFill="1" applyBorder="1" applyAlignment="1">
      <alignment horizontal="center" vertical="center" textRotation="90" wrapText="1"/>
    </xf>
    <xf numFmtId="0" fontId="7" fillId="0" borderId="14" xfId="0" applyFont="1" applyBorder="1" applyAlignment="1">
      <alignment vertical="top" wrapText="1"/>
    </xf>
    <xf numFmtId="0" fontId="2" fillId="6" borderId="1" xfId="0" applyFont="1" applyFill="1" applyBorder="1" applyAlignment="1">
      <alignment horizontal="center" vertical="center" textRotation="90"/>
    </xf>
    <xf numFmtId="0" fontId="2" fillId="6" borderId="28" xfId="0" applyFont="1" applyFill="1" applyBorder="1" applyAlignment="1">
      <alignment horizontal="center" vertical="center" textRotation="90"/>
    </xf>
    <xf numFmtId="0" fontId="3" fillId="6" borderId="35" xfId="0" applyFont="1" applyFill="1" applyBorder="1" applyAlignment="1">
      <alignment horizontal="left" vertical="top" wrapText="1"/>
    </xf>
    <xf numFmtId="0" fontId="7" fillId="0" borderId="84" xfId="0" applyFont="1" applyBorder="1" applyAlignment="1">
      <alignment vertical="top" wrapText="1"/>
    </xf>
    <xf numFmtId="0" fontId="19" fillId="6" borderId="14" xfId="0" applyFont="1" applyFill="1" applyBorder="1" applyAlignment="1">
      <alignment horizontal="left" vertical="top" wrapText="1"/>
    </xf>
    <xf numFmtId="0" fontId="3" fillId="6" borderId="34" xfId="0" applyFont="1" applyFill="1" applyBorder="1" applyAlignment="1">
      <alignment horizontal="center" vertical="center" textRotation="90" wrapText="1"/>
    </xf>
  </cellXfs>
  <cellStyles count="4">
    <cellStyle name="Excel Built-in Normal" xfId="3"/>
    <cellStyle name="Įprastas" xfId="0" builtinId="0"/>
    <cellStyle name="Įprastas 2" xfId="1"/>
    <cellStyle name="Stilius 1" xfId="2"/>
  </cellStyles>
  <dxfs count="0"/>
  <tableStyles count="0" defaultTableStyle="TableStyleMedium2" defaultPivotStyle="PivotStyleLight16"/>
  <colors>
    <mruColors>
      <color rgb="FFFFFFCC"/>
      <color rgb="FFCCFFCC"/>
      <color rgb="FF99FF99"/>
      <color rgb="FFFFFF99"/>
      <color rgb="FF66FF99"/>
      <color rgb="FFCCCC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293"/>
  <sheetViews>
    <sheetView tabSelected="1" zoomScaleNormal="100" zoomScaleSheetLayoutView="100" workbookViewId="0">
      <selection activeCell="X15" sqref="X13:X15"/>
    </sheetView>
  </sheetViews>
  <sheetFormatPr defaultRowHeight="12.75" x14ac:dyDescent="0.2"/>
  <cols>
    <col min="1" max="4" width="2.7109375" style="5" customWidth="1"/>
    <col min="5" max="5" width="32" style="5" customWidth="1"/>
    <col min="6" max="6" width="4.5703125" style="12" customWidth="1"/>
    <col min="7" max="7" width="12.28515625" style="396" customWidth="1"/>
    <col min="8" max="8" width="8.28515625" style="18" customWidth="1"/>
    <col min="9" max="12" width="8.85546875" style="5" customWidth="1"/>
    <col min="13" max="13" width="37" style="5" customWidth="1"/>
    <col min="14" max="17" width="4.5703125" style="5" customWidth="1"/>
    <col min="18" max="16384" width="9.140625" style="3"/>
  </cols>
  <sheetData>
    <row r="1" spans="1:17" s="88" customFormat="1" ht="14.25" customHeight="1" x14ac:dyDescent="0.25">
      <c r="M1" s="999" t="s">
        <v>90</v>
      </c>
      <c r="N1" s="1000"/>
      <c r="O1" s="1000"/>
      <c r="P1" s="1000"/>
      <c r="Q1" s="1000"/>
    </row>
    <row r="2" spans="1:17" s="88" customFormat="1" ht="14.25" customHeight="1" x14ac:dyDescent="0.25">
      <c r="M2" s="330"/>
      <c r="N2" s="447"/>
      <c r="O2" s="447"/>
      <c r="P2" s="447"/>
      <c r="Q2" s="447"/>
    </row>
    <row r="3" spans="1:17" s="39" customFormat="1" ht="15.75" x14ac:dyDescent="0.2">
      <c r="A3" s="1001" t="s">
        <v>240</v>
      </c>
      <c r="B3" s="1001"/>
      <c r="C3" s="1001"/>
      <c r="D3" s="1001"/>
      <c r="E3" s="1001"/>
      <c r="F3" s="1001"/>
      <c r="G3" s="1001"/>
      <c r="H3" s="1001"/>
      <c r="I3" s="1001"/>
      <c r="J3" s="1001"/>
      <c r="K3" s="1001"/>
      <c r="L3" s="1001"/>
      <c r="M3" s="1001"/>
      <c r="N3" s="1001"/>
      <c r="O3" s="1001"/>
      <c r="P3" s="1001"/>
      <c r="Q3" s="1001"/>
    </row>
    <row r="4" spans="1:17" ht="15.75" x14ac:dyDescent="0.2">
      <c r="A4" s="1026" t="s">
        <v>24</v>
      </c>
      <c r="B4" s="1026"/>
      <c r="C4" s="1026"/>
      <c r="D4" s="1026"/>
      <c r="E4" s="1026"/>
      <c r="F4" s="1026"/>
      <c r="G4" s="1026"/>
      <c r="H4" s="1026"/>
      <c r="I4" s="1026"/>
      <c r="J4" s="1026"/>
      <c r="K4" s="1026"/>
      <c r="L4" s="1026"/>
      <c r="M4" s="1026"/>
      <c r="N4" s="1026"/>
      <c r="O4" s="1026"/>
      <c r="P4" s="1026"/>
      <c r="Q4" s="1026"/>
    </row>
    <row r="5" spans="1:17" ht="15.75" x14ac:dyDescent="0.2">
      <c r="A5" s="1027" t="s">
        <v>87</v>
      </c>
      <c r="B5" s="1027"/>
      <c r="C5" s="1027"/>
      <c r="D5" s="1027"/>
      <c r="E5" s="1027"/>
      <c r="F5" s="1027"/>
      <c r="G5" s="1027"/>
      <c r="H5" s="1027"/>
      <c r="I5" s="1027"/>
      <c r="J5" s="1027"/>
      <c r="K5" s="1027"/>
      <c r="L5" s="1027"/>
      <c r="M5" s="1027"/>
      <c r="N5" s="1027"/>
      <c r="O5" s="1027"/>
      <c r="P5" s="1027"/>
      <c r="Q5" s="1027"/>
    </row>
    <row r="6" spans="1:17" ht="13.5" thickBot="1" x14ac:dyDescent="0.25">
      <c r="M6" s="1028" t="s">
        <v>84</v>
      </c>
      <c r="N6" s="1028"/>
      <c r="O6" s="1028"/>
      <c r="P6" s="1028"/>
      <c r="Q6" s="1029"/>
    </row>
    <row r="7" spans="1:17" s="39" customFormat="1" ht="24.75" customHeight="1" x14ac:dyDescent="0.2">
      <c r="A7" s="1002" t="s">
        <v>16</v>
      </c>
      <c r="B7" s="1005" t="s">
        <v>0</v>
      </c>
      <c r="C7" s="1005" t="s">
        <v>1</v>
      </c>
      <c r="D7" s="1005" t="s">
        <v>66</v>
      </c>
      <c r="E7" s="1008" t="s">
        <v>11</v>
      </c>
      <c r="F7" s="1011" t="s">
        <v>2</v>
      </c>
      <c r="G7" s="1014" t="s">
        <v>67</v>
      </c>
      <c r="H7" s="1017" t="s">
        <v>3</v>
      </c>
      <c r="I7" s="1020" t="s">
        <v>167</v>
      </c>
      <c r="J7" s="1020" t="s">
        <v>237</v>
      </c>
      <c r="K7" s="1020" t="s">
        <v>162</v>
      </c>
      <c r="L7" s="1020" t="s">
        <v>238</v>
      </c>
      <c r="M7" s="1023" t="s">
        <v>10</v>
      </c>
      <c r="N7" s="1024"/>
      <c r="O7" s="1024"/>
      <c r="P7" s="1024"/>
      <c r="Q7" s="1025"/>
    </row>
    <row r="8" spans="1:17" s="39" customFormat="1" ht="18.75" customHeight="1" x14ac:dyDescent="0.2">
      <c r="A8" s="1003"/>
      <c r="B8" s="1006"/>
      <c r="C8" s="1006"/>
      <c r="D8" s="1006"/>
      <c r="E8" s="1009"/>
      <c r="F8" s="1012"/>
      <c r="G8" s="1015"/>
      <c r="H8" s="1018"/>
      <c r="I8" s="1021"/>
      <c r="J8" s="1021"/>
      <c r="K8" s="1021"/>
      <c r="L8" s="1021"/>
      <c r="M8" s="1030" t="s">
        <v>11</v>
      </c>
      <c r="N8" s="1032" t="s">
        <v>229</v>
      </c>
      <c r="O8" s="1032"/>
      <c r="P8" s="1032"/>
      <c r="Q8" s="1033"/>
    </row>
    <row r="9" spans="1:17" s="39" customFormat="1" ht="59.25" customHeight="1" thickBot="1" x14ac:dyDescent="0.25">
      <c r="A9" s="1004"/>
      <c r="B9" s="1007"/>
      <c r="C9" s="1007"/>
      <c r="D9" s="1007"/>
      <c r="E9" s="1010"/>
      <c r="F9" s="1013"/>
      <c r="G9" s="1016"/>
      <c r="H9" s="1019"/>
      <c r="I9" s="1022"/>
      <c r="J9" s="1022"/>
      <c r="K9" s="1022"/>
      <c r="L9" s="1022"/>
      <c r="M9" s="1031"/>
      <c r="N9" s="89" t="s">
        <v>91</v>
      </c>
      <c r="O9" s="89" t="s">
        <v>132</v>
      </c>
      <c r="P9" s="89" t="s">
        <v>163</v>
      </c>
      <c r="Q9" s="4" t="s">
        <v>239</v>
      </c>
    </row>
    <row r="10" spans="1:17" s="11" customFormat="1" ht="15" customHeight="1" x14ac:dyDescent="0.2">
      <c r="A10" s="874" t="s">
        <v>56</v>
      </c>
      <c r="B10" s="875"/>
      <c r="C10" s="875"/>
      <c r="D10" s="875"/>
      <c r="E10" s="875"/>
      <c r="F10" s="875"/>
      <c r="G10" s="875"/>
      <c r="H10" s="875"/>
      <c r="I10" s="875"/>
      <c r="J10" s="875"/>
      <c r="K10" s="875"/>
      <c r="L10" s="875"/>
      <c r="M10" s="875"/>
      <c r="N10" s="875"/>
      <c r="O10" s="875"/>
      <c r="P10" s="875"/>
      <c r="Q10" s="876"/>
    </row>
    <row r="11" spans="1:17" s="11" customFormat="1" ht="14.25" customHeight="1" x14ac:dyDescent="0.2">
      <c r="A11" s="889" t="s">
        <v>43</v>
      </c>
      <c r="B11" s="890"/>
      <c r="C11" s="890"/>
      <c r="D11" s="890"/>
      <c r="E11" s="890"/>
      <c r="F11" s="890"/>
      <c r="G11" s="890"/>
      <c r="H11" s="890"/>
      <c r="I11" s="890"/>
      <c r="J11" s="890"/>
      <c r="K11" s="890"/>
      <c r="L11" s="890"/>
      <c r="M11" s="890"/>
      <c r="N11" s="890"/>
      <c r="O11" s="890"/>
      <c r="P11" s="890"/>
      <c r="Q11" s="891"/>
    </row>
    <row r="12" spans="1:17" ht="15" customHeight="1" x14ac:dyDescent="0.2">
      <c r="A12" s="23" t="s">
        <v>4</v>
      </c>
      <c r="B12" s="879" t="s">
        <v>57</v>
      </c>
      <c r="C12" s="880"/>
      <c r="D12" s="880"/>
      <c r="E12" s="880"/>
      <c r="F12" s="880"/>
      <c r="G12" s="880"/>
      <c r="H12" s="880"/>
      <c r="I12" s="880"/>
      <c r="J12" s="880"/>
      <c r="K12" s="880"/>
      <c r="L12" s="880"/>
      <c r="M12" s="880"/>
      <c r="N12" s="880"/>
      <c r="O12" s="880"/>
      <c r="P12" s="880"/>
      <c r="Q12" s="881"/>
    </row>
    <row r="13" spans="1:17" ht="15.75" customHeight="1" x14ac:dyDescent="0.2">
      <c r="A13" s="33" t="s">
        <v>4</v>
      </c>
      <c r="B13" s="834" t="s">
        <v>4</v>
      </c>
      <c r="C13" s="882" t="s">
        <v>40</v>
      </c>
      <c r="D13" s="883"/>
      <c r="E13" s="883"/>
      <c r="F13" s="883"/>
      <c r="G13" s="883"/>
      <c r="H13" s="883"/>
      <c r="I13" s="883"/>
      <c r="J13" s="883"/>
      <c r="K13" s="883"/>
      <c r="L13" s="883"/>
      <c r="M13" s="883"/>
      <c r="N13" s="883"/>
      <c r="O13" s="883"/>
      <c r="P13" s="884"/>
      <c r="Q13" s="885"/>
    </row>
    <row r="14" spans="1:17" ht="12" customHeight="1" x14ac:dyDescent="0.2">
      <c r="A14" s="789" t="s">
        <v>4</v>
      </c>
      <c r="B14" s="835" t="s">
        <v>4</v>
      </c>
      <c r="C14" s="836" t="s">
        <v>4</v>
      </c>
      <c r="D14" s="817"/>
      <c r="E14" s="892" t="s">
        <v>80</v>
      </c>
      <c r="F14" s="688" t="s">
        <v>44</v>
      </c>
      <c r="G14" s="895"/>
      <c r="H14" s="368"/>
      <c r="I14" s="67"/>
      <c r="J14" s="67"/>
      <c r="K14" s="67"/>
      <c r="L14" s="67"/>
      <c r="M14" s="897"/>
      <c r="N14" s="837"/>
      <c r="O14" s="837"/>
      <c r="P14" s="807"/>
      <c r="Q14" s="132"/>
    </row>
    <row r="15" spans="1:17" ht="12" customHeight="1" x14ac:dyDescent="0.2">
      <c r="A15" s="789"/>
      <c r="B15" s="790"/>
      <c r="C15" s="816"/>
      <c r="D15" s="791"/>
      <c r="E15" s="893"/>
      <c r="F15" s="746" t="s">
        <v>290</v>
      </c>
      <c r="G15" s="896"/>
      <c r="H15" s="824"/>
      <c r="I15" s="166"/>
      <c r="J15" s="166"/>
      <c r="K15" s="166"/>
      <c r="L15" s="166"/>
      <c r="M15" s="898"/>
      <c r="N15" s="81"/>
      <c r="O15" s="81"/>
      <c r="P15" s="807"/>
      <c r="Q15" s="132"/>
    </row>
    <row r="16" spans="1:17" ht="12" customHeight="1" x14ac:dyDescent="0.2">
      <c r="A16" s="789"/>
      <c r="B16" s="790"/>
      <c r="C16" s="816"/>
      <c r="D16" s="791"/>
      <c r="E16" s="894"/>
      <c r="F16" s="901" t="s">
        <v>214</v>
      </c>
      <c r="G16" s="896"/>
      <c r="H16" s="824"/>
      <c r="I16" s="166"/>
      <c r="J16" s="166"/>
      <c r="K16" s="166"/>
      <c r="L16" s="166"/>
      <c r="M16" s="898"/>
      <c r="N16" s="81"/>
      <c r="O16" s="81"/>
      <c r="P16" s="807"/>
      <c r="Q16" s="132"/>
    </row>
    <row r="17" spans="1:19" ht="12" customHeight="1" x14ac:dyDescent="0.2">
      <c r="A17" s="789"/>
      <c r="B17" s="790"/>
      <c r="C17" s="816"/>
      <c r="D17" s="791"/>
      <c r="E17" s="894"/>
      <c r="F17" s="902"/>
      <c r="G17" s="896"/>
      <c r="H17" s="251"/>
      <c r="I17" s="69"/>
      <c r="J17" s="69"/>
      <c r="K17" s="69"/>
      <c r="L17" s="69"/>
      <c r="M17" s="898"/>
      <c r="N17" s="81"/>
      <c r="O17" s="81"/>
      <c r="P17" s="807"/>
      <c r="Q17" s="132"/>
    </row>
    <row r="18" spans="1:19" ht="16.5" customHeight="1" x14ac:dyDescent="0.2">
      <c r="A18" s="789"/>
      <c r="B18" s="790"/>
      <c r="C18" s="816"/>
      <c r="D18" s="147" t="s">
        <v>4</v>
      </c>
      <c r="E18" s="859" t="s">
        <v>129</v>
      </c>
      <c r="F18" s="905" t="s">
        <v>215</v>
      </c>
      <c r="G18" s="887" t="s">
        <v>335</v>
      </c>
      <c r="H18" s="368" t="s">
        <v>23</v>
      </c>
      <c r="I18" s="67"/>
      <c r="J18" s="67">
        <v>58.9</v>
      </c>
      <c r="K18" s="67">
        <v>440</v>
      </c>
      <c r="L18" s="67">
        <v>2047.9</v>
      </c>
      <c r="M18" s="785" t="s">
        <v>81</v>
      </c>
      <c r="N18" s="31">
        <v>1</v>
      </c>
      <c r="O18" s="93">
        <v>1</v>
      </c>
      <c r="P18" s="93"/>
      <c r="Q18" s="134"/>
      <c r="R18" s="8"/>
      <c r="S18" s="8"/>
    </row>
    <row r="19" spans="1:19" ht="13.5" customHeight="1" x14ac:dyDescent="0.2">
      <c r="A19" s="789"/>
      <c r="B19" s="790"/>
      <c r="C19" s="816"/>
      <c r="D19" s="148"/>
      <c r="E19" s="861"/>
      <c r="F19" s="905"/>
      <c r="G19" s="903"/>
      <c r="H19" s="824" t="s">
        <v>54</v>
      </c>
      <c r="I19" s="166">
        <v>73.099999999999994</v>
      </c>
      <c r="J19" s="166">
        <v>42.5</v>
      </c>
      <c r="K19" s="166"/>
      <c r="L19" s="166"/>
      <c r="M19" s="888" t="s">
        <v>320</v>
      </c>
      <c r="N19" s="414"/>
      <c r="O19" s="801"/>
      <c r="P19" s="801">
        <v>5</v>
      </c>
      <c r="Q19" s="802">
        <v>35</v>
      </c>
      <c r="R19" s="8"/>
      <c r="S19" s="8"/>
    </row>
    <row r="20" spans="1:19" ht="13.5" customHeight="1" x14ac:dyDescent="0.2">
      <c r="A20" s="789"/>
      <c r="B20" s="790"/>
      <c r="C20" s="816"/>
      <c r="D20" s="148"/>
      <c r="E20" s="861"/>
      <c r="F20" s="905"/>
      <c r="G20" s="904"/>
      <c r="H20" s="824" t="s">
        <v>234</v>
      </c>
      <c r="I20" s="166"/>
      <c r="J20" s="166"/>
      <c r="K20" s="166"/>
      <c r="L20" s="166">
        <v>1000</v>
      </c>
      <c r="M20" s="888"/>
      <c r="N20" s="414"/>
      <c r="O20" s="801"/>
      <c r="P20" s="801"/>
      <c r="Q20" s="802"/>
      <c r="R20" s="8"/>
      <c r="S20" s="8"/>
    </row>
    <row r="21" spans="1:19" ht="12.75" customHeight="1" x14ac:dyDescent="0.2">
      <c r="A21" s="789"/>
      <c r="B21" s="790"/>
      <c r="C21" s="816"/>
      <c r="D21" s="148"/>
      <c r="E21" s="861"/>
      <c r="F21" s="905"/>
      <c r="G21" s="904"/>
      <c r="H21" s="824" t="s">
        <v>148</v>
      </c>
      <c r="I21" s="166"/>
      <c r="J21" s="166"/>
      <c r="K21" s="166"/>
      <c r="L21" s="166"/>
      <c r="M21" s="888"/>
      <c r="N21" s="414"/>
      <c r="O21" s="801"/>
      <c r="P21" s="801"/>
      <c r="Q21" s="802"/>
      <c r="R21" s="8"/>
      <c r="S21" s="8"/>
    </row>
    <row r="22" spans="1:19" ht="12.75" customHeight="1" x14ac:dyDescent="0.2">
      <c r="A22" s="789"/>
      <c r="B22" s="790"/>
      <c r="C22" s="816"/>
      <c r="D22" s="148"/>
      <c r="E22" s="861"/>
      <c r="F22" s="905"/>
      <c r="G22" s="904"/>
      <c r="H22" s="251" t="s">
        <v>45</v>
      </c>
      <c r="I22" s="69"/>
      <c r="J22" s="69"/>
      <c r="K22" s="69"/>
      <c r="L22" s="69"/>
      <c r="M22" s="804"/>
      <c r="N22" s="373"/>
      <c r="O22" s="293"/>
      <c r="P22" s="293"/>
      <c r="Q22" s="310"/>
      <c r="R22" s="8"/>
      <c r="S22" s="8"/>
    </row>
    <row r="23" spans="1:19" ht="14.25" customHeight="1" x14ac:dyDescent="0.2">
      <c r="A23" s="789"/>
      <c r="B23" s="790"/>
      <c r="C23" s="816"/>
      <c r="D23" s="907" t="s">
        <v>6</v>
      </c>
      <c r="E23" s="859" t="s">
        <v>152</v>
      </c>
      <c r="F23" s="868" t="s">
        <v>308</v>
      </c>
      <c r="G23" s="809"/>
      <c r="H23" s="368" t="s">
        <v>23</v>
      </c>
      <c r="I23" s="67">
        <v>26</v>
      </c>
      <c r="J23" s="67">
        <v>575.4</v>
      </c>
      <c r="K23" s="67">
        <v>2044.8</v>
      </c>
      <c r="L23" s="67">
        <v>1121.4000000000001</v>
      </c>
      <c r="M23" s="850" t="s">
        <v>101</v>
      </c>
      <c r="N23" s="31"/>
      <c r="O23" s="93">
        <v>30</v>
      </c>
      <c r="P23" s="93">
        <v>70</v>
      </c>
      <c r="Q23" s="134">
        <v>100</v>
      </c>
      <c r="R23" s="8"/>
      <c r="S23" s="8"/>
    </row>
    <row r="24" spans="1:19" ht="13.5" customHeight="1" x14ac:dyDescent="0.2">
      <c r="A24" s="789"/>
      <c r="B24" s="790"/>
      <c r="C24" s="816"/>
      <c r="D24" s="908"/>
      <c r="E24" s="861"/>
      <c r="F24" s="865"/>
      <c r="G24" s="809"/>
      <c r="H24" s="824" t="s">
        <v>54</v>
      </c>
      <c r="I24" s="393">
        <f>322.5+20.3-15</f>
        <v>327.8</v>
      </c>
      <c r="J24" s="166">
        <v>335.8</v>
      </c>
      <c r="K24" s="166"/>
      <c r="L24" s="166"/>
      <c r="M24" s="857"/>
      <c r="N24" s="410"/>
      <c r="O24" s="801"/>
      <c r="P24" s="801"/>
      <c r="Q24" s="802"/>
    </row>
    <row r="25" spans="1:19" ht="13.5" customHeight="1" x14ac:dyDescent="0.2">
      <c r="A25" s="789"/>
      <c r="B25" s="790"/>
      <c r="C25" s="816"/>
      <c r="D25" s="908"/>
      <c r="E25" s="861"/>
      <c r="F25" s="865"/>
      <c r="G25" s="809"/>
      <c r="H25" s="824" t="s">
        <v>294</v>
      </c>
      <c r="I25" s="393"/>
      <c r="J25" s="166"/>
      <c r="K25" s="166"/>
      <c r="L25" s="166">
        <v>2000</v>
      </c>
      <c r="M25" s="857"/>
      <c r="N25" s="410"/>
      <c r="O25" s="801"/>
      <c r="P25" s="801"/>
      <c r="Q25" s="802"/>
    </row>
    <row r="26" spans="1:19" ht="13.5" customHeight="1" x14ac:dyDescent="0.2">
      <c r="A26" s="789"/>
      <c r="B26" s="790"/>
      <c r="C26" s="816"/>
      <c r="D26" s="908"/>
      <c r="E26" s="861"/>
      <c r="F26" s="865"/>
      <c r="G26" s="809"/>
      <c r="H26" s="824" t="s">
        <v>205</v>
      </c>
      <c r="I26" s="393">
        <v>0</v>
      </c>
      <c r="J26" s="166">
        <v>171.5</v>
      </c>
      <c r="K26" s="166">
        <v>171.5</v>
      </c>
      <c r="L26" s="166">
        <v>85.8</v>
      </c>
      <c r="M26" s="857"/>
      <c r="N26" s="414"/>
      <c r="O26" s="801"/>
      <c r="P26" s="801"/>
      <c r="Q26" s="802"/>
    </row>
    <row r="27" spans="1:19" ht="15" customHeight="1" x14ac:dyDescent="0.2">
      <c r="A27" s="789"/>
      <c r="B27" s="790"/>
      <c r="C27" s="816"/>
      <c r="D27" s="908"/>
      <c r="E27" s="861"/>
      <c r="F27" s="865"/>
      <c r="G27" s="809"/>
      <c r="H27" s="824" t="s">
        <v>206</v>
      </c>
      <c r="I27" s="561">
        <f>969.9-1.6-968.3</f>
        <v>0</v>
      </c>
      <c r="J27" s="166">
        <v>1943</v>
      </c>
      <c r="K27" s="166">
        <v>1943.3</v>
      </c>
      <c r="L27" s="166">
        <v>972.6</v>
      </c>
      <c r="M27" s="906"/>
      <c r="N27" s="414"/>
      <c r="O27" s="801"/>
      <c r="P27" s="801"/>
      <c r="Q27" s="802"/>
    </row>
    <row r="28" spans="1:19" ht="15.75" customHeight="1" x14ac:dyDescent="0.2">
      <c r="A28" s="789"/>
      <c r="B28" s="790"/>
      <c r="C28" s="816"/>
      <c r="D28" s="907" t="s">
        <v>25</v>
      </c>
      <c r="E28" s="859" t="s">
        <v>220</v>
      </c>
      <c r="F28" s="868" t="s">
        <v>215</v>
      </c>
      <c r="G28" s="809"/>
      <c r="H28" s="368" t="s">
        <v>23</v>
      </c>
      <c r="I28" s="166">
        <v>0</v>
      </c>
      <c r="J28" s="67">
        <v>280.3</v>
      </c>
      <c r="K28" s="67">
        <v>451.5</v>
      </c>
      <c r="L28" s="67"/>
      <c r="M28" s="785" t="s">
        <v>81</v>
      </c>
      <c r="N28" s="31"/>
      <c r="O28" s="93"/>
      <c r="P28" s="93"/>
      <c r="Q28" s="134"/>
    </row>
    <row r="29" spans="1:19" ht="16.5" customHeight="1" x14ac:dyDescent="0.2">
      <c r="A29" s="789"/>
      <c r="B29" s="790"/>
      <c r="C29" s="816"/>
      <c r="D29" s="908"/>
      <c r="E29" s="861"/>
      <c r="F29" s="865"/>
      <c r="G29" s="809"/>
      <c r="H29" s="824" t="s">
        <v>206</v>
      </c>
      <c r="I29" s="166">
        <f>120.4-120.2</f>
        <v>0.2</v>
      </c>
      <c r="J29" s="166">
        <v>982</v>
      </c>
      <c r="K29" s="166">
        <v>1422.4</v>
      </c>
      <c r="L29" s="166"/>
      <c r="M29" s="856" t="s">
        <v>319</v>
      </c>
      <c r="N29" s="410"/>
      <c r="O29" s="801">
        <v>35</v>
      </c>
      <c r="P29" s="801">
        <v>100</v>
      </c>
      <c r="Q29" s="802"/>
    </row>
    <row r="30" spans="1:19" ht="18" customHeight="1" x14ac:dyDescent="0.2">
      <c r="A30" s="789"/>
      <c r="B30" s="790"/>
      <c r="C30" s="816"/>
      <c r="D30" s="908"/>
      <c r="E30" s="861"/>
      <c r="F30" s="865"/>
      <c r="G30" s="809"/>
      <c r="H30" s="824" t="s">
        <v>54</v>
      </c>
      <c r="I30" s="166">
        <v>67.900000000000006</v>
      </c>
      <c r="J30" s="166">
        <v>20.7</v>
      </c>
      <c r="K30" s="166"/>
      <c r="L30" s="166"/>
      <c r="M30" s="857"/>
      <c r="N30" s="414"/>
      <c r="O30" s="801"/>
      <c r="P30" s="801"/>
      <c r="Q30" s="802"/>
    </row>
    <row r="31" spans="1:19" ht="13.5" customHeight="1" x14ac:dyDescent="0.2">
      <c r="A31" s="789"/>
      <c r="B31" s="790"/>
      <c r="C31" s="816"/>
      <c r="D31" s="908"/>
      <c r="E31" s="861"/>
      <c r="F31" s="865"/>
      <c r="G31" s="809"/>
      <c r="H31" s="824" t="s">
        <v>205</v>
      </c>
      <c r="I31" s="166">
        <f>10.6-10.5</f>
        <v>0.1</v>
      </c>
      <c r="J31" s="166">
        <v>86.7</v>
      </c>
      <c r="K31" s="166">
        <v>125.5</v>
      </c>
      <c r="L31" s="166"/>
      <c r="M31" s="388"/>
      <c r="N31" s="414"/>
      <c r="O31" s="801"/>
      <c r="P31" s="801"/>
      <c r="Q31" s="802"/>
    </row>
    <row r="32" spans="1:19" ht="16.5" customHeight="1" x14ac:dyDescent="0.2">
      <c r="A32" s="789"/>
      <c r="B32" s="790"/>
      <c r="C32" s="816"/>
      <c r="D32" s="909"/>
      <c r="E32" s="860"/>
      <c r="F32" s="869"/>
      <c r="G32" s="809"/>
      <c r="H32" s="176" t="s">
        <v>45</v>
      </c>
      <c r="I32" s="68"/>
      <c r="J32" s="68"/>
      <c r="K32" s="68"/>
      <c r="L32" s="68"/>
      <c r="M32" s="831"/>
      <c r="N32" s="52"/>
      <c r="O32" s="94"/>
      <c r="P32" s="94"/>
      <c r="Q32" s="133"/>
    </row>
    <row r="33" spans="1:20" ht="20.25" customHeight="1" x14ac:dyDescent="0.2">
      <c r="A33" s="789"/>
      <c r="B33" s="790"/>
      <c r="C33" s="816"/>
      <c r="D33" s="791" t="s">
        <v>33</v>
      </c>
      <c r="E33" s="863" t="s">
        <v>161</v>
      </c>
      <c r="F33" s="865" t="s">
        <v>292</v>
      </c>
      <c r="G33" s="809"/>
      <c r="H33" s="111" t="s">
        <v>54</v>
      </c>
      <c r="I33" s="111">
        <f>129.6+15</f>
        <v>144.6</v>
      </c>
      <c r="J33" s="111">
        <v>68.400000000000006</v>
      </c>
      <c r="K33" s="111"/>
      <c r="L33" s="111"/>
      <c r="M33" s="781" t="s">
        <v>81</v>
      </c>
      <c r="N33" s="801">
        <v>1</v>
      </c>
      <c r="O33" s="801">
        <v>1</v>
      </c>
      <c r="P33" s="801"/>
      <c r="Q33" s="802"/>
    </row>
    <row r="34" spans="1:20" ht="13.5" customHeight="1" x14ac:dyDescent="0.2">
      <c r="A34" s="789"/>
      <c r="B34" s="790"/>
      <c r="C34" s="816"/>
      <c r="D34" s="791"/>
      <c r="E34" s="863"/>
      <c r="F34" s="865"/>
      <c r="G34" s="809"/>
      <c r="H34" s="111" t="s">
        <v>23</v>
      </c>
      <c r="I34" s="111"/>
      <c r="J34" s="111">
        <v>87</v>
      </c>
      <c r="K34" s="111">
        <v>368.8</v>
      </c>
      <c r="L34" s="111">
        <v>220.5</v>
      </c>
      <c r="M34" s="856" t="s">
        <v>316</v>
      </c>
      <c r="N34" s="801"/>
      <c r="O34" s="801"/>
      <c r="P34" s="801"/>
      <c r="Q34" s="802"/>
    </row>
    <row r="35" spans="1:20" ht="14.25" customHeight="1" x14ac:dyDescent="0.2">
      <c r="A35" s="789"/>
      <c r="B35" s="790"/>
      <c r="C35" s="816"/>
      <c r="D35" s="791"/>
      <c r="E35" s="864"/>
      <c r="F35" s="865"/>
      <c r="G35" s="809"/>
      <c r="H35" s="111" t="s">
        <v>45</v>
      </c>
      <c r="I35" s="111"/>
      <c r="J35" s="111">
        <v>8.5</v>
      </c>
      <c r="K35" s="111">
        <v>1259.2</v>
      </c>
      <c r="L35" s="111">
        <v>839.5</v>
      </c>
      <c r="M35" s="867"/>
      <c r="N35" s="801"/>
      <c r="O35" s="801">
        <v>10</v>
      </c>
      <c r="P35" s="801">
        <v>70</v>
      </c>
      <c r="Q35" s="802">
        <v>100</v>
      </c>
    </row>
    <row r="36" spans="1:20" ht="15" customHeight="1" x14ac:dyDescent="0.2">
      <c r="A36" s="789"/>
      <c r="B36" s="790"/>
      <c r="C36" s="816"/>
      <c r="D36" s="818"/>
      <c r="E36" s="864"/>
      <c r="F36" s="866"/>
      <c r="G36" s="809"/>
      <c r="H36" s="112" t="s">
        <v>148</v>
      </c>
      <c r="I36" s="68"/>
      <c r="J36" s="68">
        <v>0.8</v>
      </c>
      <c r="K36" s="68">
        <v>111.1</v>
      </c>
      <c r="L36" s="68">
        <v>74.099999999999994</v>
      </c>
      <c r="M36" s="851"/>
      <c r="N36" s="131"/>
      <c r="O36" s="94"/>
      <c r="P36" s="94"/>
      <c r="Q36" s="133"/>
    </row>
    <row r="37" spans="1:20" ht="16.5" customHeight="1" x14ac:dyDescent="0.2">
      <c r="A37" s="789"/>
      <c r="B37" s="790"/>
      <c r="C37" s="816"/>
      <c r="D37" s="791" t="s">
        <v>34</v>
      </c>
      <c r="E37" s="859" t="s">
        <v>128</v>
      </c>
      <c r="F37" s="868" t="s">
        <v>215</v>
      </c>
      <c r="G37" s="809"/>
      <c r="H37" s="111" t="s">
        <v>23</v>
      </c>
      <c r="I37" s="111">
        <v>52.3</v>
      </c>
      <c r="J37" s="111">
        <v>85.1</v>
      </c>
      <c r="K37" s="111">
        <v>194.8</v>
      </c>
      <c r="L37" s="111"/>
      <c r="M37" s="781" t="s">
        <v>81</v>
      </c>
      <c r="N37" s="801">
        <v>1</v>
      </c>
      <c r="O37" s="801"/>
      <c r="P37" s="801"/>
      <c r="Q37" s="802"/>
    </row>
    <row r="38" spans="1:20" ht="16.5" customHeight="1" x14ac:dyDescent="0.2">
      <c r="A38" s="789"/>
      <c r="B38" s="790"/>
      <c r="C38" s="816"/>
      <c r="D38" s="791"/>
      <c r="E38" s="861"/>
      <c r="F38" s="865"/>
      <c r="G38" s="809"/>
      <c r="H38" s="111" t="s">
        <v>206</v>
      </c>
      <c r="I38" s="111">
        <f>522.8-513.6</f>
        <v>9.1999999999999993</v>
      </c>
      <c r="J38" s="111">
        <v>648.9</v>
      </c>
      <c r="K38" s="111">
        <v>648.9</v>
      </c>
      <c r="L38" s="111"/>
      <c r="M38" s="856" t="s">
        <v>317</v>
      </c>
      <c r="N38" s="801"/>
      <c r="O38" s="801">
        <v>70</v>
      </c>
      <c r="P38" s="801">
        <v>100</v>
      </c>
      <c r="Q38" s="802"/>
    </row>
    <row r="39" spans="1:20" ht="16.5" customHeight="1" x14ac:dyDescent="0.2">
      <c r="A39" s="789"/>
      <c r="B39" s="790"/>
      <c r="C39" s="816"/>
      <c r="D39" s="791"/>
      <c r="E39" s="861"/>
      <c r="F39" s="865"/>
      <c r="G39" s="809"/>
      <c r="H39" s="111" t="s">
        <v>54</v>
      </c>
      <c r="I39" s="111">
        <v>28.2</v>
      </c>
      <c r="J39" s="111">
        <v>58.6</v>
      </c>
      <c r="K39" s="111"/>
      <c r="L39" s="111"/>
      <c r="M39" s="856"/>
      <c r="N39" s="801"/>
      <c r="O39" s="801"/>
      <c r="P39" s="801"/>
      <c r="Q39" s="802"/>
    </row>
    <row r="40" spans="1:20" ht="16.5" customHeight="1" x14ac:dyDescent="0.2">
      <c r="A40" s="789"/>
      <c r="B40" s="790"/>
      <c r="C40" s="816"/>
      <c r="D40" s="818"/>
      <c r="E40" s="860"/>
      <c r="F40" s="869"/>
      <c r="G40" s="810"/>
      <c r="H40" s="112" t="s">
        <v>205</v>
      </c>
      <c r="I40" s="68">
        <f>46.1-45.3</f>
        <v>0.8</v>
      </c>
      <c r="J40" s="68">
        <v>57.3</v>
      </c>
      <c r="K40" s="68">
        <v>57.3</v>
      </c>
      <c r="L40" s="68"/>
      <c r="M40" s="851"/>
      <c r="N40" s="94"/>
      <c r="O40" s="94"/>
      <c r="P40" s="94"/>
      <c r="Q40" s="133"/>
    </row>
    <row r="41" spans="1:20" ht="15.75" customHeight="1" x14ac:dyDescent="0.2">
      <c r="A41" s="789"/>
      <c r="B41" s="792"/>
      <c r="C41" s="195"/>
      <c r="D41" s="877" t="s">
        <v>27</v>
      </c>
      <c r="E41" s="859" t="s">
        <v>289</v>
      </c>
      <c r="F41" s="833" t="s">
        <v>302</v>
      </c>
      <c r="G41" s="886" t="s">
        <v>337</v>
      </c>
      <c r="H41" s="44" t="s">
        <v>23</v>
      </c>
      <c r="I41" s="67"/>
      <c r="J41" s="72">
        <v>24</v>
      </c>
      <c r="K41" s="67"/>
      <c r="L41" s="67">
        <v>140.80000000000001</v>
      </c>
      <c r="M41" s="852" t="s">
        <v>356</v>
      </c>
      <c r="N41" s="915"/>
      <c r="O41" s="917"/>
      <c r="P41" s="917"/>
      <c r="Q41" s="919">
        <v>50</v>
      </c>
      <c r="T41" s="158"/>
    </row>
    <row r="42" spans="1:20" ht="26.25" customHeight="1" x14ac:dyDescent="0.2">
      <c r="A42" s="789"/>
      <c r="B42" s="792"/>
      <c r="C42" s="195"/>
      <c r="D42" s="910"/>
      <c r="E42" s="861"/>
      <c r="F42" s="747" t="s">
        <v>214</v>
      </c>
      <c r="G42" s="849"/>
      <c r="H42" s="22"/>
      <c r="I42" s="166"/>
      <c r="J42" s="333"/>
      <c r="K42" s="333"/>
      <c r="L42" s="68"/>
      <c r="M42" s="858"/>
      <c r="N42" s="916"/>
      <c r="O42" s="918"/>
      <c r="P42" s="918"/>
      <c r="Q42" s="920"/>
    </row>
    <row r="43" spans="1:20" ht="18" customHeight="1" x14ac:dyDescent="0.2">
      <c r="A43" s="789"/>
      <c r="B43" s="792"/>
      <c r="C43" s="196"/>
      <c r="D43" s="877" t="s">
        <v>35</v>
      </c>
      <c r="E43" s="859" t="s">
        <v>105</v>
      </c>
      <c r="F43" s="690" t="s">
        <v>302</v>
      </c>
      <c r="G43" s="886" t="s">
        <v>336</v>
      </c>
      <c r="H43" s="44" t="s">
        <v>23</v>
      </c>
      <c r="I43" s="67">
        <v>8.1</v>
      </c>
      <c r="J43" s="66">
        <f>400-1.5</f>
        <v>398.5</v>
      </c>
      <c r="K43" s="166">
        <v>414</v>
      </c>
      <c r="L43" s="166"/>
      <c r="M43" s="888" t="s">
        <v>124</v>
      </c>
      <c r="N43" s="414"/>
      <c r="O43" s="235">
        <v>50</v>
      </c>
      <c r="P43" s="114">
        <v>100</v>
      </c>
      <c r="Q43" s="136"/>
    </row>
    <row r="44" spans="1:20" ht="26.25" customHeight="1" x14ac:dyDescent="0.2">
      <c r="A44" s="789"/>
      <c r="B44" s="792"/>
      <c r="C44" s="816"/>
      <c r="D44" s="878"/>
      <c r="E44" s="860"/>
      <c r="F44" s="747" t="s">
        <v>214</v>
      </c>
      <c r="G44" s="887"/>
      <c r="H44" s="176" t="s">
        <v>54</v>
      </c>
      <c r="I44" s="68"/>
      <c r="J44" s="333"/>
      <c r="K44" s="68"/>
      <c r="L44" s="68"/>
      <c r="M44" s="851"/>
      <c r="N44" s="52"/>
      <c r="O44" s="378"/>
      <c r="P44" s="116"/>
      <c r="Q44" s="144"/>
      <c r="S44" s="158"/>
      <c r="T44" s="158"/>
    </row>
    <row r="45" spans="1:20" ht="15" customHeight="1" x14ac:dyDescent="0.2">
      <c r="A45" s="789"/>
      <c r="B45" s="792"/>
      <c r="C45" s="196"/>
      <c r="D45" s="877" t="s">
        <v>28</v>
      </c>
      <c r="E45" s="846" t="s">
        <v>92</v>
      </c>
      <c r="F45" s="899" t="s">
        <v>303</v>
      </c>
      <c r="G45" s="849" t="s">
        <v>336</v>
      </c>
      <c r="H45" s="22" t="s">
        <v>23</v>
      </c>
      <c r="I45" s="166"/>
      <c r="J45" s="85"/>
      <c r="K45" s="67">
        <v>610.6</v>
      </c>
      <c r="L45" s="67">
        <v>712</v>
      </c>
      <c r="M45" s="781" t="s">
        <v>81</v>
      </c>
      <c r="N45" s="801">
        <v>1</v>
      </c>
      <c r="O45" s="114">
        <v>1</v>
      </c>
      <c r="P45" s="114"/>
      <c r="Q45" s="165"/>
    </row>
    <row r="46" spans="1:20" ht="26.25" customHeight="1" x14ac:dyDescent="0.2">
      <c r="A46" s="789"/>
      <c r="B46" s="792"/>
      <c r="C46" s="816"/>
      <c r="D46" s="878"/>
      <c r="E46" s="847"/>
      <c r="F46" s="900"/>
      <c r="G46" s="849"/>
      <c r="H46" s="176" t="s">
        <v>54</v>
      </c>
      <c r="I46" s="68">
        <f>244+17-242</f>
        <v>19</v>
      </c>
      <c r="J46" s="65">
        <v>16.600000000000001</v>
      </c>
      <c r="K46" s="68"/>
      <c r="L46" s="68"/>
      <c r="M46" s="99" t="s">
        <v>96</v>
      </c>
      <c r="N46" s="94"/>
      <c r="O46" s="116"/>
      <c r="P46" s="116">
        <v>40</v>
      </c>
      <c r="Q46" s="144">
        <v>80</v>
      </c>
    </row>
    <row r="47" spans="1:20" ht="20.25" customHeight="1" x14ac:dyDescent="0.2">
      <c r="A47" s="789"/>
      <c r="B47" s="792"/>
      <c r="C47" s="816"/>
      <c r="D47" s="791" t="s">
        <v>59</v>
      </c>
      <c r="E47" s="861" t="s">
        <v>243</v>
      </c>
      <c r="F47" s="761" t="s">
        <v>329</v>
      </c>
      <c r="G47" s="809"/>
      <c r="H47" s="22" t="s">
        <v>23</v>
      </c>
      <c r="I47" s="166"/>
      <c r="J47" s="66"/>
      <c r="K47" s="166">
        <v>200</v>
      </c>
      <c r="L47" s="166">
        <v>200</v>
      </c>
      <c r="M47" s="850" t="s">
        <v>244</v>
      </c>
      <c r="N47" s="354"/>
      <c r="O47" s="137"/>
      <c r="P47" s="354">
        <v>50</v>
      </c>
      <c r="Q47" s="280">
        <v>100</v>
      </c>
    </row>
    <row r="48" spans="1:20" ht="21.75" customHeight="1" x14ac:dyDescent="0.2">
      <c r="A48" s="789"/>
      <c r="B48" s="792"/>
      <c r="C48" s="816"/>
      <c r="D48" s="149"/>
      <c r="E48" s="862"/>
      <c r="F48" s="691"/>
      <c r="G48" s="809"/>
      <c r="H48" s="45"/>
      <c r="I48" s="68"/>
      <c r="J48" s="65"/>
      <c r="K48" s="68"/>
      <c r="L48" s="68"/>
      <c r="M48" s="851"/>
      <c r="N48" s="355"/>
      <c r="O48" s="262"/>
      <c r="P48" s="355"/>
      <c r="Q48" s="302"/>
    </row>
    <row r="49" spans="1:19" ht="18" customHeight="1" x14ac:dyDescent="0.2">
      <c r="A49" s="789"/>
      <c r="B49" s="792"/>
      <c r="C49" s="816"/>
      <c r="D49" s="791" t="s">
        <v>135</v>
      </c>
      <c r="E49" s="861" t="s">
        <v>173</v>
      </c>
      <c r="F49" s="761"/>
      <c r="G49" s="809"/>
      <c r="H49" s="22" t="s">
        <v>23</v>
      </c>
      <c r="I49" s="166"/>
      <c r="J49" s="66"/>
      <c r="K49" s="166">
        <v>800</v>
      </c>
      <c r="L49" s="166">
        <v>2378.3000000000002</v>
      </c>
      <c r="M49" s="850" t="s">
        <v>174</v>
      </c>
      <c r="N49" s="354"/>
      <c r="O49" s="137"/>
      <c r="P49" s="354">
        <v>30</v>
      </c>
      <c r="Q49" s="280">
        <v>100</v>
      </c>
    </row>
    <row r="50" spans="1:19" ht="21.75" customHeight="1" x14ac:dyDescent="0.2">
      <c r="A50" s="789"/>
      <c r="B50" s="792"/>
      <c r="C50" s="816"/>
      <c r="D50" s="149"/>
      <c r="E50" s="862"/>
      <c r="F50" s="691"/>
      <c r="G50" s="809"/>
      <c r="H50" s="45"/>
      <c r="I50" s="68"/>
      <c r="J50" s="65"/>
      <c r="K50" s="68"/>
      <c r="L50" s="68"/>
      <c r="M50" s="851"/>
      <c r="N50" s="355"/>
      <c r="O50" s="262"/>
      <c r="P50" s="355"/>
      <c r="Q50" s="302"/>
    </row>
    <row r="51" spans="1:19" ht="27" customHeight="1" x14ac:dyDescent="0.2">
      <c r="A51" s="789"/>
      <c r="B51" s="792"/>
      <c r="C51" s="195"/>
      <c r="D51" s="877" t="s">
        <v>310</v>
      </c>
      <c r="E51" s="859" t="s">
        <v>147</v>
      </c>
      <c r="F51" s="761"/>
      <c r="G51" s="848"/>
      <c r="H51" s="44" t="s">
        <v>54</v>
      </c>
      <c r="I51" s="67"/>
      <c r="J51" s="85">
        <v>238.5</v>
      </c>
      <c r="K51" s="67"/>
      <c r="L51" s="67"/>
      <c r="M51" s="786" t="s">
        <v>124</v>
      </c>
      <c r="N51" s="121">
        <v>100</v>
      </c>
      <c r="O51" s="265">
        <v>100</v>
      </c>
      <c r="P51" s="115"/>
      <c r="Q51" s="136"/>
      <c r="S51" s="158"/>
    </row>
    <row r="52" spans="1:19" ht="15.75" customHeight="1" x14ac:dyDescent="0.2">
      <c r="A52" s="789"/>
      <c r="B52" s="792"/>
      <c r="C52" s="195"/>
      <c r="D52" s="878"/>
      <c r="E52" s="860"/>
      <c r="F52" s="691"/>
      <c r="G52" s="848"/>
      <c r="H52" s="45" t="s">
        <v>23</v>
      </c>
      <c r="I52" s="68">
        <f>400+8.4+6.5</f>
        <v>414.9</v>
      </c>
      <c r="J52" s="65"/>
      <c r="K52" s="333"/>
      <c r="L52" s="68"/>
      <c r="M52" s="811"/>
      <c r="N52" s="52"/>
      <c r="O52" s="258"/>
      <c r="P52" s="116"/>
      <c r="Q52" s="144"/>
    </row>
    <row r="53" spans="1:19" ht="12.75" customHeight="1" x14ac:dyDescent="0.2">
      <c r="A53" s="789"/>
      <c r="B53" s="792"/>
      <c r="C53" s="195"/>
      <c r="D53" s="877" t="s">
        <v>306</v>
      </c>
      <c r="E53" s="859" t="s">
        <v>155</v>
      </c>
      <c r="F53" s="761"/>
      <c r="G53" s="848"/>
      <c r="H53" s="44" t="s">
        <v>54</v>
      </c>
      <c r="I53" s="67">
        <v>15</v>
      </c>
      <c r="J53" s="85">
        <v>15</v>
      </c>
      <c r="K53" s="67"/>
      <c r="L53" s="67"/>
      <c r="M53" s="781" t="s">
        <v>81</v>
      </c>
      <c r="N53" s="801">
        <v>1</v>
      </c>
      <c r="O53" s="121">
        <v>1</v>
      </c>
      <c r="P53" s="115"/>
      <c r="Q53" s="136"/>
    </row>
    <row r="54" spans="1:19" ht="32.25" customHeight="1" x14ac:dyDescent="0.2">
      <c r="A54" s="789"/>
      <c r="B54" s="792"/>
      <c r="C54" s="195"/>
      <c r="D54" s="878"/>
      <c r="E54" s="860"/>
      <c r="F54" s="832"/>
      <c r="G54" s="870"/>
      <c r="H54" s="45" t="s">
        <v>23</v>
      </c>
      <c r="I54" s="68"/>
      <c r="J54" s="65">
        <v>1.5</v>
      </c>
      <c r="K54" s="68"/>
      <c r="L54" s="68"/>
      <c r="M54" s="99"/>
      <c r="N54" s="94"/>
      <c r="O54" s="122"/>
      <c r="P54" s="116"/>
      <c r="Q54" s="144"/>
    </row>
    <row r="55" spans="1:19" ht="12.75" customHeight="1" x14ac:dyDescent="0.2">
      <c r="A55" s="789"/>
      <c r="B55" s="792"/>
      <c r="C55" s="195"/>
      <c r="D55" s="921" t="s">
        <v>350</v>
      </c>
      <c r="E55" s="922"/>
      <c r="F55" s="922"/>
      <c r="G55" s="922"/>
      <c r="H55" s="739"/>
      <c r="I55" s="740"/>
      <c r="J55" s="740"/>
      <c r="K55" s="740"/>
      <c r="L55" s="740"/>
      <c r="M55" s="736"/>
      <c r="N55" s="737"/>
      <c r="O55" s="738"/>
      <c r="P55" s="738"/>
      <c r="Q55" s="735"/>
    </row>
    <row r="56" spans="1:19" ht="16.5" customHeight="1" x14ac:dyDescent="0.2">
      <c r="A56" s="789"/>
      <c r="B56" s="792"/>
      <c r="C56" s="816"/>
      <c r="D56" s="791" t="s">
        <v>311</v>
      </c>
      <c r="E56" s="861" t="s">
        <v>88</v>
      </c>
      <c r="F56" s="379"/>
      <c r="G56" s="849" t="s">
        <v>338</v>
      </c>
      <c r="H56" s="22" t="s">
        <v>23</v>
      </c>
      <c r="I56" s="166">
        <v>141.30000000000001</v>
      </c>
      <c r="J56" s="66">
        <v>140.1</v>
      </c>
      <c r="K56" s="166">
        <v>140.1</v>
      </c>
      <c r="L56" s="166">
        <v>140.1</v>
      </c>
      <c r="M56" s="37" t="s">
        <v>160</v>
      </c>
      <c r="N56" s="178">
        <v>3.9</v>
      </c>
      <c r="O56" s="91">
        <v>3.9</v>
      </c>
      <c r="P56" s="91">
        <v>3.9</v>
      </c>
      <c r="Q56" s="243">
        <v>3.9</v>
      </c>
    </row>
    <row r="57" spans="1:19" ht="15" customHeight="1" x14ac:dyDescent="0.2">
      <c r="A57" s="789"/>
      <c r="B57" s="792"/>
      <c r="C57" s="816"/>
      <c r="D57" s="791"/>
      <c r="E57" s="861"/>
      <c r="F57" s="379"/>
      <c r="G57" s="849"/>
      <c r="H57" s="22"/>
      <c r="I57" s="166"/>
      <c r="J57" s="66"/>
      <c r="K57" s="166"/>
      <c r="L57" s="166"/>
      <c r="M57" s="798" t="s">
        <v>212</v>
      </c>
      <c r="N57" s="313">
        <v>341</v>
      </c>
      <c r="O57" s="260">
        <v>357</v>
      </c>
      <c r="P57" s="260">
        <v>357</v>
      </c>
      <c r="Q57" s="261">
        <v>357</v>
      </c>
    </row>
    <row r="58" spans="1:19" ht="8.25" customHeight="1" x14ac:dyDescent="0.2">
      <c r="A58" s="789"/>
      <c r="B58" s="792"/>
      <c r="C58" s="816"/>
      <c r="D58" s="791"/>
      <c r="E58" s="873"/>
      <c r="F58" s="379"/>
      <c r="G58" s="849"/>
      <c r="H58" s="32"/>
      <c r="I58" s="166"/>
      <c r="J58" s="66"/>
      <c r="K58" s="166"/>
      <c r="L58" s="166"/>
      <c r="M58" s="181"/>
      <c r="N58" s="179"/>
      <c r="O58" s="301"/>
      <c r="P58" s="301"/>
      <c r="Q58" s="180"/>
    </row>
    <row r="59" spans="1:19" ht="15" customHeight="1" x14ac:dyDescent="0.2">
      <c r="A59" s="937"/>
      <c r="B59" s="938"/>
      <c r="C59" s="996"/>
      <c r="D59" s="983" t="s">
        <v>312</v>
      </c>
      <c r="E59" s="859" t="s">
        <v>29</v>
      </c>
      <c r="F59" s="1133" t="s">
        <v>82</v>
      </c>
      <c r="G59" s="849"/>
      <c r="H59" s="368" t="s">
        <v>23</v>
      </c>
      <c r="I59" s="67">
        <f>15.6+3</f>
        <v>18.600000000000001</v>
      </c>
      <c r="J59" s="85">
        <v>22.4</v>
      </c>
      <c r="K59" s="67">
        <v>22.4</v>
      </c>
      <c r="L59" s="67">
        <v>22.4</v>
      </c>
      <c r="M59" s="787" t="s">
        <v>31</v>
      </c>
      <c r="N59" s="31">
        <v>4</v>
      </c>
      <c r="O59" s="271">
        <v>5</v>
      </c>
      <c r="P59" s="93">
        <v>5</v>
      </c>
      <c r="Q59" s="134">
        <v>5</v>
      </c>
    </row>
    <row r="60" spans="1:19" ht="16.5" customHeight="1" x14ac:dyDescent="0.2">
      <c r="A60" s="937"/>
      <c r="B60" s="938"/>
      <c r="C60" s="996"/>
      <c r="D60" s="975"/>
      <c r="E60" s="861"/>
      <c r="F60" s="1134"/>
      <c r="G60" s="849"/>
      <c r="H60" s="824"/>
      <c r="I60" s="166"/>
      <c r="J60" s="66"/>
      <c r="K60" s="166"/>
      <c r="L60" s="166"/>
      <c r="M60" s="799" t="s">
        <v>71</v>
      </c>
      <c r="N60" s="373">
        <v>3</v>
      </c>
      <c r="O60" s="384">
        <v>3</v>
      </c>
      <c r="P60" s="293">
        <v>6</v>
      </c>
      <c r="Q60" s="310">
        <v>6</v>
      </c>
    </row>
    <row r="61" spans="1:19" ht="27" customHeight="1" x14ac:dyDescent="0.2">
      <c r="A61" s="937"/>
      <c r="B61" s="938"/>
      <c r="C61" s="996"/>
      <c r="D61" s="975"/>
      <c r="E61" s="861"/>
      <c r="F61" s="1134"/>
      <c r="G61" s="849"/>
      <c r="H61" s="140" t="s">
        <v>23</v>
      </c>
      <c r="I61" s="106"/>
      <c r="J61" s="611">
        <v>30</v>
      </c>
      <c r="K61" s="106"/>
      <c r="L61" s="106"/>
      <c r="M61" s="29" t="s">
        <v>245</v>
      </c>
      <c r="N61" s="415"/>
      <c r="O61" s="801">
        <v>100</v>
      </c>
      <c r="P61" s="801"/>
      <c r="Q61" s="802"/>
    </row>
    <row r="62" spans="1:19" ht="16.5" customHeight="1" x14ac:dyDescent="0.2">
      <c r="A62" s="937"/>
      <c r="B62" s="938"/>
      <c r="C62" s="996"/>
      <c r="D62" s="975"/>
      <c r="E62" s="861"/>
      <c r="F62" s="1134"/>
      <c r="G62" s="849"/>
      <c r="H62" s="140" t="s">
        <v>23</v>
      </c>
      <c r="I62" s="106"/>
      <c r="J62" s="611"/>
      <c r="K62" s="106">
        <v>46.1</v>
      </c>
      <c r="L62" s="106"/>
      <c r="M62" s="29" t="s">
        <v>175</v>
      </c>
      <c r="N62" s="295"/>
      <c r="O62" s="295"/>
      <c r="P62" s="415">
        <v>3</v>
      </c>
      <c r="Q62" s="314"/>
    </row>
    <row r="63" spans="1:19" ht="17.25" customHeight="1" x14ac:dyDescent="0.2">
      <c r="A63" s="937"/>
      <c r="B63" s="938"/>
      <c r="C63" s="996"/>
      <c r="D63" s="975"/>
      <c r="E63" s="861"/>
      <c r="F63" s="1134"/>
      <c r="G63" s="849"/>
      <c r="H63" s="658" t="s">
        <v>23</v>
      </c>
      <c r="I63" s="659">
        <f>15-2.2</f>
        <v>12.8</v>
      </c>
      <c r="J63" s="660"/>
      <c r="K63" s="659"/>
      <c r="L63" s="107"/>
      <c r="M63" s="798" t="s">
        <v>230</v>
      </c>
      <c r="N63" s="337">
        <v>1</v>
      </c>
      <c r="O63" s="337">
        <v>1</v>
      </c>
      <c r="P63" s="315"/>
      <c r="Q63" s="316"/>
    </row>
    <row r="64" spans="1:19" ht="17.25" customHeight="1" x14ac:dyDescent="0.2">
      <c r="A64" s="937"/>
      <c r="B64" s="938"/>
      <c r="C64" s="996"/>
      <c r="D64" s="975"/>
      <c r="E64" s="861"/>
      <c r="F64" s="1134"/>
      <c r="G64" s="849"/>
      <c r="H64" s="661" t="s">
        <v>54</v>
      </c>
      <c r="I64" s="662"/>
      <c r="J64" s="326">
        <v>12.8</v>
      </c>
      <c r="K64" s="662"/>
      <c r="L64" s="662"/>
      <c r="M64" s="799"/>
      <c r="N64" s="293"/>
      <c r="O64" s="663"/>
      <c r="P64" s="293"/>
      <c r="Q64" s="310"/>
    </row>
    <row r="65" spans="1:17" ht="16.5" customHeight="1" x14ac:dyDescent="0.2">
      <c r="A65" s="937"/>
      <c r="B65" s="938"/>
      <c r="C65" s="996"/>
      <c r="D65" s="975"/>
      <c r="E65" s="861"/>
      <c r="F65" s="1134"/>
      <c r="G65" s="849"/>
      <c r="H65" s="464" t="s">
        <v>54</v>
      </c>
      <c r="I65" s="465">
        <v>39.5</v>
      </c>
      <c r="J65" s="466"/>
      <c r="K65" s="465"/>
      <c r="L65" s="465"/>
      <c r="M65" s="871" t="s">
        <v>228</v>
      </c>
      <c r="N65" s="467">
        <v>100</v>
      </c>
      <c r="O65" s="467"/>
      <c r="P65" s="801"/>
      <c r="Q65" s="802"/>
    </row>
    <row r="66" spans="1:17" ht="28.5" customHeight="1" x14ac:dyDescent="0.2">
      <c r="A66" s="937"/>
      <c r="B66" s="938"/>
      <c r="C66" s="996"/>
      <c r="D66" s="975"/>
      <c r="E66" s="860"/>
      <c r="F66" s="1135"/>
      <c r="G66" s="912"/>
      <c r="H66" s="468" t="s">
        <v>23</v>
      </c>
      <c r="I66" s="469">
        <v>10.7</v>
      </c>
      <c r="J66" s="470"/>
      <c r="K66" s="469"/>
      <c r="L66" s="469"/>
      <c r="M66" s="872"/>
      <c r="N66" s="472"/>
      <c r="O66" s="472"/>
      <c r="P66" s="94"/>
      <c r="Q66" s="133"/>
    </row>
    <row r="67" spans="1:17" ht="18" customHeight="1" x14ac:dyDescent="0.2">
      <c r="A67" s="789"/>
      <c r="B67" s="792"/>
      <c r="C67" s="816"/>
      <c r="D67" s="983" t="s">
        <v>313</v>
      </c>
      <c r="E67" s="859" t="s">
        <v>30</v>
      </c>
      <c r="F67" s="1128" t="s">
        <v>303</v>
      </c>
      <c r="G67" s="813"/>
      <c r="H67" s="824" t="s">
        <v>23</v>
      </c>
      <c r="I67" s="166">
        <v>122.9</v>
      </c>
      <c r="J67" s="394">
        <v>288.10000000000002</v>
      </c>
      <c r="K67" s="166">
        <v>209.1</v>
      </c>
      <c r="L67" s="166">
        <v>209.1</v>
      </c>
      <c r="M67" s="612" t="s">
        <v>137</v>
      </c>
      <c r="N67" s="31"/>
      <c r="O67" s="315"/>
      <c r="P67" s="315"/>
      <c r="Q67" s="316"/>
    </row>
    <row r="68" spans="1:17" ht="29.25" customHeight="1" x14ac:dyDescent="0.2">
      <c r="A68" s="789"/>
      <c r="B68" s="792"/>
      <c r="C68" s="816"/>
      <c r="D68" s="975"/>
      <c r="E68" s="1136"/>
      <c r="F68" s="1129"/>
      <c r="G68" s="813"/>
      <c r="H68" s="824" t="s">
        <v>54</v>
      </c>
      <c r="I68" s="166">
        <f>85.8+14.1</f>
        <v>99.9</v>
      </c>
      <c r="J68" s="66"/>
      <c r="K68" s="166"/>
      <c r="L68" s="166"/>
      <c r="M68" s="794" t="s">
        <v>138</v>
      </c>
      <c r="N68" s="414">
        <v>87</v>
      </c>
      <c r="O68" s="801">
        <v>44</v>
      </c>
      <c r="P68" s="801">
        <v>44</v>
      </c>
      <c r="Q68" s="802">
        <v>44</v>
      </c>
    </row>
    <row r="69" spans="1:17" ht="25.5" customHeight="1" x14ac:dyDescent="0.2">
      <c r="A69" s="789"/>
      <c r="B69" s="792"/>
      <c r="C69" s="816"/>
      <c r="D69" s="975"/>
      <c r="E69" s="1136"/>
      <c r="F69" s="1129"/>
      <c r="G69" s="813"/>
      <c r="H69" s="824"/>
      <c r="I69" s="166"/>
      <c r="J69" s="66"/>
      <c r="K69" s="166"/>
      <c r="L69" s="166"/>
      <c r="M69" s="783" t="s">
        <v>120</v>
      </c>
      <c r="N69" s="373">
        <v>63</v>
      </c>
      <c r="O69" s="293">
        <v>49</v>
      </c>
      <c r="P69" s="293">
        <v>49</v>
      </c>
      <c r="Q69" s="310">
        <v>49</v>
      </c>
    </row>
    <row r="70" spans="1:17" ht="15" customHeight="1" x14ac:dyDescent="0.2">
      <c r="A70" s="789"/>
      <c r="B70" s="792"/>
      <c r="C70" s="816"/>
      <c r="D70" s="975"/>
      <c r="E70" s="1136"/>
      <c r="F70" s="1129"/>
      <c r="G70" s="813"/>
      <c r="H70" s="824"/>
      <c r="I70" s="166"/>
      <c r="J70" s="66"/>
      <c r="K70" s="166"/>
      <c r="L70" s="166"/>
      <c r="M70" s="377" t="s">
        <v>139</v>
      </c>
      <c r="N70" s="157"/>
      <c r="O70" s="273"/>
      <c r="P70" s="273"/>
      <c r="Q70" s="207"/>
    </row>
    <row r="71" spans="1:17" ht="13.5" customHeight="1" x14ac:dyDescent="0.2">
      <c r="A71" s="789"/>
      <c r="B71" s="792"/>
      <c r="C71" s="816"/>
      <c r="D71" s="975"/>
      <c r="E71" s="129"/>
      <c r="F71" s="1129"/>
      <c r="G71" s="813"/>
      <c r="H71" s="824"/>
      <c r="I71" s="166"/>
      <c r="J71" s="66"/>
      <c r="K71" s="166"/>
      <c r="L71" s="166"/>
      <c r="M71" s="794" t="s">
        <v>85</v>
      </c>
      <c r="N71" s="414">
        <v>10</v>
      </c>
      <c r="O71" s="801">
        <v>58</v>
      </c>
      <c r="P71" s="801">
        <v>58</v>
      </c>
      <c r="Q71" s="802">
        <v>58</v>
      </c>
    </row>
    <row r="72" spans="1:17" ht="13.5" customHeight="1" x14ac:dyDescent="0.2">
      <c r="A72" s="789"/>
      <c r="B72" s="792"/>
      <c r="C72" s="816"/>
      <c r="D72" s="975"/>
      <c r="E72" s="129"/>
      <c r="F72" s="1129"/>
      <c r="G72" s="813"/>
      <c r="H72" s="824"/>
      <c r="I72" s="166"/>
      <c r="J72" s="66"/>
      <c r="K72" s="166"/>
      <c r="L72" s="166"/>
      <c r="M72" s="786" t="s">
        <v>32</v>
      </c>
      <c r="N72" s="30" t="s">
        <v>176</v>
      </c>
      <c r="O72" s="164" t="s">
        <v>246</v>
      </c>
      <c r="P72" s="164" t="s">
        <v>246</v>
      </c>
      <c r="Q72" s="208" t="s">
        <v>246</v>
      </c>
    </row>
    <row r="73" spans="1:17" ht="13.5" customHeight="1" x14ac:dyDescent="0.2">
      <c r="A73" s="789"/>
      <c r="B73" s="792"/>
      <c r="C73" s="816"/>
      <c r="D73" s="975"/>
      <c r="E73" s="129"/>
      <c r="F73" s="1129"/>
      <c r="G73" s="813"/>
      <c r="H73" s="824"/>
      <c r="I73" s="166"/>
      <c r="J73" s="66"/>
      <c r="K73" s="166"/>
      <c r="L73" s="166"/>
      <c r="M73" s="786" t="s">
        <v>70</v>
      </c>
      <c r="N73" s="30" t="s">
        <v>213</v>
      </c>
      <c r="O73" s="164" t="s">
        <v>247</v>
      </c>
      <c r="P73" s="164" t="s">
        <v>247</v>
      </c>
      <c r="Q73" s="208" t="s">
        <v>247</v>
      </c>
    </row>
    <row r="74" spans="1:17" ht="13.5" customHeight="1" x14ac:dyDescent="0.2">
      <c r="A74" s="789"/>
      <c r="B74" s="792"/>
      <c r="C74" s="816"/>
      <c r="D74" s="975"/>
      <c r="E74" s="129"/>
      <c r="F74" s="1129"/>
      <c r="G74" s="813"/>
      <c r="H74" s="824"/>
      <c r="I74" s="166"/>
      <c r="J74" s="66"/>
      <c r="K74" s="166"/>
      <c r="L74" s="166"/>
      <c r="M74" s="786" t="s">
        <v>177</v>
      </c>
      <c r="N74" s="30" t="s">
        <v>135</v>
      </c>
      <c r="O74" s="164" t="s">
        <v>248</v>
      </c>
      <c r="P74" s="164" t="s">
        <v>248</v>
      </c>
      <c r="Q74" s="208" t="s">
        <v>248</v>
      </c>
    </row>
    <row r="75" spans="1:17" ht="13.5" customHeight="1" x14ac:dyDescent="0.2">
      <c r="A75" s="789"/>
      <c r="B75" s="792"/>
      <c r="C75" s="816"/>
      <c r="D75" s="975"/>
      <c r="E75" s="129"/>
      <c r="F75" s="1129"/>
      <c r="G75" s="813"/>
      <c r="H75" s="824"/>
      <c r="I75" s="166"/>
      <c r="J75" s="66"/>
      <c r="K75" s="166"/>
      <c r="L75" s="166"/>
      <c r="M75" s="613" t="s">
        <v>168</v>
      </c>
      <c r="N75" s="30" t="s">
        <v>164</v>
      </c>
      <c r="O75" s="164" t="s">
        <v>164</v>
      </c>
      <c r="P75" s="164" t="s">
        <v>164</v>
      </c>
      <c r="Q75" s="208" t="s">
        <v>164</v>
      </c>
    </row>
    <row r="76" spans="1:17" ht="13.5" customHeight="1" x14ac:dyDescent="0.2">
      <c r="A76" s="789"/>
      <c r="B76" s="792"/>
      <c r="C76" s="816"/>
      <c r="D76" s="975"/>
      <c r="E76" s="129"/>
      <c r="F76" s="1129"/>
      <c r="G76" s="813"/>
      <c r="H76" s="824"/>
      <c r="I76" s="166"/>
      <c r="J76" s="66"/>
      <c r="K76" s="166"/>
      <c r="L76" s="166"/>
      <c r="M76" s="786" t="s">
        <v>178</v>
      </c>
      <c r="N76" s="30" t="s">
        <v>179</v>
      </c>
      <c r="O76" s="164" t="s">
        <v>179</v>
      </c>
      <c r="P76" s="164" t="s">
        <v>179</v>
      </c>
      <c r="Q76" s="208" t="s">
        <v>179</v>
      </c>
    </row>
    <row r="77" spans="1:17" ht="13.5" customHeight="1" x14ac:dyDescent="0.2">
      <c r="A77" s="789"/>
      <c r="B77" s="792"/>
      <c r="C77" s="816"/>
      <c r="D77" s="975"/>
      <c r="E77" s="129"/>
      <c r="F77" s="1129"/>
      <c r="G77" s="813"/>
      <c r="H77" s="824"/>
      <c r="I77" s="166"/>
      <c r="J77" s="66"/>
      <c r="K77" s="166"/>
      <c r="L77" s="166"/>
      <c r="M77" s="375" t="s">
        <v>235</v>
      </c>
      <c r="N77" s="473" t="s">
        <v>47</v>
      </c>
      <c r="O77" s="164"/>
      <c r="P77" s="164"/>
      <c r="Q77" s="208"/>
    </row>
    <row r="78" spans="1:17" ht="14.25" customHeight="1" x14ac:dyDescent="0.2">
      <c r="A78" s="789"/>
      <c r="B78" s="792"/>
      <c r="C78" s="816"/>
      <c r="D78" s="975"/>
      <c r="E78" s="129"/>
      <c r="F78" s="1129"/>
      <c r="G78" s="813"/>
      <c r="H78" s="824"/>
      <c r="I78" s="166"/>
      <c r="J78" s="66"/>
      <c r="K78" s="166"/>
      <c r="L78" s="166"/>
      <c r="M78" s="377" t="s">
        <v>140</v>
      </c>
      <c r="N78" s="157"/>
      <c r="O78" s="273"/>
      <c r="P78" s="273"/>
      <c r="Q78" s="207"/>
    </row>
    <row r="79" spans="1:17" ht="13.5" customHeight="1" x14ac:dyDescent="0.2">
      <c r="A79" s="789"/>
      <c r="B79" s="792"/>
      <c r="C79" s="816"/>
      <c r="D79" s="975"/>
      <c r="E79" s="129"/>
      <c r="F79" s="1129"/>
      <c r="G79" s="813"/>
      <c r="H79" s="824"/>
      <c r="I79" s="166"/>
      <c r="J79" s="66"/>
      <c r="K79" s="166"/>
      <c r="L79" s="166"/>
      <c r="M79" s="784" t="s">
        <v>122</v>
      </c>
      <c r="N79" s="210">
        <v>11</v>
      </c>
      <c r="O79" s="232">
        <v>10</v>
      </c>
      <c r="P79" s="232">
        <v>10</v>
      </c>
      <c r="Q79" s="211">
        <v>10</v>
      </c>
    </row>
    <row r="80" spans="1:17" ht="18" customHeight="1" x14ac:dyDescent="0.2">
      <c r="A80" s="789"/>
      <c r="B80" s="792"/>
      <c r="C80" s="816"/>
      <c r="D80" s="975"/>
      <c r="E80" s="129"/>
      <c r="F80" s="1129"/>
      <c r="G80" s="813"/>
      <c r="H80" s="824"/>
      <c r="I80" s="166"/>
      <c r="J80" s="66"/>
      <c r="K80" s="166"/>
      <c r="L80" s="166"/>
      <c r="M80" s="804" t="s">
        <v>121</v>
      </c>
      <c r="N80" s="127" t="s">
        <v>108</v>
      </c>
      <c r="O80" s="182" t="s">
        <v>108</v>
      </c>
      <c r="P80" s="182" t="s">
        <v>108</v>
      </c>
      <c r="Q80" s="128" t="s">
        <v>108</v>
      </c>
    </row>
    <row r="81" spans="1:17" ht="15" customHeight="1" x14ac:dyDescent="0.2">
      <c r="A81" s="789"/>
      <c r="B81" s="792"/>
      <c r="C81" s="816"/>
      <c r="D81" s="975"/>
      <c r="E81" s="129"/>
      <c r="F81" s="1129"/>
      <c r="G81" s="813"/>
      <c r="H81" s="824"/>
      <c r="I81" s="166"/>
      <c r="J81" s="66"/>
      <c r="K81" s="166"/>
      <c r="L81" s="166"/>
      <c r="M81" s="209" t="s">
        <v>141</v>
      </c>
      <c r="N81" s="210"/>
      <c r="O81" s="232"/>
      <c r="P81" s="232"/>
      <c r="Q81" s="211"/>
    </row>
    <row r="82" spans="1:17" ht="28.5" customHeight="1" x14ac:dyDescent="0.2">
      <c r="A82" s="789"/>
      <c r="B82" s="792"/>
      <c r="C82" s="816"/>
      <c r="D82" s="975"/>
      <c r="E82" s="129"/>
      <c r="F82" s="1129"/>
      <c r="G82" s="813"/>
      <c r="H82" s="824"/>
      <c r="I82" s="166"/>
      <c r="J82" s="66"/>
      <c r="K82" s="166"/>
      <c r="L82" s="166"/>
      <c r="M82" s="784" t="s">
        <v>222</v>
      </c>
      <c r="N82" s="210"/>
      <c r="O82" s="232">
        <v>180</v>
      </c>
      <c r="P82" s="232">
        <v>150</v>
      </c>
      <c r="Q82" s="211">
        <v>150</v>
      </c>
    </row>
    <row r="83" spans="1:17" ht="27.75" customHeight="1" x14ac:dyDescent="0.2">
      <c r="A83" s="789"/>
      <c r="B83" s="792"/>
      <c r="C83" s="816"/>
      <c r="D83" s="975"/>
      <c r="E83" s="129"/>
      <c r="F83" s="1129"/>
      <c r="G83" s="813"/>
      <c r="H83" s="824"/>
      <c r="I83" s="166"/>
      <c r="J83" s="66"/>
      <c r="K83" s="166"/>
      <c r="L83" s="166"/>
      <c r="M83" s="784" t="s">
        <v>223</v>
      </c>
      <c r="N83" s="167"/>
      <c r="O83" s="389">
        <v>0.7</v>
      </c>
      <c r="P83" s="389">
        <v>0.6</v>
      </c>
      <c r="Q83" s="276">
        <v>0.6</v>
      </c>
    </row>
    <row r="84" spans="1:17" ht="27" customHeight="1" x14ac:dyDescent="0.2">
      <c r="A84" s="789"/>
      <c r="B84" s="792"/>
      <c r="C84" s="816"/>
      <c r="D84" s="975"/>
      <c r="E84" s="129"/>
      <c r="F84" s="1129"/>
      <c r="G84" s="813"/>
      <c r="H84" s="824"/>
      <c r="I84" s="166"/>
      <c r="J84" s="66"/>
      <c r="K84" s="166"/>
      <c r="L84" s="166"/>
      <c r="M84" s="804" t="s">
        <v>156</v>
      </c>
      <c r="N84" s="127">
        <v>1</v>
      </c>
      <c r="O84" s="182">
        <v>1</v>
      </c>
      <c r="P84" s="182" t="s">
        <v>249</v>
      </c>
      <c r="Q84" s="128"/>
    </row>
    <row r="85" spans="1:17" ht="30" customHeight="1" x14ac:dyDescent="0.2">
      <c r="A85" s="789"/>
      <c r="B85" s="792"/>
      <c r="C85" s="816"/>
      <c r="D85" s="976"/>
      <c r="E85" s="130"/>
      <c r="F85" s="1129"/>
      <c r="G85" s="813"/>
      <c r="H85" s="176"/>
      <c r="I85" s="68"/>
      <c r="J85" s="65"/>
      <c r="K85" s="68"/>
      <c r="L85" s="68"/>
      <c r="M85" s="474" t="s">
        <v>217</v>
      </c>
      <c r="N85" s="475">
        <v>2</v>
      </c>
      <c r="O85" s="274"/>
      <c r="P85" s="274"/>
      <c r="Q85" s="237"/>
    </row>
    <row r="86" spans="1:17" ht="18.75" customHeight="1" x14ac:dyDescent="0.2">
      <c r="A86" s="937"/>
      <c r="B86" s="978"/>
      <c r="C86" s="996"/>
      <c r="D86" s="1115" t="s">
        <v>314</v>
      </c>
      <c r="E86" s="859" t="s">
        <v>210</v>
      </c>
      <c r="F86" s="1117"/>
      <c r="G86" s="844" t="s">
        <v>68</v>
      </c>
      <c r="H86" s="654" t="s">
        <v>23</v>
      </c>
      <c r="I86" s="67">
        <f>152.3-3-11.3</f>
        <v>138</v>
      </c>
      <c r="J86" s="72">
        <f>118+3.5+23.8</f>
        <v>145.30000000000001</v>
      </c>
      <c r="K86" s="72">
        <f>118+3.5</f>
        <v>121.5</v>
      </c>
      <c r="L86" s="72">
        <v>121.5</v>
      </c>
      <c r="M86" s="787" t="s">
        <v>100</v>
      </c>
      <c r="N86" s="31">
        <v>151</v>
      </c>
      <c r="O86" s="271">
        <v>154</v>
      </c>
      <c r="P86" s="93">
        <v>154</v>
      </c>
      <c r="Q86" s="134">
        <v>154</v>
      </c>
    </row>
    <row r="87" spans="1:17" ht="18.75" customHeight="1" x14ac:dyDescent="0.2">
      <c r="A87" s="937"/>
      <c r="B87" s="978"/>
      <c r="C87" s="996"/>
      <c r="D87" s="1116"/>
      <c r="E87" s="860"/>
      <c r="F87" s="1118"/>
      <c r="G87" s="845"/>
      <c r="H87" s="249" t="s">
        <v>54</v>
      </c>
      <c r="I87" s="68">
        <v>135.19999999999999</v>
      </c>
      <c r="J87" s="68">
        <v>56.3</v>
      </c>
      <c r="K87" s="68"/>
      <c r="L87" s="68"/>
      <c r="M87" s="655" t="s">
        <v>232</v>
      </c>
      <c r="N87" s="52">
        <v>1</v>
      </c>
      <c r="O87" s="264">
        <v>1</v>
      </c>
      <c r="P87" s="94"/>
      <c r="Q87" s="133"/>
    </row>
    <row r="88" spans="1:17" ht="15.75" customHeight="1" x14ac:dyDescent="0.2">
      <c r="A88" s="937"/>
      <c r="B88" s="978"/>
      <c r="C88" s="996"/>
      <c r="D88" s="926" t="s">
        <v>323</v>
      </c>
      <c r="E88" s="861" t="s">
        <v>208</v>
      </c>
      <c r="F88" s="1106"/>
      <c r="G88" s="844" t="s">
        <v>150</v>
      </c>
      <c r="H88" s="654" t="s">
        <v>23</v>
      </c>
      <c r="I88" s="67">
        <v>16.8</v>
      </c>
      <c r="J88" s="67">
        <v>16.8</v>
      </c>
      <c r="K88" s="67">
        <v>16.8</v>
      </c>
      <c r="L88" s="67">
        <v>16.8</v>
      </c>
      <c r="M88" s="852" t="s">
        <v>209</v>
      </c>
      <c r="N88" s="31">
        <v>2</v>
      </c>
      <c r="O88" s="271">
        <v>2</v>
      </c>
      <c r="P88" s="93">
        <v>2</v>
      </c>
      <c r="Q88" s="134">
        <v>2</v>
      </c>
    </row>
    <row r="89" spans="1:17" ht="25.5" customHeight="1" x14ac:dyDescent="0.2">
      <c r="A89" s="937"/>
      <c r="B89" s="978"/>
      <c r="C89" s="996"/>
      <c r="D89" s="926"/>
      <c r="E89" s="861"/>
      <c r="F89" s="1107"/>
      <c r="G89" s="845"/>
      <c r="H89" s="249"/>
      <c r="I89" s="68"/>
      <c r="J89" s="68"/>
      <c r="K89" s="68"/>
      <c r="L89" s="68"/>
      <c r="M89" s="853"/>
      <c r="N89" s="52"/>
      <c r="O89" s="264"/>
      <c r="P89" s="94"/>
      <c r="Q89" s="133"/>
    </row>
    <row r="90" spans="1:17" ht="14.25" customHeight="1" x14ac:dyDescent="0.2">
      <c r="A90" s="789"/>
      <c r="B90" s="790"/>
      <c r="C90" s="816"/>
      <c r="D90" s="814" t="s">
        <v>324</v>
      </c>
      <c r="E90" s="859" t="s">
        <v>171</v>
      </c>
      <c r="F90" s="688" t="s">
        <v>44</v>
      </c>
      <c r="G90" s="923" t="s">
        <v>339</v>
      </c>
      <c r="H90" s="368" t="s">
        <v>23</v>
      </c>
      <c r="I90" s="67">
        <v>10</v>
      </c>
      <c r="J90" s="67"/>
      <c r="K90" s="67">
        <v>84</v>
      </c>
      <c r="L90" s="67"/>
      <c r="M90" s="785" t="s">
        <v>81</v>
      </c>
      <c r="N90" s="31">
        <v>1</v>
      </c>
      <c r="O90" s="93"/>
      <c r="P90" s="93">
        <v>1</v>
      </c>
      <c r="Q90" s="134"/>
    </row>
    <row r="91" spans="1:17" ht="17.25" customHeight="1" x14ac:dyDescent="0.2">
      <c r="A91" s="789"/>
      <c r="B91" s="790"/>
      <c r="C91" s="816"/>
      <c r="D91" s="148"/>
      <c r="E91" s="861"/>
      <c r="F91" s="838" t="s">
        <v>214</v>
      </c>
      <c r="G91" s="924"/>
      <c r="H91" s="824" t="s">
        <v>54</v>
      </c>
      <c r="I91" s="166"/>
      <c r="J91" s="166">
        <v>10</v>
      </c>
      <c r="K91" s="166"/>
      <c r="L91" s="166"/>
      <c r="M91" s="784" t="s">
        <v>172</v>
      </c>
      <c r="N91" s="414"/>
      <c r="O91" s="801"/>
      <c r="P91" s="801"/>
      <c r="Q91" s="802">
        <v>1</v>
      </c>
    </row>
    <row r="92" spans="1:17" ht="12.75" customHeight="1" x14ac:dyDescent="0.2">
      <c r="A92" s="789"/>
      <c r="B92" s="790"/>
      <c r="C92" s="816"/>
      <c r="D92" s="148"/>
      <c r="E92" s="861"/>
      <c r="F92" s="1137" t="s">
        <v>60</v>
      </c>
      <c r="G92" s="925"/>
      <c r="H92" s="824"/>
      <c r="I92" s="166"/>
      <c r="J92" s="166"/>
      <c r="K92" s="166"/>
      <c r="L92" s="166"/>
      <c r="M92" s="784"/>
      <c r="N92" s="414"/>
      <c r="O92" s="801"/>
      <c r="P92" s="801"/>
      <c r="Q92" s="802"/>
    </row>
    <row r="93" spans="1:17" ht="15" customHeight="1" x14ac:dyDescent="0.2">
      <c r="A93" s="789"/>
      <c r="B93" s="790"/>
      <c r="C93" s="816"/>
      <c r="D93" s="777"/>
      <c r="E93" s="860"/>
      <c r="F93" s="1138"/>
      <c r="G93" s="924"/>
      <c r="H93" s="176"/>
      <c r="I93" s="68"/>
      <c r="J93" s="68"/>
      <c r="K93" s="68"/>
      <c r="L93" s="68"/>
      <c r="M93" s="782"/>
      <c r="N93" s="52"/>
      <c r="O93" s="94"/>
      <c r="P93" s="94"/>
      <c r="Q93" s="133"/>
    </row>
    <row r="94" spans="1:17" ht="15.75" customHeight="1" x14ac:dyDescent="0.2">
      <c r="A94" s="937"/>
      <c r="B94" s="978"/>
      <c r="C94" s="996"/>
      <c r="D94" s="926" t="s">
        <v>344</v>
      </c>
      <c r="E94" s="861" t="s">
        <v>353</v>
      </c>
      <c r="F94" s="1124"/>
      <c r="G94" s="1125" t="s">
        <v>335</v>
      </c>
      <c r="H94" s="654" t="s">
        <v>54</v>
      </c>
      <c r="I94" s="67"/>
      <c r="J94" s="67">
        <v>10</v>
      </c>
      <c r="K94" s="67"/>
      <c r="L94" s="67"/>
      <c r="M94" s="852" t="s">
        <v>354</v>
      </c>
      <c r="N94" s="31"/>
      <c r="O94" s="271">
        <v>100</v>
      </c>
      <c r="P94" s="93"/>
      <c r="Q94" s="134"/>
    </row>
    <row r="95" spans="1:17" ht="19.5" customHeight="1" x14ac:dyDescent="0.2">
      <c r="A95" s="937"/>
      <c r="B95" s="978"/>
      <c r="C95" s="996"/>
      <c r="D95" s="926"/>
      <c r="E95" s="861"/>
      <c r="F95" s="1107"/>
      <c r="G95" s="845"/>
      <c r="H95" s="249"/>
      <c r="I95" s="68"/>
      <c r="J95" s="68"/>
      <c r="K95" s="68"/>
      <c r="L95" s="68"/>
      <c r="M95" s="853"/>
      <c r="N95" s="52"/>
      <c r="O95" s="264"/>
      <c r="P95" s="94"/>
      <c r="Q95" s="133"/>
    </row>
    <row r="96" spans="1:17" ht="12.75" customHeight="1" x14ac:dyDescent="0.2">
      <c r="A96" s="789"/>
      <c r="B96" s="792"/>
      <c r="C96" s="195"/>
      <c r="D96" s="877"/>
      <c r="E96" s="1130" t="s">
        <v>111</v>
      </c>
      <c r="F96" s="761"/>
      <c r="G96" s="848"/>
      <c r="H96" s="476" t="s">
        <v>46</v>
      </c>
      <c r="I96" s="465"/>
      <c r="J96" s="466"/>
      <c r="K96" s="465"/>
      <c r="L96" s="166"/>
      <c r="M96" s="781" t="s">
        <v>81</v>
      </c>
      <c r="N96" s="114"/>
      <c r="O96" s="120"/>
      <c r="P96" s="114"/>
      <c r="Q96" s="165"/>
    </row>
    <row r="97" spans="1:20" ht="24" customHeight="1" x14ac:dyDescent="0.2">
      <c r="A97" s="789"/>
      <c r="B97" s="792"/>
      <c r="C97" s="195"/>
      <c r="D97" s="878"/>
      <c r="E97" s="1131"/>
      <c r="F97" s="691"/>
      <c r="G97" s="848"/>
      <c r="H97" s="483" t="s">
        <v>23</v>
      </c>
      <c r="I97" s="469"/>
      <c r="J97" s="470"/>
      <c r="K97" s="469"/>
      <c r="L97" s="68"/>
      <c r="M97" s="99" t="s">
        <v>96</v>
      </c>
      <c r="N97" s="94"/>
      <c r="O97" s="122"/>
      <c r="P97" s="116"/>
      <c r="Q97" s="144"/>
    </row>
    <row r="98" spans="1:20" ht="24.75" customHeight="1" x14ac:dyDescent="0.2">
      <c r="A98" s="789"/>
      <c r="B98" s="792"/>
      <c r="C98" s="195"/>
      <c r="D98" s="910"/>
      <c r="E98" s="1130" t="s">
        <v>112</v>
      </c>
      <c r="F98" s="761"/>
      <c r="G98" s="1121"/>
      <c r="H98" s="480" t="s">
        <v>23</v>
      </c>
      <c r="I98" s="481">
        <v>20.9</v>
      </c>
      <c r="J98" s="482"/>
      <c r="K98" s="481"/>
      <c r="L98" s="465"/>
      <c r="M98" s="375" t="s">
        <v>124</v>
      </c>
      <c r="N98" s="477">
        <v>100</v>
      </c>
      <c r="O98" s="235"/>
      <c r="P98" s="114"/>
      <c r="Q98" s="165"/>
    </row>
    <row r="99" spans="1:20" ht="14.25" customHeight="1" x14ac:dyDescent="0.2">
      <c r="A99" s="789"/>
      <c r="B99" s="792"/>
      <c r="C99" s="195"/>
      <c r="D99" s="910"/>
      <c r="E99" s="1141"/>
      <c r="F99" s="635"/>
      <c r="G99" s="1121"/>
      <c r="H99" s="476" t="s">
        <v>54</v>
      </c>
      <c r="I99" s="465">
        <f>270+7.8</f>
        <v>277.8</v>
      </c>
      <c r="J99" s="466"/>
      <c r="K99" s="465"/>
      <c r="L99" s="465"/>
      <c r="M99" s="478" t="s">
        <v>114</v>
      </c>
      <c r="N99" s="477">
        <v>1</v>
      </c>
      <c r="O99" s="235"/>
      <c r="P99" s="114"/>
      <c r="Q99" s="165"/>
    </row>
    <row r="100" spans="1:20" ht="9.75" customHeight="1" x14ac:dyDescent="0.2">
      <c r="A100" s="789"/>
      <c r="B100" s="792"/>
      <c r="C100" s="195"/>
      <c r="D100" s="878"/>
      <c r="E100" s="1131"/>
      <c r="F100" s="636"/>
      <c r="G100" s="1121"/>
      <c r="H100" s="483"/>
      <c r="I100" s="469"/>
      <c r="J100" s="470"/>
      <c r="K100" s="469"/>
      <c r="L100" s="469"/>
      <c r="M100" s="811"/>
      <c r="N100" s="479"/>
      <c r="O100" s="258"/>
      <c r="P100" s="116"/>
      <c r="Q100" s="144"/>
    </row>
    <row r="101" spans="1:20" ht="15.75" customHeight="1" x14ac:dyDescent="0.2">
      <c r="A101" s="789"/>
      <c r="B101" s="792"/>
      <c r="C101" s="195"/>
      <c r="D101" s="830"/>
      <c r="E101" s="1130" t="s">
        <v>109</v>
      </c>
      <c r="F101" s="761"/>
      <c r="G101" s="821"/>
      <c r="H101" s="480" t="s">
        <v>54</v>
      </c>
      <c r="I101" s="481">
        <v>20</v>
      </c>
      <c r="J101" s="482"/>
      <c r="K101" s="481"/>
      <c r="L101" s="465"/>
      <c r="M101" s="388" t="s">
        <v>81</v>
      </c>
      <c r="N101" s="467">
        <v>1</v>
      </c>
      <c r="O101" s="762"/>
      <c r="P101" s="114"/>
      <c r="Q101" s="165"/>
    </row>
    <row r="102" spans="1:20" ht="14.25" customHeight="1" x14ac:dyDescent="0.2">
      <c r="A102" s="789"/>
      <c r="B102" s="792"/>
      <c r="C102" s="195"/>
      <c r="D102" s="812"/>
      <c r="E102" s="1131"/>
      <c r="F102" s="635"/>
      <c r="G102" s="821"/>
      <c r="H102" s="483"/>
      <c r="I102" s="469"/>
      <c r="J102" s="470"/>
      <c r="K102" s="469"/>
      <c r="L102" s="469"/>
      <c r="M102" s="811" t="s">
        <v>352</v>
      </c>
      <c r="N102" s="477"/>
      <c r="O102" s="235"/>
      <c r="P102" s="114"/>
      <c r="Q102" s="165"/>
    </row>
    <row r="103" spans="1:20" ht="14.25" customHeight="1" x14ac:dyDescent="0.2">
      <c r="A103" s="789"/>
      <c r="B103" s="790"/>
      <c r="C103" s="816"/>
      <c r="D103" s="562"/>
      <c r="E103" s="1110" t="s">
        <v>106</v>
      </c>
      <c r="F103" s="1113"/>
      <c r="G103" s="821"/>
      <c r="H103" s="564"/>
      <c r="I103" s="465"/>
      <c r="J103" s="465"/>
      <c r="K103" s="465"/>
      <c r="L103" s="465"/>
      <c r="M103" s="871" t="s">
        <v>107</v>
      </c>
      <c r="N103" s="563">
        <v>1</v>
      </c>
      <c r="O103" s="93"/>
      <c r="P103" s="93"/>
      <c r="Q103" s="134"/>
    </row>
    <row r="104" spans="1:20" ht="16.5" customHeight="1" x14ac:dyDescent="0.2">
      <c r="A104" s="789"/>
      <c r="B104" s="790"/>
      <c r="C104" s="816"/>
      <c r="D104" s="562"/>
      <c r="E104" s="1111"/>
      <c r="F104" s="1113"/>
      <c r="G104" s="821"/>
      <c r="H104" s="564" t="s">
        <v>54</v>
      </c>
      <c r="I104" s="465">
        <v>5</v>
      </c>
      <c r="J104" s="565"/>
      <c r="K104" s="565"/>
      <c r="L104" s="565"/>
      <c r="M104" s="871"/>
      <c r="N104" s="566"/>
      <c r="O104" s="801"/>
      <c r="P104" s="801"/>
      <c r="Q104" s="802"/>
    </row>
    <row r="105" spans="1:20" ht="15" customHeight="1" x14ac:dyDescent="0.2">
      <c r="A105" s="789"/>
      <c r="B105" s="790"/>
      <c r="C105" s="816"/>
      <c r="D105" s="567"/>
      <c r="E105" s="1112"/>
      <c r="F105" s="1114"/>
      <c r="G105" s="822"/>
      <c r="H105" s="568"/>
      <c r="I105" s="469"/>
      <c r="J105" s="469"/>
      <c r="K105" s="469"/>
      <c r="L105" s="469"/>
      <c r="M105" s="872"/>
      <c r="N105" s="472"/>
      <c r="O105" s="94"/>
      <c r="P105" s="94"/>
      <c r="Q105" s="133"/>
      <c r="S105" s="158"/>
      <c r="T105" s="158"/>
    </row>
    <row r="106" spans="1:20" ht="13.5" customHeight="1" x14ac:dyDescent="0.2">
      <c r="A106" s="789"/>
      <c r="B106" s="790"/>
      <c r="C106" s="816"/>
      <c r="D106" s="1097" t="s">
        <v>343</v>
      </c>
      <c r="E106" s="1098"/>
      <c r="F106" s="1098"/>
      <c r="G106" s="733"/>
      <c r="H106" s="733"/>
      <c r="I106" s="733"/>
      <c r="J106" s="734"/>
      <c r="K106" s="727"/>
      <c r="L106" s="728"/>
      <c r="M106" s="729"/>
      <c r="N106" s="730"/>
      <c r="O106" s="731"/>
      <c r="P106" s="731"/>
      <c r="Q106" s="732"/>
      <c r="S106" s="158"/>
      <c r="T106" s="158"/>
    </row>
    <row r="107" spans="1:20" ht="29.25" customHeight="1" x14ac:dyDescent="0.2">
      <c r="A107" s="789"/>
      <c r="B107" s="790"/>
      <c r="C107" s="816"/>
      <c r="D107" s="79" t="s">
        <v>179</v>
      </c>
      <c r="E107" s="859" t="s">
        <v>94</v>
      </c>
      <c r="F107" s="795"/>
      <c r="G107" s="886" t="s">
        <v>336</v>
      </c>
      <c r="H107" s="368" t="s">
        <v>23</v>
      </c>
      <c r="I107" s="67">
        <v>10</v>
      </c>
      <c r="J107" s="103">
        <v>10</v>
      </c>
      <c r="K107" s="103">
        <v>10</v>
      </c>
      <c r="L107" s="103">
        <v>10</v>
      </c>
      <c r="M107" s="850" t="s">
        <v>258</v>
      </c>
      <c r="N107" s="137">
        <v>1</v>
      </c>
      <c r="O107" s="298">
        <v>1</v>
      </c>
      <c r="P107" s="354">
        <v>1</v>
      </c>
      <c r="Q107" s="280">
        <v>1</v>
      </c>
    </row>
    <row r="108" spans="1:20" ht="11.25" customHeight="1" x14ac:dyDescent="0.2">
      <c r="A108" s="789"/>
      <c r="B108" s="790"/>
      <c r="C108" s="195"/>
      <c r="D108" s="818"/>
      <c r="E108" s="860"/>
      <c r="F108" s="796"/>
      <c r="G108" s="1123"/>
      <c r="H108" s="20"/>
      <c r="I108" s="68"/>
      <c r="J108" s="102"/>
      <c r="K108" s="102"/>
      <c r="L108" s="102"/>
      <c r="M108" s="851"/>
      <c r="N108" s="52"/>
      <c r="O108" s="264"/>
      <c r="P108" s="94"/>
      <c r="Q108" s="133"/>
    </row>
    <row r="109" spans="1:20" ht="15.75" customHeight="1" x14ac:dyDescent="0.2">
      <c r="A109" s="789"/>
      <c r="B109" s="790"/>
      <c r="C109" s="195"/>
      <c r="D109" s="817" t="s">
        <v>345</v>
      </c>
      <c r="E109" s="859" t="s">
        <v>73</v>
      </c>
      <c r="F109" s="1099" t="s">
        <v>61</v>
      </c>
      <c r="G109" s="849" t="s">
        <v>341</v>
      </c>
      <c r="H109" s="368" t="s">
        <v>23</v>
      </c>
      <c r="I109" s="105">
        <f>751.6-21+8.8</f>
        <v>739.4</v>
      </c>
      <c r="J109" s="104">
        <v>783.7</v>
      </c>
      <c r="K109" s="104">
        <f>790+5</f>
        <v>795</v>
      </c>
      <c r="L109" s="104">
        <f>800+5</f>
        <v>805</v>
      </c>
      <c r="M109" s="216" t="s">
        <v>98</v>
      </c>
      <c r="N109" s="213">
        <v>22.5</v>
      </c>
      <c r="O109" s="381">
        <v>22.5</v>
      </c>
      <c r="P109" s="399">
        <v>22.5</v>
      </c>
      <c r="Q109" s="382">
        <v>22.5</v>
      </c>
    </row>
    <row r="110" spans="1:20" ht="15.75" customHeight="1" x14ac:dyDescent="0.2">
      <c r="A110" s="789"/>
      <c r="B110" s="790"/>
      <c r="C110" s="726"/>
      <c r="D110" s="49"/>
      <c r="E110" s="861"/>
      <c r="F110" s="1100"/>
      <c r="G110" s="912"/>
      <c r="H110" s="824"/>
      <c r="I110" s="166"/>
      <c r="J110" s="362"/>
      <c r="K110" s="362"/>
      <c r="L110" s="362"/>
      <c r="M110" s="725" t="s">
        <v>99</v>
      </c>
      <c r="N110" s="214">
        <v>108</v>
      </c>
      <c r="O110" s="263">
        <v>108</v>
      </c>
      <c r="P110" s="418">
        <v>108</v>
      </c>
      <c r="Q110" s="277">
        <v>108</v>
      </c>
    </row>
    <row r="111" spans="1:20" ht="15.75" customHeight="1" x14ac:dyDescent="0.2">
      <c r="A111" s="789"/>
      <c r="B111" s="792"/>
      <c r="C111" s="726"/>
      <c r="D111" s="791"/>
      <c r="E111" s="861"/>
      <c r="F111" s="1100"/>
      <c r="G111" s="912"/>
      <c r="H111" s="824"/>
      <c r="I111" s="166"/>
      <c r="J111" s="362"/>
      <c r="K111" s="362"/>
      <c r="L111" s="362"/>
      <c r="M111" s="138" t="s">
        <v>97</v>
      </c>
      <c r="N111" s="217">
        <v>5</v>
      </c>
      <c r="O111" s="269">
        <v>5</v>
      </c>
      <c r="P111" s="419">
        <v>5</v>
      </c>
      <c r="Q111" s="308">
        <v>5</v>
      </c>
    </row>
    <row r="112" spans="1:20" ht="15.75" customHeight="1" x14ac:dyDescent="0.2">
      <c r="A112" s="789"/>
      <c r="B112" s="790"/>
      <c r="C112" s="726"/>
      <c r="D112" s="791"/>
      <c r="E112" s="861"/>
      <c r="F112" s="1100"/>
      <c r="G112" s="912"/>
      <c r="H112" s="824"/>
      <c r="I112" s="166"/>
      <c r="J112" s="362"/>
      <c r="K112" s="362"/>
      <c r="L112" s="362"/>
      <c r="M112" s="781" t="s">
        <v>143</v>
      </c>
      <c r="N112" s="215">
        <v>40</v>
      </c>
      <c r="O112" s="215" t="s">
        <v>259</v>
      </c>
      <c r="P112" s="215" t="s">
        <v>259</v>
      </c>
      <c r="Q112" s="281" t="s">
        <v>259</v>
      </c>
    </row>
    <row r="113" spans="1:17" ht="15.75" customHeight="1" x14ac:dyDescent="0.2">
      <c r="A113" s="789"/>
      <c r="B113" s="790"/>
      <c r="C113" s="726"/>
      <c r="D113" s="791"/>
      <c r="E113" s="861"/>
      <c r="F113" s="1100"/>
      <c r="G113" s="912"/>
      <c r="H113" s="824"/>
      <c r="I113" s="166"/>
      <c r="J113" s="362"/>
      <c r="K113" s="362"/>
      <c r="L113" s="362"/>
      <c r="M113" s="494" t="s">
        <v>142</v>
      </c>
      <c r="N113" s="217">
        <v>15</v>
      </c>
      <c r="O113" s="269" t="s">
        <v>135</v>
      </c>
      <c r="P113" s="419" t="s">
        <v>135</v>
      </c>
      <c r="Q113" s="308" t="s">
        <v>135</v>
      </c>
    </row>
    <row r="114" spans="1:17" ht="15" customHeight="1" x14ac:dyDescent="0.2">
      <c r="A114" s="789"/>
      <c r="B114" s="790"/>
      <c r="C114" s="726"/>
      <c r="D114" s="49"/>
      <c r="E114" s="861"/>
      <c r="F114" s="1100"/>
      <c r="G114" s="912"/>
      <c r="H114" s="824" t="s">
        <v>39</v>
      </c>
      <c r="I114" s="166">
        <v>7.7</v>
      </c>
      <c r="J114" s="362">
        <v>7.7</v>
      </c>
      <c r="K114" s="362">
        <v>7.7</v>
      </c>
      <c r="L114" s="362">
        <v>7.7</v>
      </c>
      <c r="M114" s="1139" t="s">
        <v>151</v>
      </c>
      <c r="N114" s="30">
        <v>1</v>
      </c>
      <c r="O114" s="109">
        <v>1</v>
      </c>
      <c r="P114" s="164">
        <v>1</v>
      </c>
      <c r="Q114" s="208">
        <v>1</v>
      </c>
    </row>
    <row r="115" spans="1:17" ht="12.75" customHeight="1" x14ac:dyDescent="0.2">
      <c r="A115" s="789"/>
      <c r="B115" s="790"/>
      <c r="C115" s="726"/>
      <c r="D115" s="49"/>
      <c r="E115" s="238"/>
      <c r="F115" s="1100"/>
      <c r="G115" s="912"/>
      <c r="H115" s="824"/>
      <c r="I115" s="166"/>
      <c r="J115" s="362"/>
      <c r="K115" s="362"/>
      <c r="L115" s="362"/>
      <c r="M115" s="1139"/>
      <c r="N115" s="177"/>
      <c r="O115" s="167"/>
      <c r="P115" s="389"/>
      <c r="Q115" s="276"/>
    </row>
    <row r="116" spans="1:17" ht="29.25" customHeight="1" x14ac:dyDescent="0.2">
      <c r="A116" s="789"/>
      <c r="B116" s="790"/>
      <c r="C116" s="726"/>
      <c r="D116" s="49"/>
      <c r="E116" s="913" t="s">
        <v>202</v>
      </c>
      <c r="F116" s="839" t="s">
        <v>290</v>
      </c>
      <c r="G116" s="813"/>
      <c r="H116" s="225" t="s">
        <v>23</v>
      </c>
      <c r="I116" s="107">
        <v>6.1</v>
      </c>
      <c r="J116" s="498"/>
      <c r="K116" s="498"/>
      <c r="L116" s="498"/>
      <c r="M116" s="369" t="s">
        <v>197</v>
      </c>
      <c r="N116" s="385">
        <v>1</v>
      </c>
      <c r="O116" s="370"/>
      <c r="P116" s="496"/>
      <c r="Q116" s="497"/>
    </row>
    <row r="117" spans="1:17" ht="29.25" customHeight="1" x14ac:dyDescent="0.2">
      <c r="A117" s="789"/>
      <c r="B117" s="790"/>
      <c r="C117" s="726"/>
      <c r="D117" s="49"/>
      <c r="E117" s="914"/>
      <c r="F117" s="840" t="s">
        <v>214</v>
      </c>
      <c r="G117" s="813"/>
      <c r="H117" s="251" t="s">
        <v>23</v>
      </c>
      <c r="I117" s="69"/>
      <c r="J117" s="360">
        <v>24.2</v>
      </c>
      <c r="K117" s="360"/>
      <c r="L117" s="360"/>
      <c r="M117" s="605" t="s">
        <v>181</v>
      </c>
      <c r="N117" s="217"/>
      <c r="O117" s="217">
        <v>1</v>
      </c>
      <c r="P117" s="419"/>
      <c r="Q117" s="308"/>
    </row>
    <row r="118" spans="1:17" ht="30" customHeight="1" x14ac:dyDescent="0.2">
      <c r="A118" s="789"/>
      <c r="B118" s="790"/>
      <c r="C118" s="726"/>
      <c r="D118" s="49"/>
      <c r="E118" s="861" t="s">
        <v>201</v>
      </c>
      <c r="F118" s="383"/>
      <c r="G118" s="819"/>
      <c r="H118" s="824" t="s">
        <v>23</v>
      </c>
      <c r="I118" s="166">
        <f>58.8-8.8</f>
        <v>50</v>
      </c>
      <c r="J118" s="362">
        <v>56.5</v>
      </c>
      <c r="K118" s="362">
        <v>51.4</v>
      </c>
      <c r="L118" s="362">
        <v>56.6</v>
      </c>
      <c r="M118" s="854" t="s">
        <v>304</v>
      </c>
      <c r="N118" s="157" t="s">
        <v>26</v>
      </c>
      <c r="O118" s="206" t="s">
        <v>306</v>
      </c>
      <c r="P118" s="273" t="s">
        <v>26</v>
      </c>
      <c r="Q118" s="207" t="s">
        <v>305</v>
      </c>
    </row>
    <row r="119" spans="1:17" ht="57.75" customHeight="1" x14ac:dyDescent="0.2">
      <c r="A119" s="789"/>
      <c r="B119" s="790"/>
      <c r="C119" s="726"/>
      <c r="D119" s="791"/>
      <c r="E119" s="873"/>
      <c r="F119" s="823"/>
      <c r="G119" s="813"/>
      <c r="H119" s="824"/>
      <c r="I119" s="166"/>
      <c r="J119" s="362"/>
      <c r="K119" s="362"/>
      <c r="L119" s="362"/>
      <c r="M119" s="1140"/>
      <c r="N119" s="373"/>
      <c r="O119" s="710"/>
      <c r="P119" s="293"/>
      <c r="Q119" s="310"/>
    </row>
    <row r="120" spans="1:17" ht="28.5" customHeight="1" x14ac:dyDescent="0.2">
      <c r="A120" s="789"/>
      <c r="B120" s="790"/>
      <c r="C120" s="726"/>
      <c r="D120" s="791"/>
      <c r="E120" s="820"/>
      <c r="F120" s="823"/>
      <c r="G120" s="813"/>
      <c r="H120" s="176" t="s">
        <v>54</v>
      </c>
      <c r="I120" s="68"/>
      <c r="J120" s="102">
        <v>21.5</v>
      </c>
      <c r="K120" s="102"/>
      <c r="L120" s="102"/>
      <c r="M120" s="711" t="s">
        <v>328</v>
      </c>
      <c r="N120" s="479">
        <v>100</v>
      </c>
      <c r="O120" s="264">
        <v>100</v>
      </c>
      <c r="P120" s="94"/>
      <c r="Q120" s="133"/>
    </row>
    <row r="121" spans="1:17" ht="18.75" customHeight="1" x14ac:dyDescent="0.2">
      <c r="A121" s="937"/>
      <c r="B121" s="938"/>
      <c r="C121" s="726"/>
      <c r="D121" s="983" t="s">
        <v>346</v>
      </c>
      <c r="E121" s="859" t="s">
        <v>165</v>
      </c>
      <c r="F121" s="1142"/>
      <c r="G121" s="813"/>
      <c r="H121" s="824" t="s">
        <v>23</v>
      </c>
      <c r="I121" s="166">
        <f>24.1-1</f>
        <v>23.1</v>
      </c>
      <c r="J121" s="362">
        <v>26.5</v>
      </c>
      <c r="K121" s="362">
        <v>27</v>
      </c>
      <c r="L121" s="362">
        <v>28</v>
      </c>
      <c r="M121" s="828" t="s">
        <v>115</v>
      </c>
      <c r="N121" s="414">
        <v>2</v>
      </c>
      <c r="O121" s="800">
        <v>2</v>
      </c>
      <c r="P121" s="801">
        <v>2</v>
      </c>
      <c r="Q121" s="802">
        <v>2</v>
      </c>
    </row>
    <row r="122" spans="1:17" ht="21.75" customHeight="1" x14ac:dyDescent="0.2">
      <c r="A122" s="937"/>
      <c r="B122" s="938"/>
      <c r="C122" s="726"/>
      <c r="D122" s="976"/>
      <c r="E122" s="860"/>
      <c r="F122" s="1142"/>
      <c r="G122" s="813"/>
      <c r="H122" s="824" t="s">
        <v>39</v>
      </c>
      <c r="I122" s="166">
        <v>5</v>
      </c>
      <c r="J122" s="362">
        <v>5</v>
      </c>
      <c r="K122" s="362">
        <v>5</v>
      </c>
      <c r="L122" s="362">
        <f>+I122</f>
        <v>5</v>
      </c>
      <c r="M122" s="828" t="s">
        <v>99</v>
      </c>
      <c r="N122" s="414">
        <v>5</v>
      </c>
      <c r="O122" s="800">
        <v>5</v>
      </c>
      <c r="P122" s="801">
        <v>5</v>
      </c>
      <c r="Q122" s="802">
        <v>5</v>
      </c>
    </row>
    <row r="123" spans="1:17" ht="15" customHeight="1" x14ac:dyDescent="0.2">
      <c r="A123" s="789"/>
      <c r="B123" s="790"/>
      <c r="C123" s="726"/>
      <c r="D123" s="830" t="s">
        <v>347</v>
      </c>
      <c r="E123" s="861" t="s">
        <v>58</v>
      </c>
      <c r="F123" s="823"/>
      <c r="G123" s="813"/>
      <c r="H123" s="368" t="s">
        <v>39</v>
      </c>
      <c r="I123" s="67">
        <v>20</v>
      </c>
      <c r="J123" s="103">
        <v>21</v>
      </c>
      <c r="K123" s="103">
        <v>21</v>
      </c>
      <c r="L123" s="103">
        <v>21</v>
      </c>
      <c r="M123" s="787" t="s">
        <v>98</v>
      </c>
      <c r="N123" s="31">
        <v>2</v>
      </c>
      <c r="O123" s="407">
        <v>2</v>
      </c>
      <c r="P123" s="93">
        <v>2</v>
      </c>
      <c r="Q123" s="134">
        <v>2</v>
      </c>
    </row>
    <row r="124" spans="1:17" ht="18.75" customHeight="1" x14ac:dyDescent="0.2">
      <c r="A124" s="789"/>
      <c r="B124" s="790"/>
      <c r="C124" s="195"/>
      <c r="D124" s="791"/>
      <c r="E124" s="860"/>
      <c r="F124" s="796"/>
      <c r="G124" s="808"/>
      <c r="H124" s="20" t="s">
        <v>74</v>
      </c>
      <c r="I124" s="68">
        <v>2.6</v>
      </c>
      <c r="J124" s="102">
        <v>6.3</v>
      </c>
      <c r="K124" s="102"/>
      <c r="L124" s="102"/>
      <c r="M124" s="788"/>
      <c r="N124" s="52"/>
      <c r="O124" s="408"/>
      <c r="P124" s="801"/>
      <c r="Q124" s="133"/>
    </row>
    <row r="125" spans="1:17" ht="42" customHeight="1" x14ac:dyDescent="0.2">
      <c r="A125" s="789"/>
      <c r="B125" s="790"/>
      <c r="C125" s="195"/>
      <c r="D125" s="817" t="s">
        <v>348</v>
      </c>
      <c r="E125" s="325" t="s">
        <v>257</v>
      </c>
      <c r="F125" s="829" t="s">
        <v>61</v>
      </c>
      <c r="G125" s="974" t="s">
        <v>336</v>
      </c>
      <c r="H125" s="489" t="s">
        <v>23</v>
      </c>
      <c r="I125" s="490">
        <v>69.7</v>
      </c>
      <c r="J125" s="491">
        <v>50</v>
      </c>
      <c r="K125" s="490"/>
      <c r="L125" s="490"/>
      <c r="M125" s="492" t="s">
        <v>254</v>
      </c>
      <c r="N125" s="212"/>
      <c r="O125" s="266"/>
      <c r="P125" s="707">
        <v>5</v>
      </c>
      <c r="Q125" s="304"/>
    </row>
    <row r="126" spans="1:17" ht="28.5" customHeight="1" x14ac:dyDescent="0.2">
      <c r="A126" s="789"/>
      <c r="B126" s="790"/>
      <c r="C126" s="816"/>
      <c r="D126" s="791"/>
      <c r="E126" s="797"/>
      <c r="F126" s="793"/>
      <c r="G126" s="974"/>
      <c r="H126" s="140" t="s">
        <v>23</v>
      </c>
      <c r="I126" s="73"/>
      <c r="J126" s="73">
        <v>40</v>
      </c>
      <c r="K126" s="106"/>
      <c r="L126" s="106"/>
      <c r="M126" s="413" t="s">
        <v>255</v>
      </c>
      <c r="N126" s="334"/>
      <c r="O126" s="135"/>
      <c r="P126" s="334">
        <v>1</v>
      </c>
      <c r="Q126" s="484"/>
    </row>
    <row r="127" spans="1:17" ht="53.25" customHeight="1" x14ac:dyDescent="0.2">
      <c r="A127" s="789"/>
      <c r="B127" s="790"/>
      <c r="C127" s="195"/>
      <c r="D127" s="791"/>
      <c r="E127" s="780"/>
      <c r="F127" s="829"/>
      <c r="G127" s="824"/>
      <c r="H127" s="22" t="s">
        <v>54</v>
      </c>
      <c r="I127" s="166"/>
      <c r="J127" s="362">
        <v>26.9</v>
      </c>
      <c r="K127" s="362"/>
      <c r="L127" s="362"/>
      <c r="M127" s="804" t="s">
        <v>256</v>
      </c>
      <c r="N127" s="139">
        <v>1</v>
      </c>
      <c r="O127" s="267">
        <v>1</v>
      </c>
      <c r="P127" s="398"/>
      <c r="Q127" s="306"/>
    </row>
    <row r="128" spans="1:17" ht="27" customHeight="1" x14ac:dyDescent="0.2">
      <c r="A128" s="789"/>
      <c r="B128" s="790"/>
      <c r="C128" s="195"/>
      <c r="D128" s="818"/>
      <c r="E128" s="820"/>
      <c r="F128" s="606"/>
      <c r="G128" s="386"/>
      <c r="H128" s="22"/>
      <c r="I128" s="166"/>
      <c r="J128" s="362"/>
      <c r="K128" s="362"/>
      <c r="L128" s="362"/>
      <c r="M128" s="614" t="s">
        <v>158</v>
      </c>
      <c r="N128" s="183">
        <v>4</v>
      </c>
      <c r="O128" s="268"/>
      <c r="P128" s="397"/>
      <c r="Q128" s="305"/>
    </row>
    <row r="129" spans="1:20" ht="53.25" customHeight="1" x14ac:dyDescent="0.2">
      <c r="A129" s="789"/>
      <c r="B129" s="790"/>
      <c r="C129" s="195"/>
      <c r="D129" s="791" t="s">
        <v>349</v>
      </c>
      <c r="E129" s="778" t="s">
        <v>260</v>
      </c>
      <c r="F129" s="506" t="s">
        <v>61</v>
      </c>
      <c r="G129" s="824"/>
      <c r="H129" s="495" t="s">
        <v>23</v>
      </c>
      <c r="I129" s="490"/>
      <c r="J129" s="490"/>
      <c r="K129" s="491"/>
      <c r="L129" s="491">
        <v>918.4</v>
      </c>
      <c r="M129" s="492" t="s">
        <v>276</v>
      </c>
      <c r="N129" s="212"/>
      <c r="O129" s="266"/>
      <c r="P129" s="212"/>
      <c r="Q129" s="304">
        <v>100</v>
      </c>
    </row>
    <row r="130" spans="1:20" ht="31.5" customHeight="1" x14ac:dyDescent="0.2">
      <c r="A130" s="789"/>
      <c r="B130" s="790"/>
      <c r="C130" s="195"/>
      <c r="D130" s="818"/>
      <c r="E130" s="780"/>
      <c r="F130" s="805"/>
      <c r="G130" s="824"/>
      <c r="H130" s="763" t="s">
        <v>54</v>
      </c>
      <c r="I130" s="764">
        <f>19.4+16.6</f>
        <v>36</v>
      </c>
      <c r="J130" s="765"/>
      <c r="K130" s="765"/>
      <c r="L130" s="372"/>
      <c r="M130" s="220" t="s">
        <v>219</v>
      </c>
      <c r="N130" s="493">
        <v>2</v>
      </c>
      <c r="O130" s="300"/>
      <c r="P130" s="417"/>
      <c r="Q130" s="307"/>
    </row>
    <row r="131" spans="1:20" ht="31.5" customHeight="1" x14ac:dyDescent="0.2">
      <c r="A131" s="789"/>
      <c r="B131" s="790"/>
      <c r="C131" s="195"/>
      <c r="D131" s="351" t="s">
        <v>357</v>
      </c>
      <c r="E131" s="592" t="s">
        <v>295</v>
      </c>
      <c r="F131" s="58"/>
      <c r="G131" s="176"/>
      <c r="H131" s="45" t="s">
        <v>23</v>
      </c>
      <c r="I131" s="68"/>
      <c r="J131" s="102">
        <v>22</v>
      </c>
      <c r="K131" s="372"/>
      <c r="L131" s="372"/>
      <c r="M131" s="150" t="s">
        <v>298</v>
      </c>
      <c r="N131" s="493"/>
      <c r="O131" s="300">
        <v>1</v>
      </c>
      <c r="P131" s="619"/>
      <c r="Q131" s="620"/>
    </row>
    <row r="132" spans="1:20" ht="16.5" customHeight="1" thickBot="1" x14ac:dyDescent="0.25">
      <c r="A132" s="25"/>
      <c r="B132" s="827"/>
      <c r="C132" s="190"/>
      <c r="D132" s="322"/>
      <c r="E132" s="200"/>
      <c r="F132" s="199"/>
      <c r="G132" s="192"/>
      <c r="H132" s="21" t="s">
        <v>5</v>
      </c>
      <c r="I132" s="123">
        <f>SUM(I18:I131)</f>
        <v>3226.2</v>
      </c>
      <c r="J132" s="123">
        <f>SUM(J18:J131)</f>
        <v>8038.6</v>
      </c>
      <c r="K132" s="123">
        <f>SUM(K18:K131)</f>
        <v>12820.8</v>
      </c>
      <c r="L132" s="123">
        <f>SUM(L18:L131)</f>
        <v>14154.5</v>
      </c>
      <c r="M132" s="245"/>
      <c r="N132" s="203"/>
      <c r="O132" s="203"/>
      <c r="P132" s="203"/>
      <c r="Q132" s="618"/>
    </row>
    <row r="133" spans="1:20" ht="27" customHeight="1" x14ac:dyDescent="0.2">
      <c r="A133" s="425" t="s">
        <v>4</v>
      </c>
      <c r="B133" s="430" t="s">
        <v>4</v>
      </c>
      <c r="C133" s="444" t="s">
        <v>6</v>
      </c>
      <c r="D133" s="51"/>
      <c r="E133" s="56" t="s">
        <v>50</v>
      </c>
      <c r="F133" s="55"/>
      <c r="G133" s="1126" t="s">
        <v>340</v>
      </c>
      <c r="H133" s="46"/>
      <c r="I133" s="64"/>
      <c r="J133" s="64"/>
      <c r="K133" s="101"/>
      <c r="L133" s="101"/>
      <c r="M133" s="317"/>
      <c r="N133" s="96"/>
      <c r="O133" s="299"/>
      <c r="P133" s="416"/>
      <c r="Q133" s="303"/>
      <c r="T133" s="158"/>
    </row>
    <row r="134" spans="1:20" ht="27.75" customHeight="1" x14ac:dyDescent="0.2">
      <c r="A134" s="937"/>
      <c r="B134" s="978"/>
      <c r="C134" s="996"/>
      <c r="D134" s="975" t="s">
        <v>4</v>
      </c>
      <c r="E134" s="859" t="s">
        <v>63</v>
      </c>
      <c r="F134" s="1128"/>
      <c r="G134" s="1127"/>
      <c r="H134" s="7" t="s">
        <v>23</v>
      </c>
      <c r="I134" s="84">
        <v>2610.6999999999998</v>
      </c>
      <c r="J134" s="72">
        <v>3092.7</v>
      </c>
      <c r="K134" s="67">
        <v>3222.7</v>
      </c>
      <c r="L134" s="67">
        <v>3222.7</v>
      </c>
      <c r="M134" s="374" t="s">
        <v>157</v>
      </c>
      <c r="N134" s="338">
        <v>8.6</v>
      </c>
      <c r="O134" s="339">
        <v>8.9</v>
      </c>
      <c r="P134" s="218">
        <v>8.9</v>
      </c>
      <c r="Q134" s="219">
        <v>8.9</v>
      </c>
      <c r="T134" s="158"/>
    </row>
    <row r="135" spans="1:20" ht="24.75" customHeight="1" x14ac:dyDescent="0.2">
      <c r="A135" s="937"/>
      <c r="B135" s="978"/>
      <c r="C135" s="996"/>
      <c r="D135" s="975"/>
      <c r="E135" s="985"/>
      <c r="F135" s="1129"/>
      <c r="G135" s="1127"/>
      <c r="H135" s="251" t="s">
        <v>54</v>
      </c>
      <c r="I135" s="449">
        <v>132.19999999999999</v>
      </c>
      <c r="J135" s="100">
        <v>130</v>
      </c>
      <c r="K135" s="69"/>
      <c r="L135" s="69"/>
      <c r="M135" s="340" t="s">
        <v>133</v>
      </c>
      <c r="N135" s="293">
        <v>445</v>
      </c>
      <c r="O135" s="293">
        <v>425</v>
      </c>
      <c r="P135" s="293">
        <v>425</v>
      </c>
      <c r="Q135" s="310">
        <v>425</v>
      </c>
    </row>
    <row r="136" spans="1:20" ht="18" customHeight="1" x14ac:dyDescent="0.2">
      <c r="A136" s="937"/>
      <c r="B136" s="978"/>
      <c r="C136" s="996"/>
      <c r="D136" s="983" t="s">
        <v>6</v>
      </c>
      <c r="E136" s="846" t="s">
        <v>36</v>
      </c>
      <c r="F136" s="431"/>
      <c r="G136" s="849"/>
      <c r="H136" s="7" t="s">
        <v>23</v>
      </c>
      <c r="I136" s="84">
        <v>154</v>
      </c>
      <c r="J136" s="72">
        <v>132</v>
      </c>
      <c r="K136" s="67">
        <v>132</v>
      </c>
      <c r="L136" s="67">
        <v>132</v>
      </c>
      <c r="M136" s="318" t="s">
        <v>38</v>
      </c>
      <c r="N136" s="93">
        <v>46</v>
      </c>
      <c r="O136" s="31">
        <v>60</v>
      </c>
      <c r="P136" s="93">
        <v>60</v>
      </c>
      <c r="Q136" s="134">
        <v>60</v>
      </c>
    </row>
    <row r="137" spans="1:20" ht="24.75" customHeight="1" x14ac:dyDescent="0.2">
      <c r="A137" s="937"/>
      <c r="B137" s="978"/>
      <c r="C137" s="996"/>
      <c r="D137" s="975"/>
      <c r="E137" s="957"/>
      <c r="F137" s="432"/>
      <c r="G137" s="849"/>
      <c r="H137" s="441" t="s">
        <v>39</v>
      </c>
      <c r="I137" s="83">
        <v>2</v>
      </c>
      <c r="J137" s="394">
        <v>2</v>
      </c>
      <c r="K137" s="166">
        <v>2</v>
      </c>
      <c r="L137" s="166">
        <v>2</v>
      </c>
      <c r="M137" s="608" t="s">
        <v>64</v>
      </c>
      <c r="N137" s="404">
        <v>1500</v>
      </c>
      <c r="O137" s="405">
        <v>1500</v>
      </c>
      <c r="P137" s="404">
        <v>1500</v>
      </c>
      <c r="Q137" s="406">
        <v>1500</v>
      </c>
    </row>
    <row r="138" spans="1:20" ht="39" customHeight="1" x14ac:dyDescent="0.2">
      <c r="A138" s="664"/>
      <c r="B138" s="666"/>
      <c r="C138" s="669"/>
      <c r="D138" s="665"/>
      <c r="E138" s="668"/>
      <c r="F138" s="667"/>
      <c r="G138" s="670"/>
      <c r="H138" s="140" t="s">
        <v>23</v>
      </c>
      <c r="I138" s="73"/>
      <c r="J138" s="73">
        <v>59.5</v>
      </c>
      <c r="K138" s="106"/>
      <c r="L138" s="106"/>
      <c r="M138" s="413" t="s">
        <v>327</v>
      </c>
      <c r="N138" s="334"/>
      <c r="O138" s="135">
        <v>147</v>
      </c>
      <c r="P138" s="334"/>
      <c r="Q138" s="309"/>
    </row>
    <row r="139" spans="1:20" ht="15.75" customHeight="1" x14ac:dyDescent="0.2">
      <c r="A139" s="712"/>
      <c r="B139" s="714"/>
      <c r="C139" s="718"/>
      <c r="D139" s="713"/>
      <c r="E139" s="717"/>
      <c r="F139" s="715"/>
      <c r="G139" s="719"/>
      <c r="H139" s="225" t="s">
        <v>54</v>
      </c>
      <c r="I139" s="108"/>
      <c r="J139" s="108">
        <v>10</v>
      </c>
      <c r="K139" s="107"/>
      <c r="L139" s="107"/>
      <c r="M139" s="854" t="s">
        <v>355</v>
      </c>
      <c r="N139" s="404"/>
      <c r="O139" s="405">
        <v>1</v>
      </c>
      <c r="P139" s="404"/>
      <c r="Q139" s="406"/>
    </row>
    <row r="140" spans="1:20" ht="25.5" customHeight="1" x14ac:dyDescent="0.2">
      <c r="A140" s="452"/>
      <c r="B140" s="453"/>
      <c r="C140" s="459"/>
      <c r="D140" s="454"/>
      <c r="E140" s="455"/>
      <c r="F140" s="456"/>
      <c r="G140" s="458"/>
      <c r="H140" s="251" t="s">
        <v>23</v>
      </c>
      <c r="I140" s="69"/>
      <c r="J140" s="100">
        <v>130</v>
      </c>
      <c r="K140" s="69"/>
      <c r="L140" s="69"/>
      <c r="M140" s="855"/>
      <c r="N140" s="720"/>
      <c r="O140" s="721"/>
      <c r="P140" s="720"/>
      <c r="Q140" s="722"/>
    </row>
    <row r="141" spans="1:20" ht="51" customHeight="1" x14ac:dyDescent="0.2">
      <c r="A141" s="452"/>
      <c r="B141" s="453"/>
      <c r="C141" s="459"/>
      <c r="D141" s="454"/>
      <c r="E141" s="455"/>
      <c r="F141" s="456"/>
      <c r="G141" s="745"/>
      <c r="H141" s="251" t="s">
        <v>23</v>
      </c>
      <c r="I141" s="100"/>
      <c r="J141" s="100"/>
      <c r="K141" s="69">
        <v>6</v>
      </c>
      <c r="L141" s="69"/>
      <c r="M141" s="716" t="s">
        <v>251</v>
      </c>
      <c r="N141" s="720"/>
      <c r="O141" s="721"/>
      <c r="P141" s="720">
        <v>1</v>
      </c>
      <c r="Q141" s="722"/>
    </row>
    <row r="142" spans="1:20" ht="31.5" customHeight="1" x14ac:dyDescent="0.2">
      <c r="A142" s="452"/>
      <c r="B142" s="453"/>
      <c r="C142" s="459"/>
      <c r="D142" s="454"/>
      <c r="E142" s="455"/>
      <c r="F142" s="456"/>
      <c r="G142" s="745"/>
      <c r="H142" s="140" t="s">
        <v>23</v>
      </c>
      <c r="I142" s="73"/>
      <c r="J142" s="73"/>
      <c r="K142" s="106">
        <v>34</v>
      </c>
      <c r="L142" s="106"/>
      <c r="M142" s="413" t="s">
        <v>250</v>
      </c>
      <c r="N142" s="334"/>
      <c r="O142" s="135"/>
      <c r="P142" s="334">
        <v>1</v>
      </c>
      <c r="Q142" s="309"/>
    </row>
    <row r="143" spans="1:20" ht="41.25" customHeight="1" x14ac:dyDescent="0.2">
      <c r="A143" s="452"/>
      <c r="B143" s="453"/>
      <c r="C143" s="459"/>
      <c r="D143" s="454"/>
      <c r="E143" s="455"/>
      <c r="F143" s="456"/>
      <c r="G143" s="745"/>
      <c r="H143" s="464" t="s">
        <v>74</v>
      </c>
      <c r="I143" s="485">
        <v>1.8</v>
      </c>
      <c r="J143" s="394">
        <v>0.3</v>
      </c>
      <c r="K143" s="465"/>
      <c r="L143" s="465"/>
      <c r="M143" s="478" t="s">
        <v>236</v>
      </c>
      <c r="N143" s="487">
        <v>1</v>
      </c>
      <c r="O143" s="488"/>
      <c r="P143" s="232"/>
      <c r="Q143" s="211"/>
    </row>
    <row r="144" spans="1:20" ht="24.75" customHeight="1" x14ac:dyDescent="0.2">
      <c r="A144" s="425"/>
      <c r="B144" s="430"/>
      <c r="C144" s="444"/>
      <c r="D144" s="443" t="s">
        <v>25</v>
      </c>
      <c r="E144" s="846" t="s">
        <v>95</v>
      </c>
      <c r="F144" s="742"/>
      <c r="G144" s="745"/>
      <c r="H144" s="368" t="s">
        <v>23</v>
      </c>
      <c r="I144" s="84">
        <v>66.2</v>
      </c>
      <c r="J144" s="72">
        <v>80.2</v>
      </c>
      <c r="K144" s="67">
        <v>80.2</v>
      </c>
      <c r="L144" s="67">
        <v>80.2</v>
      </c>
      <c r="M144" s="319" t="s">
        <v>118</v>
      </c>
      <c r="N144" s="160" t="s">
        <v>180</v>
      </c>
      <c r="O144" s="159" t="s">
        <v>252</v>
      </c>
      <c r="P144" s="160" t="s">
        <v>252</v>
      </c>
      <c r="Q144" s="161" t="s">
        <v>252</v>
      </c>
      <c r="R144" s="621"/>
    </row>
    <row r="145" spans="1:20" ht="26.25" customHeight="1" x14ac:dyDescent="0.2">
      <c r="A145" s="425"/>
      <c r="B145" s="430"/>
      <c r="C145" s="444"/>
      <c r="D145" s="428"/>
      <c r="E145" s="1108"/>
      <c r="F145" s="743"/>
      <c r="G145" s="745"/>
      <c r="H145" s="176" t="s">
        <v>54</v>
      </c>
      <c r="I145" s="83"/>
      <c r="J145" s="394"/>
      <c r="K145" s="166"/>
      <c r="L145" s="166"/>
      <c r="M145" s="87" t="s">
        <v>119</v>
      </c>
      <c r="N145" s="182" t="s">
        <v>93</v>
      </c>
      <c r="O145" s="403" t="s">
        <v>253</v>
      </c>
      <c r="P145" s="182" t="s">
        <v>253</v>
      </c>
      <c r="Q145" s="128" t="s">
        <v>253</v>
      </c>
    </row>
    <row r="146" spans="1:20" ht="35.25" customHeight="1" x14ac:dyDescent="0.2">
      <c r="A146" s="425"/>
      <c r="B146" s="430"/>
      <c r="C146" s="444"/>
      <c r="D146" s="443" t="s">
        <v>33</v>
      </c>
      <c r="E146" s="426" t="s">
        <v>53</v>
      </c>
      <c r="F146" s="743"/>
      <c r="G146" s="849"/>
      <c r="H146" s="176" t="s">
        <v>23</v>
      </c>
      <c r="I146" s="70">
        <v>63.8</v>
      </c>
      <c r="J146" s="110">
        <v>80</v>
      </c>
      <c r="K146" s="70">
        <v>80</v>
      </c>
      <c r="L146" s="70">
        <v>80</v>
      </c>
      <c r="M146" s="610" t="s">
        <v>37</v>
      </c>
      <c r="N146" s="204">
        <v>11</v>
      </c>
      <c r="O146" s="204">
        <v>9</v>
      </c>
      <c r="P146" s="204">
        <v>9</v>
      </c>
      <c r="Q146" s="205">
        <v>9</v>
      </c>
    </row>
    <row r="147" spans="1:20" ht="15.75" customHeight="1" x14ac:dyDescent="0.2">
      <c r="A147" s="425"/>
      <c r="B147" s="430"/>
      <c r="C147" s="195"/>
      <c r="D147" s="983" t="s">
        <v>34</v>
      </c>
      <c r="E147" s="1109" t="s">
        <v>207</v>
      </c>
      <c r="F147" s="743"/>
      <c r="G147" s="849"/>
      <c r="H147" s="368" t="s">
        <v>54</v>
      </c>
      <c r="I147" s="67"/>
      <c r="J147" s="72">
        <v>13.8</v>
      </c>
      <c r="K147" s="67"/>
      <c r="L147" s="67"/>
      <c r="M147" s="744" t="s">
        <v>81</v>
      </c>
      <c r="N147" s="31"/>
      <c r="O147" s="31">
        <v>1</v>
      </c>
      <c r="P147" s="93"/>
      <c r="Q147" s="134"/>
    </row>
    <row r="148" spans="1:20" ht="27" customHeight="1" x14ac:dyDescent="0.2">
      <c r="A148" s="24"/>
      <c r="B148" s="741"/>
      <c r="C148" s="195"/>
      <c r="D148" s="976"/>
      <c r="E148" s="1055"/>
      <c r="F148" s="689"/>
      <c r="G148" s="887"/>
      <c r="H148" s="20" t="s">
        <v>23</v>
      </c>
      <c r="I148" s="68">
        <f>200-185</f>
        <v>15</v>
      </c>
      <c r="J148" s="333"/>
      <c r="K148" s="68">
        <v>100</v>
      </c>
      <c r="L148" s="68"/>
      <c r="M148" s="150" t="s">
        <v>326</v>
      </c>
      <c r="N148" s="52">
        <v>10</v>
      </c>
      <c r="O148" s="52"/>
      <c r="P148" s="94">
        <v>100</v>
      </c>
      <c r="Q148" s="133"/>
      <c r="T148" s="158"/>
    </row>
    <row r="149" spans="1:20" ht="16.5" customHeight="1" thickBot="1" x14ac:dyDescent="0.25">
      <c r="A149" s="25"/>
      <c r="B149" s="437"/>
      <c r="C149" s="190"/>
      <c r="D149" s="193"/>
      <c r="E149" s="194"/>
      <c r="F149" s="199"/>
      <c r="G149" s="192"/>
      <c r="H149" s="21" t="s">
        <v>5</v>
      </c>
      <c r="I149" s="123">
        <f>SUM(I134:I148)</f>
        <v>3045.7</v>
      </c>
      <c r="J149" s="123">
        <f t="shared" ref="J149:L149" si="0">SUM(J134:J148)</f>
        <v>3730.5</v>
      </c>
      <c r="K149" s="123">
        <f t="shared" si="0"/>
        <v>3656.9</v>
      </c>
      <c r="L149" s="123">
        <f t="shared" si="0"/>
        <v>3516.9</v>
      </c>
      <c r="M149" s="191"/>
      <c r="N149" s="203"/>
      <c r="O149" s="203"/>
      <c r="P149" s="197"/>
      <c r="Q149" s="312"/>
    </row>
    <row r="150" spans="1:20" ht="18" customHeight="1" x14ac:dyDescent="0.2">
      <c r="A150" s="966" t="s">
        <v>4</v>
      </c>
      <c r="B150" s="977" t="s">
        <v>4</v>
      </c>
      <c r="C150" s="995" t="s">
        <v>25</v>
      </c>
      <c r="D150" s="997"/>
      <c r="E150" s="991" t="s">
        <v>51</v>
      </c>
      <c r="F150" s="988" t="s">
        <v>89</v>
      </c>
      <c r="G150" s="696"/>
      <c r="H150" s="125"/>
      <c r="I150" s="82"/>
      <c r="J150" s="86"/>
      <c r="K150" s="86"/>
      <c r="L150" s="86"/>
      <c r="M150" s="979"/>
      <c r="N150" s="34"/>
      <c r="O150" s="969"/>
      <c r="P150" s="967"/>
      <c r="Q150" s="927"/>
    </row>
    <row r="151" spans="1:20" ht="11.25" customHeight="1" x14ac:dyDescent="0.2">
      <c r="A151" s="937"/>
      <c r="B151" s="978"/>
      <c r="C151" s="996"/>
      <c r="D151" s="998"/>
      <c r="E151" s="992"/>
      <c r="F151" s="989"/>
      <c r="G151" s="697"/>
      <c r="H151" s="176"/>
      <c r="I151" s="68"/>
      <c r="J151" s="333"/>
      <c r="K151" s="333"/>
      <c r="L151" s="333"/>
      <c r="M151" s="858"/>
      <c r="N151" s="414"/>
      <c r="O151" s="970"/>
      <c r="P151" s="968"/>
      <c r="Q151" s="928"/>
    </row>
    <row r="152" spans="1:20" ht="15.75" customHeight="1" x14ac:dyDescent="0.2">
      <c r="A152" s="937"/>
      <c r="B152" s="938"/>
      <c r="C152" s="996"/>
      <c r="D152" s="983" t="s">
        <v>4</v>
      </c>
      <c r="E152" s="861" t="s">
        <v>83</v>
      </c>
      <c r="F152" s="993"/>
      <c r="G152" s="683"/>
      <c r="H152" s="368" t="s">
        <v>23</v>
      </c>
      <c r="I152" s="72">
        <v>1905.5</v>
      </c>
      <c r="J152" s="72">
        <v>2002.6</v>
      </c>
      <c r="K152" s="72">
        <v>2197.1</v>
      </c>
      <c r="L152" s="72">
        <v>2285</v>
      </c>
      <c r="M152" s="457" t="s">
        <v>65</v>
      </c>
      <c r="N152" s="98">
        <v>17.8</v>
      </c>
      <c r="O152" s="272">
        <v>17.399999999999999</v>
      </c>
      <c r="P152" s="400">
        <v>18.100000000000001</v>
      </c>
      <c r="Q152" s="311">
        <v>18.899999999999999</v>
      </c>
    </row>
    <row r="153" spans="1:20" ht="15.75" customHeight="1" x14ac:dyDescent="0.2">
      <c r="A153" s="937"/>
      <c r="B153" s="938"/>
      <c r="C153" s="996"/>
      <c r="D153" s="976"/>
      <c r="E153" s="860"/>
      <c r="F153" s="994"/>
      <c r="G153" s="698"/>
      <c r="H153" s="176" t="s">
        <v>54</v>
      </c>
      <c r="I153" s="68">
        <v>110.5</v>
      </c>
      <c r="J153" s="333">
        <v>110</v>
      </c>
      <c r="K153" s="333"/>
      <c r="L153" s="333"/>
      <c r="M153" s="150" t="s">
        <v>48</v>
      </c>
      <c r="N153" s="259">
        <v>9.5</v>
      </c>
      <c r="O153" s="259">
        <v>9.4</v>
      </c>
      <c r="P153" s="259">
        <v>9.6999999999999993</v>
      </c>
      <c r="Q153" s="341">
        <v>10.1</v>
      </c>
    </row>
    <row r="154" spans="1:20" ht="16.5" customHeight="1" x14ac:dyDescent="0.2">
      <c r="A154" s="425"/>
      <c r="B154" s="430"/>
      <c r="C154" s="444"/>
      <c r="D154" s="428" t="s">
        <v>6</v>
      </c>
      <c r="E154" s="859" t="s">
        <v>134</v>
      </c>
      <c r="F154" s="692"/>
      <c r="G154" s="849" t="s">
        <v>338</v>
      </c>
      <c r="H154" s="441" t="s">
        <v>23</v>
      </c>
      <c r="I154" s="67">
        <f>51.7+15-9.3</f>
        <v>57.4</v>
      </c>
      <c r="J154" s="67">
        <v>64</v>
      </c>
      <c r="K154" s="67">
        <v>68.5</v>
      </c>
      <c r="L154" s="67">
        <v>73.3</v>
      </c>
      <c r="M154" s="460" t="s">
        <v>48</v>
      </c>
      <c r="N154" s="218">
        <v>0.4</v>
      </c>
      <c r="O154" s="218">
        <v>0.5</v>
      </c>
      <c r="P154" s="218">
        <v>0.5</v>
      </c>
      <c r="Q154" s="219">
        <v>0.5</v>
      </c>
    </row>
    <row r="155" spans="1:20" ht="26.25" customHeight="1" x14ac:dyDescent="0.2">
      <c r="A155" s="425"/>
      <c r="B155" s="430"/>
      <c r="C155" s="444"/>
      <c r="D155" s="428"/>
      <c r="E155" s="861"/>
      <c r="F155" s="693"/>
      <c r="G155" s="849"/>
      <c r="H155" s="441" t="s">
        <v>23</v>
      </c>
      <c r="I155" s="166">
        <f>129.2-51.7+1.4</f>
        <v>78.900000000000006</v>
      </c>
      <c r="J155" s="166">
        <v>116.6</v>
      </c>
      <c r="K155" s="166">
        <v>152.69999999999999</v>
      </c>
      <c r="L155" s="166">
        <v>152.69999999999999</v>
      </c>
      <c r="M155" s="35" t="s">
        <v>224</v>
      </c>
      <c r="N155" s="334">
        <v>1206</v>
      </c>
      <c r="O155" s="334">
        <v>1646</v>
      </c>
      <c r="P155" s="334">
        <v>2096</v>
      </c>
      <c r="Q155" s="309">
        <v>2096</v>
      </c>
    </row>
    <row r="156" spans="1:20" ht="39" customHeight="1" x14ac:dyDescent="0.2">
      <c r="A156" s="425"/>
      <c r="B156" s="427"/>
      <c r="C156" s="444"/>
      <c r="D156" s="428"/>
      <c r="E156" s="861"/>
      <c r="F156" s="693"/>
      <c r="G156" s="849"/>
      <c r="H156" s="441" t="s">
        <v>54</v>
      </c>
      <c r="I156" s="166">
        <v>90.4</v>
      </c>
      <c r="J156" s="66"/>
      <c r="K156" s="166"/>
      <c r="L156" s="166"/>
      <c r="M156" s="35" t="s">
        <v>225</v>
      </c>
      <c r="N156" s="390">
        <v>22.2</v>
      </c>
      <c r="O156" s="391">
        <v>29.2</v>
      </c>
      <c r="P156" s="391">
        <v>35.200000000000003</v>
      </c>
      <c r="Q156" s="392">
        <v>35.200000000000003</v>
      </c>
    </row>
    <row r="157" spans="1:20" ht="30" customHeight="1" x14ac:dyDescent="0.2">
      <c r="A157" s="425"/>
      <c r="B157" s="430"/>
      <c r="C157" s="444"/>
      <c r="D157" s="438"/>
      <c r="E157" s="990"/>
      <c r="F157" s="689"/>
      <c r="G157" s="939"/>
      <c r="H157" s="176" t="s">
        <v>23</v>
      </c>
      <c r="I157" s="68">
        <v>2.1</v>
      </c>
      <c r="J157" s="68">
        <v>3.9</v>
      </c>
      <c r="K157" s="68">
        <v>3.9</v>
      </c>
      <c r="L157" s="68">
        <v>3.9</v>
      </c>
      <c r="M157" s="335" t="s">
        <v>261</v>
      </c>
      <c r="N157" s="336">
        <v>3</v>
      </c>
      <c r="O157" s="52">
        <v>3</v>
      </c>
      <c r="P157" s="94">
        <v>3</v>
      </c>
      <c r="Q157" s="133">
        <v>3</v>
      </c>
    </row>
    <row r="158" spans="1:20" ht="16.5" customHeight="1" x14ac:dyDescent="0.2">
      <c r="A158" s="425"/>
      <c r="B158" s="430"/>
      <c r="C158" s="444"/>
      <c r="D158" s="445" t="s">
        <v>25</v>
      </c>
      <c r="E158" s="859" t="s">
        <v>278</v>
      </c>
      <c r="F158" s="682"/>
      <c r="G158" s="684"/>
      <c r="H158" s="441"/>
      <c r="I158" s="166"/>
      <c r="J158" s="107"/>
      <c r="K158" s="108"/>
      <c r="L158" s="108"/>
      <c r="M158" s="607"/>
      <c r="N158" s="320"/>
      <c r="O158" s="93"/>
      <c r="P158" s="93"/>
      <c r="Q158" s="134"/>
    </row>
    <row r="159" spans="1:20" ht="12.75" customHeight="1" x14ac:dyDescent="0.2">
      <c r="A159" s="425"/>
      <c r="B159" s="430"/>
      <c r="C159" s="444"/>
      <c r="D159" s="438"/>
      <c r="E159" s="985"/>
      <c r="F159" s="682"/>
      <c r="G159" s="684"/>
      <c r="H159" s="441"/>
      <c r="I159" s="166"/>
      <c r="J159" s="166"/>
      <c r="K159" s="394"/>
      <c r="L159" s="394"/>
      <c r="M159" s="609"/>
      <c r="N159" s="247"/>
      <c r="O159" s="92"/>
      <c r="P159" s="92"/>
      <c r="Q159" s="294"/>
    </row>
    <row r="160" spans="1:20" ht="15" customHeight="1" x14ac:dyDescent="0.2">
      <c r="A160" s="425"/>
      <c r="B160" s="430"/>
      <c r="C160" s="444"/>
      <c r="D160" s="940" t="s">
        <v>274</v>
      </c>
      <c r="E160" s="363"/>
      <c r="F160" s="681"/>
      <c r="G160" s="684"/>
      <c r="H160" s="368" t="s">
        <v>23</v>
      </c>
      <c r="I160" s="67"/>
      <c r="J160" s="72">
        <v>21.1</v>
      </c>
      <c r="K160" s="72"/>
      <c r="L160" s="72"/>
      <c r="M160" s="607" t="s">
        <v>199</v>
      </c>
      <c r="N160" s="320"/>
      <c r="O160" s="320">
        <v>16</v>
      </c>
      <c r="P160" s="93"/>
      <c r="Q160" s="134"/>
    </row>
    <row r="161" spans="1:19" ht="13.5" customHeight="1" x14ac:dyDescent="0.2">
      <c r="A161" s="425"/>
      <c r="B161" s="430"/>
      <c r="C161" s="444"/>
      <c r="D161" s="941"/>
      <c r="E161" s="353" t="s">
        <v>184</v>
      </c>
      <c r="F161" s="682"/>
      <c r="G161" s="684"/>
      <c r="H161" s="441" t="s">
        <v>23</v>
      </c>
      <c r="I161" s="166"/>
      <c r="J161" s="394">
        <v>64.8</v>
      </c>
      <c r="K161" s="394"/>
      <c r="L161" s="394"/>
      <c r="M161" s="609" t="s">
        <v>186</v>
      </c>
      <c r="N161" s="247"/>
      <c r="O161" s="247">
        <v>100</v>
      </c>
      <c r="P161" s="247"/>
      <c r="Q161" s="257"/>
    </row>
    <row r="162" spans="1:19" ht="25.5" customHeight="1" x14ac:dyDescent="0.2">
      <c r="A162" s="425"/>
      <c r="B162" s="430"/>
      <c r="C162" s="444"/>
      <c r="D162" s="942"/>
      <c r="E162" s="353" t="s">
        <v>185</v>
      </c>
      <c r="F162" s="682"/>
      <c r="G162" s="684"/>
      <c r="H162" s="441" t="s">
        <v>54</v>
      </c>
      <c r="I162" s="166"/>
      <c r="J162" s="394">
        <v>2.9</v>
      </c>
      <c r="K162" s="394"/>
      <c r="L162" s="394"/>
      <c r="M162" s="609"/>
      <c r="N162" s="247"/>
      <c r="O162" s="247"/>
      <c r="P162" s="92"/>
      <c r="Q162" s="294"/>
      <c r="S162" s="158"/>
    </row>
    <row r="163" spans="1:19" ht="24" customHeight="1" x14ac:dyDescent="0.2">
      <c r="A163" s="425"/>
      <c r="B163" s="430"/>
      <c r="C163" s="444"/>
      <c r="D163" s="942"/>
      <c r="E163" s="353" t="s">
        <v>231</v>
      </c>
      <c r="F163" s="682"/>
      <c r="G163" s="684"/>
      <c r="H163" s="441"/>
      <c r="I163" s="166"/>
      <c r="J163" s="394"/>
      <c r="K163" s="394"/>
      <c r="L163" s="394"/>
      <c r="M163" s="609"/>
      <c r="N163" s="247"/>
      <c r="O163" s="92"/>
      <c r="P163" s="92"/>
      <c r="Q163" s="294"/>
    </row>
    <row r="164" spans="1:19" ht="15.75" customHeight="1" x14ac:dyDescent="0.2">
      <c r="A164" s="511"/>
      <c r="B164" s="512"/>
      <c r="C164" s="514"/>
      <c r="D164" s="515"/>
      <c r="E164" s="601" t="s">
        <v>280</v>
      </c>
      <c r="F164" s="682"/>
      <c r="G164" s="684"/>
      <c r="H164" s="513"/>
      <c r="I164" s="166"/>
      <c r="J164" s="394"/>
      <c r="K164" s="394"/>
      <c r="L164" s="394"/>
      <c r="M164" s="609"/>
      <c r="N164" s="247"/>
      <c r="O164" s="92"/>
      <c r="P164" s="92"/>
      <c r="Q164" s="294"/>
    </row>
    <row r="165" spans="1:19" ht="16.5" customHeight="1" x14ac:dyDescent="0.2">
      <c r="A165" s="511"/>
      <c r="B165" s="512"/>
      <c r="C165" s="514"/>
      <c r="D165" s="515"/>
      <c r="E165" s="601" t="s">
        <v>282</v>
      </c>
      <c r="F165" s="682"/>
      <c r="G165" s="684"/>
      <c r="H165" s="513"/>
      <c r="I165" s="166"/>
      <c r="J165" s="394"/>
      <c r="K165" s="394"/>
      <c r="L165" s="394"/>
      <c r="M165" s="609"/>
      <c r="N165" s="247"/>
      <c r="O165" s="92"/>
      <c r="P165" s="92"/>
      <c r="Q165" s="294"/>
    </row>
    <row r="166" spans="1:19" ht="30" customHeight="1" x14ac:dyDescent="0.2">
      <c r="A166" s="511"/>
      <c r="B166" s="512"/>
      <c r="C166" s="514"/>
      <c r="D166" s="515"/>
      <c r="E166" s="601" t="s">
        <v>283</v>
      </c>
      <c r="F166" s="682"/>
      <c r="G166" s="684"/>
      <c r="H166" s="513"/>
      <c r="I166" s="166"/>
      <c r="J166" s="394"/>
      <c r="K166" s="394"/>
      <c r="L166" s="394"/>
      <c r="M166" s="609"/>
      <c r="N166" s="247"/>
      <c r="O166" s="92"/>
      <c r="P166" s="92"/>
      <c r="Q166" s="294"/>
    </row>
    <row r="167" spans="1:19" ht="16.5" customHeight="1" x14ac:dyDescent="0.2">
      <c r="A167" s="425"/>
      <c r="B167" s="430"/>
      <c r="C167" s="444"/>
      <c r="D167" s="63"/>
      <c r="E167" s="602" t="s">
        <v>296</v>
      </c>
      <c r="F167" s="682"/>
      <c r="G167" s="684"/>
      <c r="H167" s="441"/>
      <c r="I167" s="166"/>
      <c r="J167" s="394"/>
      <c r="K167" s="394"/>
      <c r="L167" s="394"/>
      <c r="M167" s="609"/>
      <c r="N167" s="247"/>
      <c r="O167" s="92"/>
      <c r="P167" s="92"/>
      <c r="Q167" s="294"/>
      <c r="S167" s="158"/>
    </row>
    <row r="168" spans="1:19" ht="15" customHeight="1" x14ac:dyDescent="0.2">
      <c r="A168" s="452"/>
      <c r="B168" s="453"/>
      <c r="C168" s="459"/>
      <c r="D168" s="940" t="s">
        <v>262</v>
      </c>
      <c r="E168" s="363" t="s">
        <v>263</v>
      </c>
      <c r="F168" s="723"/>
      <c r="G168" s="724"/>
      <c r="H168" s="368" t="s">
        <v>23</v>
      </c>
      <c r="I168" s="67"/>
      <c r="J168" s="72"/>
      <c r="K168" s="72">
        <v>131</v>
      </c>
      <c r="L168" s="72"/>
      <c r="M168" s="607" t="s">
        <v>186</v>
      </c>
      <c r="N168" s="320"/>
      <c r="O168" s="320"/>
      <c r="P168" s="320">
        <v>100</v>
      </c>
      <c r="Q168" s="256"/>
    </row>
    <row r="169" spans="1:19" ht="14.25" customHeight="1" x14ac:dyDescent="0.2">
      <c r="A169" s="452"/>
      <c r="B169" s="453"/>
      <c r="C169" s="459"/>
      <c r="D169" s="941"/>
      <c r="E169" s="361" t="s">
        <v>279</v>
      </c>
      <c r="F169" s="723"/>
      <c r="G169" s="724"/>
      <c r="H169" s="461"/>
      <c r="I169" s="166"/>
      <c r="J169" s="394"/>
      <c r="K169" s="394"/>
      <c r="L169" s="394"/>
      <c r="M169" s="609"/>
      <c r="N169" s="247"/>
      <c r="O169" s="247"/>
      <c r="P169" s="247"/>
      <c r="Q169" s="257"/>
    </row>
    <row r="170" spans="1:19" ht="15" customHeight="1" x14ac:dyDescent="0.2">
      <c r="A170" s="452"/>
      <c r="B170" s="453"/>
      <c r="C170" s="459"/>
      <c r="D170" s="954"/>
      <c r="E170" s="361" t="s">
        <v>281</v>
      </c>
      <c r="F170" s="723"/>
      <c r="G170" s="724"/>
      <c r="H170" s="461"/>
      <c r="I170" s="166"/>
      <c r="J170" s="394"/>
      <c r="K170" s="394"/>
      <c r="L170" s="394"/>
      <c r="M170" s="609"/>
      <c r="N170" s="247"/>
      <c r="O170" s="247"/>
      <c r="P170" s="92"/>
      <c r="Q170" s="294"/>
    </row>
    <row r="171" spans="1:19" ht="16.5" customHeight="1" x14ac:dyDescent="0.2">
      <c r="A171" s="452"/>
      <c r="B171" s="453"/>
      <c r="C171" s="459"/>
      <c r="D171" s="954"/>
      <c r="E171" s="353" t="s">
        <v>265</v>
      </c>
      <c r="F171" s="723"/>
      <c r="G171" s="724"/>
      <c r="H171" s="461"/>
      <c r="I171" s="166"/>
      <c r="J171" s="394"/>
      <c r="K171" s="394"/>
      <c r="L171" s="394"/>
      <c r="M171" s="609"/>
      <c r="N171" s="247"/>
      <c r="O171" s="247"/>
      <c r="P171" s="92"/>
      <c r="Q171" s="294"/>
    </row>
    <row r="172" spans="1:19" ht="15" customHeight="1" x14ac:dyDescent="0.2">
      <c r="A172" s="452"/>
      <c r="B172" s="453"/>
      <c r="C172" s="459"/>
      <c r="D172" s="954"/>
      <c r="E172" s="603" t="s">
        <v>269</v>
      </c>
      <c r="F172" s="723"/>
      <c r="G172" s="724"/>
      <c r="H172" s="461"/>
      <c r="I172" s="166"/>
      <c r="J172" s="394"/>
      <c r="K172" s="394"/>
      <c r="L172" s="394"/>
      <c r="M172" s="609"/>
      <c r="N172" s="247"/>
      <c r="O172" s="92"/>
      <c r="P172" s="92"/>
      <c r="Q172" s="294"/>
    </row>
    <row r="173" spans="1:19" ht="15" customHeight="1" x14ac:dyDescent="0.2">
      <c r="A173" s="452"/>
      <c r="B173" s="453"/>
      <c r="C173" s="459"/>
      <c r="D173" s="63"/>
      <c r="E173" s="600" t="s">
        <v>297</v>
      </c>
      <c r="F173" s="723"/>
      <c r="G173" s="724"/>
      <c r="H173" s="461"/>
      <c r="I173" s="166"/>
      <c r="J173" s="394"/>
      <c r="K173" s="394"/>
      <c r="L173" s="394"/>
      <c r="M173" s="609"/>
      <c r="N173" s="247"/>
      <c r="O173" s="92"/>
      <c r="P173" s="92"/>
      <c r="Q173" s="294"/>
    </row>
    <row r="174" spans="1:19" ht="15" customHeight="1" x14ac:dyDescent="0.2">
      <c r="A174" s="576"/>
      <c r="B174" s="578"/>
      <c r="C174" s="582"/>
      <c r="D174" s="980" t="s">
        <v>270</v>
      </c>
      <c r="E174" s="363" t="s">
        <v>264</v>
      </c>
      <c r="F174" s="723"/>
      <c r="G174" s="724"/>
      <c r="H174" s="368" t="s">
        <v>23</v>
      </c>
      <c r="I174" s="67"/>
      <c r="J174" s="72"/>
      <c r="K174" s="607"/>
      <c r="L174" s="72">
        <v>115</v>
      </c>
      <c r="M174" s="607"/>
      <c r="N174" s="320"/>
      <c r="O174" s="93"/>
      <c r="P174" s="93"/>
      <c r="Q174" s="134">
        <v>100</v>
      </c>
    </row>
    <row r="175" spans="1:19" ht="15" customHeight="1" x14ac:dyDescent="0.2">
      <c r="A175" s="576"/>
      <c r="B175" s="578"/>
      <c r="C175" s="582"/>
      <c r="D175" s="981"/>
      <c r="E175" s="603" t="s">
        <v>266</v>
      </c>
      <c r="F175" s="682"/>
      <c r="G175" s="684"/>
      <c r="H175" s="581"/>
      <c r="I175" s="166"/>
      <c r="J175" s="394"/>
      <c r="K175" s="394"/>
      <c r="L175" s="394"/>
      <c r="M175" s="609"/>
      <c r="N175" s="247"/>
      <c r="O175" s="92"/>
      <c r="P175" s="92"/>
      <c r="Q175" s="294"/>
      <c r="S175" s="158"/>
    </row>
    <row r="176" spans="1:19" ht="15" customHeight="1" x14ac:dyDescent="0.2">
      <c r="A176" s="576"/>
      <c r="B176" s="578"/>
      <c r="C176" s="582"/>
      <c r="D176" s="981"/>
      <c r="E176" s="604" t="s">
        <v>267</v>
      </c>
      <c r="F176" s="682"/>
      <c r="G176" s="684"/>
      <c r="H176" s="581"/>
      <c r="I176" s="166"/>
      <c r="J176" s="394"/>
      <c r="K176" s="394"/>
      <c r="L176" s="394"/>
      <c r="M176" s="609"/>
      <c r="N176" s="247"/>
      <c r="O176" s="92"/>
      <c r="P176" s="92"/>
      <c r="Q176" s="294"/>
    </row>
    <row r="177" spans="1:17" ht="15" customHeight="1" x14ac:dyDescent="0.2">
      <c r="A177" s="576"/>
      <c r="B177" s="578"/>
      <c r="C177" s="582"/>
      <c r="D177" s="981"/>
      <c r="E177" s="604" t="s">
        <v>268</v>
      </c>
      <c r="F177" s="682"/>
      <c r="G177" s="684"/>
      <c r="H177" s="581"/>
      <c r="I177" s="166"/>
      <c r="J177" s="394"/>
      <c r="K177" s="394"/>
      <c r="L177" s="394"/>
      <c r="M177" s="580"/>
      <c r="N177" s="247"/>
      <c r="O177" s="92"/>
      <c r="P177" s="92"/>
      <c r="Q177" s="294"/>
    </row>
    <row r="178" spans="1:17" ht="15" customHeight="1" x14ac:dyDescent="0.2">
      <c r="A178" s="576"/>
      <c r="B178" s="578"/>
      <c r="C178" s="582"/>
      <c r="D178" s="981"/>
      <c r="E178" s="600" t="s">
        <v>271</v>
      </c>
      <c r="F178" s="682"/>
      <c r="G178" s="684"/>
      <c r="H178" s="581"/>
      <c r="I178" s="166"/>
      <c r="J178" s="394"/>
      <c r="K178" s="394"/>
      <c r="L178" s="394"/>
      <c r="M178" s="580"/>
      <c r="N178" s="247"/>
      <c r="O178" s="92"/>
      <c r="P178" s="92"/>
      <c r="Q178" s="294"/>
    </row>
    <row r="179" spans="1:17" ht="15" customHeight="1" x14ac:dyDescent="0.2">
      <c r="A179" s="576"/>
      <c r="B179" s="578"/>
      <c r="C179" s="582"/>
      <c r="D179" s="981"/>
      <c r="E179" s="601" t="s">
        <v>272</v>
      </c>
      <c r="F179" s="682"/>
      <c r="G179" s="684"/>
      <c r="H179" s="581"/>
      <c r="I179" s="166"/>
      <c r="J179" s="394"/>
      <c r="K179" s="394"/>
      <c r="L179" s="394"/>
      <c r="M179" s="580"/>
      <c r="N179" s="247"/>
      <c r="O179" s="92"/>
      <c r="P179" s="92"/>
      <c r="Q179" s="294"/>
    </row>
    <row r="180" spans="1:17" ht="15" customHeight="1" x14ac:dyDescent="0.2">
      <c r="A180" s="576"/>
      <c r="B180" s="578"/>
      <c r="C180" s="582"/>
      <c r="D180" s="982"/>
      <c r="E180" s="602" t="s">
        <v>273</v>
      </c>
      <c r="F180" s="689"/>
      <c r="G180" s="687"/>
      <c r="H180" s="176"/>
      <c r="I180" s="68"/>
      <c r="J180" s="333"/>
      <c r="K180" s="333"/>
      <c r="L180" s="333"/>
      <c r="M180" s="150"/>
      <c r="N180" s="248"/>
      <c r="O180" s="94"/>
      <c r="P180" s="94"/>
      <c r="Q180" s="133"/>
    </row>
    <row r="181" spans="1:17" ht="15.75" customHeight="1" x14ac:dyDescent="0.2">
      <c r="A181" s="452"/>
      <c r="B181" s="453"/>
      <c r="C181" s="459"/>
      <c r="D181" s="941" t="s">
        <v>187</v>
      </c>
      <c r="E181" s="584"/>
      <c r="F181" s="694"/>
      <c r="G181" s="685"/>
      <c r="H181" s="464" t="s">
        <v>23</v>
      </c>
      <c r="I181" s="465">
        <v>3.4</v>
      </c>
      <c r="J181" s="486"/>
      <c r="K181" s="465"/>
      <c r="L181" s="465"/>
      <c r="M181" s="387" t="s">
        <v>199</v>
      </c>
      <c r="N181" s="586">
        <v>9</v>
      </c>
      <c r="O181" s="467"/>
      <c r="P181" s="467"/>
      <c r="Q181" s="294"/>
    </row>
    <row r="182" spans="1:17" ht="13.5" customHeight="1" x14ac:dyDescent="0.2">
      <c r="A182" s="452"/>
      <c r="B182" s="453"/>
      <c r="C182" s="459"/>
      <c r="D182" s="941"/>
      <c r="E182" s="584"/>
      <c r="F182" s="694"/>
      <c r="G182" s="685"/>
      <c r="H182" s="464" t="s">
        <v>54</v>
      </c>
      <c r="I182" s="465">
        <v>4.7</v>
      </c>
      <c r="J182" s="486"/>
      <c r="K182" s="486"/>
      <c r="L182" s="486"/>
      <c r="M182" s="387" t="s">
        <v>186</v>
      </c>
      <c r="N182" s="586">
        <v>100</v>
      </c>
      <c r="O182" s="467"/>
      <c r="P182" s="467"/>
      <c r="Q182" s="294"/>
    </row>
    <row r="183" spans="1:17" ht="27" customHeight="1" x14ac:dyDescent="0.2">
      <c r="A183" s="452"/>
      <c r="B183" s="453"/>
      <c r="C183" s="459"/>
      <c r="D183" s="941"/>
      <c r="E183" s="587" t="s">
        <v>182</v>
      </c>
      <c r="F183" s="694"/>
      <c r="G183" s="685"/>
      <c r="H183" s="464" t="s">
        <v>23</v>
      </c>
      <c r="I183" s="465">
        <f>119.2-1.4-8.4-28</f>
        <v>81.400000000000006</v>
      </c>
      <c r="J183" s="486"/>
      <c r="K183" s="486"/>
      <c r="L183" s="486"/>
      <c r="M183" s="387"/>
      <c r="N183" s="586"/>
      <c r="O183" s="467"/>
      <c r="P183" s="467"/>
      <c r="Q183" s="294"/>
    </row>
    <row r="184" spans="1:17" ht="24.75" customHeight="1" x14ac:dyDescent="0.2">
      <c r="A184" s="452"/>
      <c r="B184" s="453"/>
      <c r="C184" s="459"/>
      <c r="D184" s="941"/>
      <c r="E184" s="587" t="s">
        <v>183</v>
      </c>
      <c r="F184" s="694"/>
      <c r="G184" s="685"/>
      <c r="H184" s="464"/>
      <c r="I184" s="465"/>
      <c r="J184" s="486"/>
      <c r="K184" s="486"/>
      <c r="L184" s="486"/>
      <c r="M184" s="387"/>
      <c r="N184" s="586"/>
      <c r="O184" s="586"/>
      <c r="P184" s="467"/>
      <c r="Q184" s="294"/>
    </row>
    <row r="185" spans="1:17" ht="24.75" customHeight="1" x14ac:dyDescent="0.2">
      <c r="A185" s="452"/>
      <c r="B185" s="453"/>
      <c r="C185" s="459"/>
      <c r="D185" s="941"/>
      <c r="E185" s="587" t="s">
        <v>198</v>
      </c>
      <c r="F185" s="694"/>
      <c r="G185" s="685"/>
      <c r="H185" s="464"/>
      <c r="I185" s="465"/>
      <c r="J185" s="486"/>
      <c r="K185" s="465"/>
      <c r="L185" s="465"/>
      <c r="M185" s="387"/>
      <c r="N185" s="586"/>
      <c r="O185" s="467"/>
      <c r="P185" s="467"/>
      <c r="Q185" s="294"/>
    </row>
    <row r="186" spans="1:17" ht="12" customHeight="1" x14ac:dyDescent="0.2">
      <c r="A186" s="452"/>
      <c r="B186" s="453"/>
      <c r="C186" s="459"/>
      <c r="D186" s="984"/>
      <c r="E186" s="585" t="s">
        <v>188</v>
      </c>
      <c r="F186" s="695"/>
      <c r="G186" s="686"/>
      <c r="H186" s="468"/>
      <c r="I186" s="469"/>
      <c r="J186" s="508"/>
      <c r="K186" s="508"/>
      <c r="L186" s="508"/>
      <c r="M186" s="220"/>
      <c r="N186" s="588"/>
      <c r="O186" s="472"/>
      <c r="P186" s="472"/>
      <c r="Q186" s="133"/>
    </row>
    <row r="187" spans="1:17" ht="18" customHeight="1" thickBot="1" x14ac:dyDescent="0.25">
      <c r="A187" s="25"/>
      <c r="B187" s="437"/>
      <c r="C187" s="190"/>
      <c r="D187" s="193"/>
      <c r="E187" s="200"/>
      <c r="F187" s="199"/>
      <c r="G187" s="192"/>
      <c r="H187" s="21" t="s">
        <v>5</v>
      </c>
      <c r="I187" s="123">
        <f>SUM(I152:I185)</f>
        <v>2334.3000000000002</v>
      </c>
      <c r="J187" s="123">
        <f>SUM(J152:J185)</f>
        <v>2385.9</v>
      </c>
      <c r="K187" s="123">
        <f t="shared" ref="K187:L187" si="1">SUM(K152:K185)</f>
        <v>2553.1999999999998</v>
      </c>
      <c r="L187" s="123">
        <f t="shared" si="1"/>
        <v>2629.9</v>
      </c>
      <c r="M187" s="245"/>
      <c r="N187" s="203"/>
      <c r="O187" s="203"/>
      <c r="P187" s="197"/>
      <c r="Q187" s="312"/>
    </row>
    <row r="188" spans="1:17" ht="14.25" customHeight="1" thickBot="1" x14ac:dyDescent="0.25">
      <c r="A188" s="26" t="s">
        <v>4</v>
      </c>
      <c r="B188" s="50" t="s">
        <v>4</v>
      </c>
      <c r="C188" s="951" t="s">
        <v>7</v>
      </c>
      <c r="D188" s="952"/>
      <c r="E188" s="952"/>
      <c r="F188" s="952"/>
      <c r="G188" s="952"/>
      <c r="H188" s="953"/>
      <c r="I188" s="226">
        <f>I187+I149+I132</f>
        <v>8606.2000000000007</v>
      </c>
      <c r="J188" s="226">
        <f t="shared" ref="J188:L188" si="2">J187+J149+J132</f>
        <v>14155</v>
      </c>
      <c r="K188" s="226">
        <f t="shared" si="2"/>
        <v>19030.900000000001</v>
      </c>
      <c r="L188" s="226">
        <f t="shared" si="2"/>
        <v>20301.3</v>
      </c>
      <c r="M188" s="168"/>
      <c r="N188" s="168"/>
      <c r="O188" s="168"/>
      <c r="P188" s="168"/>
      <c r="Q188" s="151"/>
    </row>
    <row r="189" spans="1:17" ht="17.25" customHeight="1" thickBot="1" x14ac:dyDescent="0.25">
      <c r="A189" s="26" t="s">
        <v>4</v>
      </c>
      <c r="B189" s="50" t="s">
        <v>6</v>
      </c>
      <c r="C189" s="931" t="s">
        <v>41</v>
      </c>
      <c r="D189" s="932"/>
      <c r="E189" s="932"/>
      <c r="F189" s="932"/>
      <c r="G189" s="932"/>
      <c r="H189" s="932"/>
      <c r="I189" s="932"/>
      <c r="J189" s="932"/>
      <c r="K189" s="932"/>
      <c r="L189" s="932"/>
      <c r="M189" s="932"/>
      <c r="N189" s="932"/>
      <c r="O189" s="932"/>
      <c r="P189" s="932"/>
      <c r="Q189" s="933"/>
    </row>
    <row r="190" spans="1:17" ht="27.75" customHeight="1" x14ac:dyDescent="0.2">
      <c r="A190" s="53" t="s">
        <v>4</v>
      </c>
      <c r="B190" s="75" t="s">
        <v>6</v>
      </c>
      <c r="C190" s="202" t="s">
        <v>4</v>
      </c>
      <c r="D190" s="145"/>
      <c r="E190" s="146" t="s">
        <v>69</v>
      </c>
      <c r="F190" s="76"/>
      <c r="G190" s="934" t="s">
        <v>342</v>
      </c>
      <c r="H190" s="38"/>
      <c r="I190" s="124"/>
      <c r="J190" s="124"/>
      <c r="K190" s="346"/>
      <c r="L190" s="346"/>
      <c r="M190" s="347"/>
      <c r="N190" s="117"/>
      <c r="O190" s="113"/>
      <c r="P190" s="113"/>
      <c r="Q190" s="59"/>
    </row>
    <row r="191" spans="1:17" ht="18" customHeight="1" x14ac:dyDescent="0.2">
      <c r="A191" s="54"/>
      <c r="B191" s="156"/>
      <c r="C191" s="195"/>
      <c r="D191" s="79" t="s">
        <v>4</v>
      </c>
      <c r="E191" s="929" t="s">
        <v>49</v>
      </c>
      <c r="F191" s="433"/>
      <c r="G191" s="935"/>
      <c r="H191" s="40" t="s">
        <v>23</v>
      </c>
      <c r="I191" s="376">
        <v>15.3</v>
      </c>
      <c r="J191" s="376">
        <v>23</v>
      </c>
      <c r="K191" s="349">
        <v>24.1</v>
      </c>
      <c r="L191" s="349">
        <v>24.1</v>
      </c>
      <c r="M191" s="448" t="s">
        <v>102</v>
      </c>
      <c r="N191" s="255">
        <v>350</v>
      </c>
      <c r="O191" s="320">
        <v>310</v>
      </c>
      <c r="P191" s="320">
        <v>320</v>
      </c>
      <c r="Q191" s="256">
        <v>320</v>
      </c>
    </row>
    <row r="192" spans="1:17" ht="28.5" customHeight="1" x14ac:dyDescent="0.2">
      <c r="A192" s="54"/>
      <c r="B192" s="156"/>
      <c r="C192" s="195"/>
      <c r="D192" s="43"/>
      <c r="E192" s="929"/>
      <c r="F192" s="433"/>
      <c r="G192" s="935"/>
      <c r="H192" s="41"/>
      <c r="I192" s="166"/>
      <c r="J192" s="166"/>
      <c r="K192" s="394"/>
      <c r="L192" s="394"/>
      <c r="M192" s="615" t="s">
        <v>103</v>
      </c>
      <c r="N192" s="118">
        <v>300</v>
      </c>
      <c r="O192" s="247">
        <v>300</v>
      </c>
      <c r="P192" s="247">
        <v>300</v>
      </c>
      <c r="Q192" s="257">
        <v>300</v>
      </c>
    </row>
    <row r="193" spans="1:17" ht="33" customHeight="1" x14ac:dyDescent="0.2">
      <c r="A193" s="54"/>
      <c r="B193" s="156"/>
      <c r="C193" s="444"/>
      <c r="D193" s="80"/>
      <c r="E193" s="930"/>
      <c r="F193" s="434"/>
      <c r="G193" s="935"/>
      <c r="H193" s="42"/>
      <c r="I193" s="68"/>
      <c r="J193" s="68"/>
      <c r="K193" s="333"/>
      <c r="L193" s="333"/>
      <c r="M193" s="335" t="s">
        <v>72</v>
      </c>
      <c r="N193" s="253">
        <v>11</v>
      </c>
      <c r="O193" s="248">
        <v>27</v>
      </c>
      <c r="P193" s="248">
        <v>27</v>
      </c>
      <c r="Q193" s="254">
        <v>27</v>
      </c>
    </row>
    <row r="194" spans="1:17" ht="14.25" customHeight="1" x14ac:dyDescent="0.2">
      <c r="A194" s="54"/>
      <c r="B194" s="156"/>
      <c r="C194" s="195"/>
      <c r="D194" s="429" t="s">
        <v>6</v>
      </c>
      <c r="E194" s="986" t="s">
        <v>149</v>
      </c>
      <c r="F194" s="433"/>
      <c r="G194" s="386"/>
      <c r="H194" s="44" t="s">
        <v>23</v>
      </c>
      <c r="I194" s="67">
        <v>550</v>
      </c>
      <c r="J194" s="67">
        <v>433.7</v>
      </c>
      <c r="K194" s="72">
        <f>506+96.5</f>
        <v>602.5</v>
      </c>
      <c r="L194" s="72">
        <f>386.5+40.5</f>
        <v>427</v>
      </c>
      <c r="M194" s="972" t="s">
        <v>86</v>
      </c>
      <c r="N194" s="118">
        <v>18</v>
      </c>
      <c r="O194" s="320">
        <v>18</v>
      </c>
      <c r="P194" s="320">
        <v>18</v>
      </c>
      <c r="Q194" s="256">
        <v>18</v>
      </c>
    </row>
    <row r="195" spans="1:17" ht="16.5" customHeight="1" x14ac:dyDescent="0.2">
      <c r="A195" s="54"/>
      <c r="B195" s="156"/>
      <c r="C195" s="195"/>
      <c r="D195" s="43"/>
      <c r="E195" s="950"/>
      <c r="F195" s="433"/>
      <c r="G195" s="386"/>
      <c r="H195" s="596" t="s">
        <v>54</v>
      </c>
      <c r="I195" s="69">
        <f>11.8+13.8+10</f>
        <v>35.6</v>
      </c>
      <c r="J195" s="69"/>
      <c r="K195" s="69"/>
      <c r="L195" s="394"/>
      <c r="M195" s="973"/>
      <c r="N195" s="500"/>
      <c r="O195" s="282"/>
      <c r="P195" s="282"/>
      <c r="Q195" s="57"/>
    </row>
    <row r="196" spans="1:17" ht="18" customHeight="1" x14ac:dyDescent="0.2">
      <c r="A196" s="54"/>
      <c r="B196" s="156"/>
      <c r="C196" s="195"/>
      <c r="D196" s="43"/>
      <c r="E196" s="950"/>
      <c r="F196" s="593"/>
      <c r="G196" s="386"/>
      <c r="H196" s="22" t="s">
        <v>54</v>
      </c>
      <c r="I196" s="166"/>
      <c r="J196" s="166">
        <v>140</v>
      </c>
      <c r="K196" s="394"/>
      <c r="L196" s="108"/>
      <c r="M196" s="854" t="s">
        <v>190</v>
      </c>
      <c r="N196" s="499"/>
      <c r="O196" s="227">
        <v>33</v>
      </c>
      <c r="P196" s="162">
        <v>66</v>
      </c>
      <c r="Q196" s="228">
        <v>100</v>
      </c>
    </row>
    <row r="197" spans="1:17" ht="12" customHeight="1" x14ac:dyDescent="0.2">
      <c r="A197" s="54"/>
      <c r="B197" s="156"/>
      <c r="C197" s="195"/>
      <c r="D197" s="43"/>
      <c r="E197" s="950"/>
      <c r="F197" s="593"/>
      <c r="G197" s="386"/>
      <c r="H197" s="22"/>
      <c r="I197" s="166"/>
      <c r="J197" s="166"/>
      <c r="K197" s="166"/>
      <c r="L197" s="166"/>
      <c r="M197" s="855"/>
      <c r="N197" s="411">
        <v>5</v>
      </c>
      <c r="O197" s="411"/>
      <c r="P197" s="412"/>
      <c r="Q197" s="501"/>
    </row>
    <row r="198" spans="1:17" ht="27.75" customHeight="1" x14ac:dyDescent="0.2">
      <c r="A198" s="54"/>
      <c r="B198" s="156"/>
      <c r="C198" s="195"/>
      <c r="D198" s="43"/>
      <c r="E198" s="987"/>
      <c r="F198" s="593"/>
      <c r="G198" s="386"/>
      <c r="H198" s="41"/>
      <c r="I198" s="166"/>
      <c r="J198" s="394"/>
      <c r="K198" s="394"/>
      <c r="L198" s="166"/>
      <c r="M198" s="352" t="s">
        <v>299</v>
      </c>
      <c r="N198" s="162"/>
      <c r="O198" s="227">
        <v>200</v>
      </c>
      <c r="P198" s="162"/>
      <c r="Q198" s="597"/>
    </row>
    <row r="199" spans="1:17" ht="26.25" customHeight="1" x14ac:dyDescent="0.2">
      <c r="A199" s="54"/>
      <c r="B199" s="156"/>
      <c r="C199" s="195"/>
      <c r="D199" s="43"/>
      <c r="E199" s="595"/>
      <c r="F199" s="593"/>
      <c r="G199" s="386"/>
      <c r="H199" s="41"/>
      <c r="I199" s="166"/>
      <c r="J199" s="166"/>
      <c r="K199" s="394"/>
      <c r="L199" s="166"/>
      <c r="M199" s="348" t="s">
        <v>189</v>
      </c>
      <c r="N199" s="343">
        <v>7.5</v>
      </c>
      <c r="O199" s="344">
        <v>5.7</v>
      </c>
      <c r="P199" s="344">
        <v>5.7</v>
      </c>
      <c r="Q199" s="345">
        <v>5.7</v>
      </c>
    </row>
    <row r="200" spans="1:17" ht="16.5" customHeight="1" x14ac:dyDescent="0.2">
      <c r="A200" s="54"/>
      <c r="B200" s="156"/>
      <c r="C200" s="195"/>
      <c r="D200" s="43"/>
      <c r="E200" s="641"/>
      <c r="F200" s="643"/>
      <c r="G200" s="386"/>
      <c r="H200" s="41"/>
      <c r="I200" s="166"/>
      <c r="J200" s="166"/>
      <c r="K200" s="394"/>
      <c r="L200" s="166"/>
      <c r="M200" s="348" t="s">
        <v>325</v>
      </c>
      <c r="N200" s="343"/>
      <c r="O200" s="344">
        <v>13</v>
      </c>
      <c r="P200" s="344"/>
      <c r="Q200" s="345"/>
    </row>
    <row r="201" spans="1:17" ht="26.25" customHeight="1" x14ac:dyDescent="0.2">
      <c r="A201" s="54"/>
      <c r="B201" s="156"/>
      <c r="C201" s="195"/>
      <c r="D201" s="43"/>
      <c r="E201" s="595"/>
      <c r="F201" s="593"/>
      <c r="G201" s="386"/>
      <c r="H201" s="22"/>
      <c r="I201" s="166"/>
      <c r="J201" s="166"/>
      <c r="K201" s="166"/>
      <c r="L201" s="166"/>
      <c r="M201" s="615" t="s">
        <v>191</v>
      </c>
      <c r="N201" s="500">
        <v>10</v>
      </c>
      <c r="O201" s="411"/>
      <c r="P201" s="500">
        <v>100</v>
      </c>
      <c r="Q201" s="57"/>
    </row>
    <row r="202" spans="1:17" ht="26.25" customHeight="1" x14ac:dyDescent="0.2">
      <c r="A202" s="54"/>
      <c r="B202" s="156"/>
      <c r="C202" s="195"/>
      <c r="D202" s="43"/>
      <c r="E202" s="595"/>
      <c r="F202" s="593"/>
      <c r="G202" s="386"/>
      <c r="H202" s="22"/>
      <c r="I202" s="166"/>
      <c r="J202" s="394"/>
      <c r="K202" s="394"/>
      <c r="L202" s="166"/>
      <c r="M202" s="502" t="s">
        <v>300</v>
      </c>
      <c r="N202" s="119"/>
      <c r="O202" s="283"/>
      <c r="P202" s="119"/>
      <c r="Q202" s="184">
        <v>100</v>
      </c>
    </row>
    <row r="203" spans="1:17" ht="26.25" customHeight="1" x14ac:dyDescent="0.2">
      <c r="A203" s="54"/>
      <c r="B203" s="156"/>
      <c r="C203" s="195"/>
      <c r="D203" s="80"/>
      <c r="E203" s="201"/>
      <c r="F203" s="594"/>
      <c r="G203" s="386"/>
      <c r="H203" s="45"/>
      <c r="I203" s="68"/>
      <c r="J203" s="333"/>
      <c r="K203" s="333"/>
      <c r="L203" s="333"/>
      <c r="M203" s="560" t="s">
        <v>301</v>
      </c>
      <c r="N203" s="598"/>
      <c r="O203" s="599"/>
      <c r="P203" s="599"/>
      <c r="Q203" s="617">
        <v>700</v>
      </c>
    </row>
    <row r="204" spans="1:17" ht="16.5" customHeight="1" x14ac:dyDescent="0.2">
      <c r="A204" s="54"/>
      <c r="B204" s="156"/>
      <c r="C204" s="195"/>
      <c r="D204" s="975" t="s">
        <v>25</v>
      </c>
      <c r="E204" s="957" t="s">
        <v>275</v>
      </c>
      <c r="F204" s="958"/>
      <c r="G204" s="386"/>
      <c r="H204" s="41" t="s">
        <v>23</v>
      </c>
      <c r="I204" s="394"/>
      <c r="J204" s="166"/>
      <c r="K204" s="394"/>
      <c r="L204" s="394">
        <v>117</v>
      </c>
      <c r="M204" s="616" t="s">
        <v>315</v>
      </c>
      <c r="N204" s="500"/>
      <c r="O204" s="500"/>
      <c r="P204" s="500"/>
      <c r="Q204" s="503">
        <v>1</v>
      </c>
    </row>
    <row r="205" spans="1:17" ht="7.5" customHeight="1" x14ac:dyDescent="0.2">
      <c r="A205" s="54"/>
      <c r="B205" s="156"/>
      <c r="C205" s="195"/>
      <c r="D205" s="976"/>
      <c r="E205" s="847"/>
      <c r="F205" s="959"/>
      <c r="G205" s="47"/>
      <c r="H205" s="42"/>
      <c r="I205" s="68"/>
      <c r="J205" s="333"/>
      <c r="K205" s="68"/>
      <c r="L205" s="68"/>
      <c r="M205" s="150"/>
      <c r="N205" s="504"/>
      <c r="O205" s="504"/>
      <c r="P205" s="504"/>
      <c r="Q205" s="505"/>
    </row>
    <row r="206" spans="1:17" ht="15.75" customHeight="1" thickBot="1" x14ac:dyDescent="0.25">
      <c r="A206" s="25"/>
      <c r="B206" s="437"/>
      <c r="C206" s="190"/>
      <c r="D206" s="322"/>
      <c r="E206" s="200"/>
      <c r="F206" s="199"/>
      <c r="G206" s="192"/>
      <c r="H206" s="21" t="s">
        <v>5</v>
      </c>
      <c r="I206" s="123">
        <f>SUM(I191:I203)</f>
        <v>600.9</v>
      </c>
      <c r="J206" s="123">
        <f t="shared" ref="J206:K206" si="3">SUM(J191:J203)</f>
        <v>596.70000000000005</v>
      </c>
      <c r="K206" s="123">
        <f t="shared" si="3"/>
        <v>626.6</v>
      </c>
      <c r="L206" s="123">
        <f>SUM(L191:L204)</f>
        <v>568.1</v>
      </c>
      <c r="M206" s="191"/>
      <c r="N206" s="203"/>
      <c r="O206" s="203"/>
      <c r="P206" s="203"/>
      <c r="Q206" s="312"/>
    </row>
    <row r="207" spans="1:17" ht="14.25" customHeight="1" thickBot="1" x14ac:dyDescent="0.25">
      <c r="A207" s="27" t="s">
        <v>4</v>
      </c>
      <c r="B207" s="6" t="s">
        <v>6</v>
      </c>
      <c r="C207" s="952" t="s">
        <v>7</v>
      </c>
      <c r="D207" s="952"/>
      <c r="E207" s="952"/>
      <c r="F207" s="952"/>
      <c r="G207" s="952"/>
      <c r="H207" s="952"/>
      <c r="I207" s="71">
        <f t="shared" ref="I207:L207" si="4">I206</f>
        <v>600.9</v>
      </c>
      <c r="J207" s="71">
        <f t="shared" si="4"/>
        <v>596.70000000000005</v>
      </c>
      <c r="K207" s="71">
        <f t="shared" si="4"/>
        <v>626.6</v>
      </c>
      <c r="L207" s="71">
        <f t="shared" si="4"/>
        <v>568.1</v>
      </c>
      <c r="M207" s="168"/>
      <c r="N207" s="168"/>
      <c r="O207" s="168"/>
      <c r="P207" s="168"/>
      <c r="Q207" s="151"/>
    </row>
    <row r="208" spans="1:17" ht="17.25" customHeight="1" thickBot="1" x14ac:dyDescent="0.25">
      <c r="A208" s="26" t="s">
        <v>4</v>
      </c>
      <c r="B208" s="6" t="s">
        <v>25</v>
      </c>
      <c r="C208" s="960" t="s">
        <v>113</v>
      </c>
      <c r="D208" s="961"/>
      <c r="E208" s="961"/>
      <c r="F208" s="961"/>
      <c r="G208" s="961"/>
      <c r="H208" s="961"/>
      <c r="I208" s="962"/>
      <c r="J208" s="962"/>
      <c r="K208" s="962"/>
      <c r="L208" s="962"/>
      <c r="M208" s="962"/>
      <c r="N208" s="962"/>
      <c r="O208" s="962"/>
      <c r="P208" s="171"/>
      <c r="Q208" s="152"/>
    </row>
    <row r="209" spans="1:19" ht="27.75" customHeight="1" x14ac:dyDescent="0.2">
      <c r="A209" s="172" t="s">
        <v>4</v>
      </c>
      <c r="B209" s="169" t="s">
        <v>25</v>
      </c>
      <c r="C209" s="446" t="s">
        <v>4</v>
      </c>
      <c r="D209" s="815"/>
      <c r="E209" s="803" t="s">
        <v>322</v>
      </c>
      <c r="F209" s="842"/>
      <c r="G209" s="46"/>
      <c r="H209" s="843"/>
      <c r="I209" s="229"/>
      <c r="J209" s="230"/>
      <c r="K209" s="323"/>
      <c r="L209" s="323"/>
      <c r="M209" s="150"/>
      <c r="N209" s="231"/>
      <c r="O209" s="239"/>
      <c r="P209" s="284"/>
      <c r="Q209" s="420"/>
    </row>
    <row r="210" spans="1:19" ht="14.25" customHeight="1" x14ac:dyDescent="0.2">
      <c r="A210" s="172"/>
      <c r="B210" s="169"/>
      <c r="C210" s="446"/>
      <c r="D210" s="236" t="s">
        <v>4</v>
      </c>
      <c r="E210" s="859" t="s">
        <v>204</v>
      </c>
      <c r="F210" s="825" t="s">
        <v>44</v>
      </c>
      <c r="G210" s="974" t="s">
        <v>336</v>
      </c>
      <c r="H210" s="680" t="s">
        <v>23</v>
      </c>
      <c r="I210" s="83">
        <f>1400-300+111</f>
        <v>1211</v>
      </c>
      <c r="J210" s="72">
        <v>1200</v>
      </c>
      <c r="K210" s="67">
        <v>1200</v>
      </c>
      <c r="L210" s="67">
        <v>1200</v>
      </c>
      <c r="M210" s="142"/>
      <c r="N210" s="3"/>
      <c r="O210" s="321"/>
      <c r="P210" s="321"/>
      <c r="Q210" s="143"/>
      <c r="R210" s="911"/>
      <c r="S210" s="911"/>
    </row>
    <row r="211" spans="1:19" ht="11.25" customHeight="1" x14ac:dyDescent="0.2">
      <c r="A211" s="172"/>
      <c r="B211" s="169"/>
      <c r="C211" s="446"/>
      <c r="D211" s="236"/>
      <c r="E211" s="950"/>
      <c r="F211" s="806"/>
      <c r="G211" s="912"/>
      <c r="H211" s="441" t="s">
        <v>54</v>
      </c>
      <c r="I211" s="83">
        <v>725.7</v>
      </c>
      <c r="J211" s="394">
        <v>85.2</v>
      </c>
      <c r="K211" s="166"/>
      <c r="L211" s="166"/>
      <c r="M211" s="185"/>
      <c r="N211" s="252"/>
      <c r="O211" s="285"/>
      <c r="P211" s="285"/>
      <c r="Q211" s="186"/>
    </row>
    <row r="212" spans="1:19" ht="15" customHeight="1" x14ac:dyDescent="0.2">
      <c r="A212" s="172"/>
      <c r="B212" s="169"/>
      <c r="C212" s="446"/>
      <c r="D212" s="236"/>
      <c r="E212" s="174" t="s">
        <v>116</v>
      </c>
      <c r="F212" s="806"/>
      <c r="G212" s="912"/>
      <c r="H212" s="441"/>
      <c r="I212" s="222"/>
      <c r="J212" s="394"/>
      <c r="K212" s="166"/>
      <c r="L212" s="166"/>
      <c r="M212" s="221" t="s">
        <v>192</v>
      </c>
      <c r="N212" s="223">
        <v>10</v>
      </c>
      <c r="O212" s="286">
        <v>10</v>
      </c>
      <c r="P212" s="286">
        <v>10</v>
      </c>
      <c r="Q212" s="224">
        <v>10</v>
      </c>
    </row>
    <row r="213" spans="1:19" ht="13.5" customHeight="1" x14ac:dyDescent="0.2">
      <c r="A213" s="172"/>
      <c r="B213" s="169"/>
      <c r="C213" s="446"/>
      <c r="D213" s="236"/>
      <c r="E213" s="943" t="s">
        <v>216</v>
      </c>
      <c r="F213" s="806"/>
      <c r="G213" s="819"/>
      <c r="H213" s="441"/>
      <c r="I213" s="83"/>
      <c r="J213" s="394"/>
      <c r="K213" s="166"/>
      <c r="L213" s="166"/>
      <c r="M213" s="971" t="s">
        <v>166</v>
      </c>
      <c r="N213" s="233">
        <v>726</v>
      </c>
      <c r="O213" s="287">
        <v>329</v>
      </c>
      <c r="P213" s="287">
        <v>315</v>
      </c>
      <c r="Q213" s="234">
        <v>308</v>
      </c>
    </row>
    <row r="214" spans="1:19" ht="13.5" customHeight="1" x14ac:dyDescent="0.2">
      <c r="A214" s="172"/>
      <c r="B214" s="169"/>
      <c r="C214" s="446"/>
      <c r="D214" s="236"/>
      <c r="E214" s="944"/>
      <c r="F214" s="806"/>
      <c r="G214" s="819"/>
      <c r="H214" s="441"/>
      <c r="I214" s="83"/>
      <c r="J214" s="394"/>
      <c r="K214" s="166"/>
      <c r="L214" s="166"/>
      <c r="M214" s="946"/>
      <c r="N214" s="328"/>
      <c r="O214" s="633"/>
      <c r="P214" s="633"/>
      <c r="Q214" s="634"/>
    </row>
    <row r="215" spans="1:19" ht="26.25" customHeight="1" x14ac:dyDescent="0.2">
      <c r="A215" s="172"/>
      <c r="B215" s="169"/>
      <c r="C215" s="446"/>
      <c r="D215" s="815"/>
      <c r="E215" s="779" t="s">
        <v>203</v>
      </c>
      <c r="F215" s="825"/>
      <c r="G215" s="841"/>
      <c r="H215" s="176"/>
      <c r="I215" s="624"/>
      <c r="J215" s="333"/>
      <c r="K215" s="68"/>
      <c r="L215" s="68"/>
      <c r="M215" s="141" t="s">
        <v>127</v>
      </c>
      <c r="N215" s="632">
        <v>10</v>
      </c>
      <c r="O215" s="637">
        <v>7.9</v>
      </c>
      <c r="P215" s="637">
        <v>6.9</v>
      </c>
      <c r="Q215" s="638">
        <v>5.7</v>
      </c>
    </row>
    <row r="216" spans="1:19" ht="13.5" customHeight="1" x14ac:dyDescent="0.2">
      <c r="A216" s="569"/>
      <c r="B216" s="570"/>
      <c r="C216" s="572"/>
      <c r="D216" s="830" t="s">
        <v>6</v>
      </c>
      <c r="E216" s="947" t="s">
        <v>130</v>
      </c>
      <c r="F216" s="1095" t="s">
        <v>291</v>
      </c>
      <c r="G216" s="848" t="s">
        <v>335</v>
      </c>
      <c r="H216" s="111" t="s">
        <v>23</v>
      </c>
      <c r="I216" s="166">
        <v>66.8</v>
      </c>
      <c r="J216" s="166">
        <v>187</v>
      </c>
      <c r="K216" s="166">
        <v>691.6</v>
      </c>
      <c r="L216" s="166">
        <v>537.5</v>
      </c>
      <c r="M216" s="571" t="s">
        <v>81</v>
      </c>
      <c r="N216" s="114">
        <v>1</v>
      </c>
      <c r="O216" s="92">
        <v>1</v>
      </c>
      <c r="P216" s="92"/>
      <c r="Q216" s="294"/>
    </row>
    <row r="217" spans="1:19" ht="15.75" customHeight="1" x14ac:dyDescent="0.2">
      <c r="A217" s="569"/>
      <c r="B217" s="570"/>
      <c r="C217" s="572"/>
      <c r="D217" s="830"/>
      <c r="E217" s="948"/>
      <c r="F217" s="1095"/>
      <c r="G217" s="1096"/>
      <c r="H217" s="111" t="s">
        <v>54</v>
      </c>
      <c r="I217" s="166">
        <v>107.3</v>
      </c>
      <c r="J217" s="362">
        <v>122.7</v>
      </c>
      <c r="K217" s="362"/>
      <c r="L217" s="362"/>
      <c r="M217" s="945" t="s">
        <v>318</v>
      </c>
      <c r="N217" s="315">
        <v>40</v>
      </c>
      <c r="O217" s="315">
        <v>50</v>
      </c>
      <c r="P217" s="315">
        <v>90</v>
      </c>
      <c r="Q217" s="316">
        <v>100</v>
      </c>
    </row>
    <row r="218" spans="1:19" ht="15" customHeight="1" x14ac:dyDescent="0.2">
      <c r="A218" s="569"/>
      <c r="B218" s="570"/>
      <c r="C218" s="572"/>
      <c r="D218" s="754"/>
      <c r="E218" s="949"/>
      <c r="F218" s="1095"/>
      <c r="G218" s="809"/>
      <c r="H218" s="111" t="s">
        <v>45</v>
      </c>
      <c r="I218" s="166">
        <v>737.4</v>
      </c>
      <c r="J218" s="95">
        <v>935.2</v>
      </c>
      <c r="K218" s="95">
        <v>2103.6</v>
      </c>
      <c r="L218" s="95">
        <v>1636.2</v>
      </c>
      <c r="M218" s="946"/>
      <c r="N218" s="293"/>
      <c r="O218" s="293"/>
      <c r="P218" s="293"/>
      <c r="Q218" s="310"/>
    </row>
    <row r="219" spans="1:19" ht="26.25" customHeight="1" x14ac:dyDescent="0.2">
      <c r="A219" s="749"/>
      <c r="B219" s="750"/>
      <c r="C219" s="751"/>
      <c r="D219" s="754"/>
      <c r="E219" s="780"/>
      <c r="F219" s="826"/>
      <c r="G219" s="809"/>
      <c r="H219" s="111" t="s">
        <v>148</v>
      </c>
      <c r="I219" s="166">
        <v>65.099999999999994</v>
      </c>
      <c r="J219" s="166">
        <v>82.5</v>
      </c>
      <c r="K219" s="166">
        <v>185.6</v>
      </c>
      <c r="L219" s="166">
        <v>144.4</v>
      </c>
      <c r="M219" s="35" t="s">
        <v>166</v>
      </c>
      <c r="N219" s="286"/>
      <c r="O219" s="286"/>
      <c r="P219" s="756">
        <v>200</v>
      </c>
      <c r="Q219" s="757">
        <v>246</v>
      </c>
    </row>
    <row r="220" spans="1:19" ht="24.75" customHeight="1" x14ac:dyDescent="0.2">
      <c r="A220" s="749"/>
      <c r="B220" s="750"/>
      <c r="C220" s="751"/>
      <c r="D220" s="754"/>
      <c r="E220" s="748"/>
      <c r="F220" s="753"/>
      <c r="G220" s="752"/>
      <c r="H220" s="111"/>
      <c r="I220" s="394"/>
      <c r="J220" s="394"/>
      <c r="K220" s="166"/>
      <c r="L220" s="166"/>
      <c r="M220" s="150" t="s">
        <v>351</v>
      </c>
      <c r="N220" s="755"/>
      <c r="O220" s="755"/>
      <c r="P220" s="758">
        <v>100</v>
      </c>
      <c r="Q220" s="208">
        <v>159</v>
      </c>
    </row>
    <row r="221" spans="1:19" ht="24.75" customHeight="1" x14ac:dyDescent="0.2">
      <c r="A221" s="937"/>
      <c r="B221" s="938"/>
      <c r="C221" s="1084"/>
      <c r="D221" s="1103" t="s">
        <v>25</v>
      </c>
      <c r="E221" s="1104" t="s">
        <v>117</v>
      </c>
      <c r="F221" s="1101"/>
      <c r="G221" s="1132" t="s">
        <v>334</v>
      </c>
      <c r="H221" s="368" t="s">
        <v>23</v>
      </c>
      <c r="I221" s="72">
        <v>2.1</v>
      </c>
      <c r="J221" s="72">
        <v>2.1</v>
      </c>
      <c r="K221" s="67">
        <v>2.1</v>
      </c>
      <c r="L221" s="67">
        <v>2.1</v>
      </c>
      <c r="M221" s="463" t="s">
        <v>125</v>
      </c>
      <c r="N221" s="121">
        <v>1</v>
      </c>
      <c r="O221" s="265">
        <v>1</v>
      </c>
      <c r="P221" s="115">
        <v>1</v>
      </c>
      <c r="Q221" s="136">
        <v>1</v>
      </c>
    </row>
    <row r="222" spans="1:19" ht="55.5" customHeight="1" x14ac:dyDescent="0.2">
      <c r="A222" s="937"/>
      <c r="B222" s="938"/>
      <c r="C222" s="1084"/>
      <c r="D222" s="1091"/>
      <c r="E222" s="1105"/>
      <c r="F222" s="1102"/>
      <c r="G222" s="848"/>
      <c r="H222" s="581"/>
      <c r="I222" s="394"/>
      <c r="J222" s="394"/>
      <c r="K222" s="166"/>
      <c r="L222" s="166"/>
      <c r="M222" s="590"/>
      <c r="N222" s="120"/>
      <c r="O222" s="235"/>
      <c r="P222" s="114"/>
      <c r="Q222" s="165"/>
    </row>
    <row r="223" spans="1:19" ht="26.25" customHeight="1" x14ac:dyDescent="0.2">
      <c r="A223" s="425"/>
      <c r="B223" s="427"/>
      <c r="C223" s="195"/>
      <c r="D223" s="583" t="s">
        <v>33</v>
      </c>
      <c r="E223" s="859" t="s">
        <v>221</v>
      </c>
      <c r="F223" s="574"/>
      <c r="G223" s="886" t="s">
        <v>334</v>
      </c>
      <c r="H223" s="368" t="s">
        <v>23</v>
      </c>
      <c r="I223" s="67"/>
      <c r="J223" s="67">
        <v>210</v>
      </c>
      <c r="K223" s="490"/>
      <c r="L223" s="490"/>
      <c r="M223" s="671" t="s">
        <v>293</v>
      </c>
      <c r="N223" s="676"/>
      <c r="O223" s="677">
        <v>1</v>
      </c>
      <c r="P223" s="678"/>
      <c r="Q223" s="679"/>
      <c r="R223" s="8"/>
    </row>
    <row r="224" spans="1:19" ht="25.5" customHeight="1" x14ac:dyDescent="0.2">
      <c r="A224" s="425"/>
      <c r="B224" s="427"/>
      <c r="C224" s="195"/>
      <c r="D224" s="577"/>
      <c r="E224" s="861"/>
      <c r="F224" s="575"/>
      <c r="G224" s="849"/>
      <c r="H224" s="140" t="s">
        <v>23</v>
      </c>
      <c r="I224" s="106"/>
      <c r="J224" s="106">
        <v>20</v>
      </c>
      <c r="K224" s="106">
        <v>35</v>
      </c>
      <c r="L224" s="106">
        <v>60</v>
      </c>
      <c r="M224" s="35" t="s">
        <v>146</v>
      </c>
      <c r="N224" s="135">
        <v>8</v>
      </c>
      <c r="O224" s="270">
        <v>8</v>
      </c>
      <c r="P224" s="334">
        <v>11</v>
      </c>
      <c r="Q224" s="309">
        <v>15</v>
      </c>
      <c r="R224" s="8"/>
    </row>
    <row r="225" spans="1:20" ht="17.25" customHeight="1" x14ac:dyDescent="0.2">
      <c r="A225" s="24"/>
      <c r="B225" s="430"/>
      <c r="C225" s="195"/>
      <c r="D225" s="577"/>
      <c r="E225" s="861"/>
      <c r="F225" s="579"/>
      <c r="G225" s="939"/>
      <c r="H225" s="140" t="s">
        <v>23</v>
      </c>
      <c r="I225" s="106"/>
      <c r="J225" s="106">
        <v>7</v>
      </c>
      <c r="K225" s="106">
        <v>7</v>
      </c>
      <c r="L225" s="106">
        <v>7</v>
      </c>
      <c r="M225" s="29" t="s">
        <v>195</v>
      </c>
      <c r="N225" s="126">
        <v>100</v>
      </c>
      <c r="O225" s="223">
        <v>100</v>
      </c>
      <c r="P225" s="286">
        <v>100</v>
      </c>
      <c r="Q225" s="224">
        <v>100</v>
      </c>
    </row>
    <row r="226" spans="1:20" ht="18" customHeight="1" x14ac:dyDescent="0.2">
      <c r="A226" s="24"/>
      <c r="B226" s="673"/>
      <c r="C226" s="195"/>
      <c r="D226" s="672"/>
      <c r="E226" s="861"/>
      <c r="F226" s="674"/>
      <c r="G226" s="675"/>
      <c r="H226" s="225" t="s">
        <v>23</v>
      </c>
      <c r="I226" s="108">
        <v>165</v>
      </c>
      <c r="J226" s="108"/>
      <c r="K226" s="108">
        <v>105</v>
      </c>
      <c r="L226" s="107">
        <v>105</v>
      </c>
      <c r="M226" s="773" t="s">
        <v>145</v>
      </c>
      <c r="N226" s="405">
        <v>3</v>
      </c>
      <c r="O226" s="405">
        <v>1</v>
      </c>
      <c r="P226" s="405">
        <v>3</v>
      </c>
      <c r="Q226" s="406">
        <v>3</v>
      </c>
      <c r="T226" s="158"/>
    </row>
    <row r="227" spans="1:20" ht="16.5" customHeight="1" x14ac:dyDescent="0.2">
      <c r="A227" s="24"/>
      <c r="B227" s="768"/>
      <c r="C227" s="195"/>
      <c r="D227" s="769"/>
      <c r="E227" s="861"/>
      <c r="F227" s="770"/>
      <c r="G227" s="767"/>
      <c r="H227" s="771" t="s">
        <v>54</v>
      </c>
      <c r="I227" s="394"/>
      <c r="J227" s="394">
        <v>35</v>
      </c>
      <c r="K227" s="394"/>
      <c r="L227" s="166"/>
      <c r="M227" s="774"/>
      <c r="N227" s="97"/>
      <c r="O227" s="210"/>
      <c r="P227" s="232"/>
      <c r="Q227" s="211"/>
      <c r="T227" s="158"/>
    </row>
    <row r="228" spans="1:20" ht="18.75" customHeight="1" x14ac:dyDescent="0.2">
      <c r="A228" s="24"/>
      <c r="B228" s="462"/>
      <c r="C228" s="195"/>
      <c r="D228" s="701"/>
      <c r="E228" s="861"/>
      <c r="F228" s="699"/>
      <c r="G228" s="704"/>
      <c r="H228" s="225" t="s">
        <v>23</v>
      </c>
      <c r="I228" s="108"/>
      <c r="J228" s="108"/>
      <c r="K228" s="108">
        <v>70</v>
      </c>
      <c r="L228" s="107">
        <v>70</v>
      </c>
      <c r="M228" s="854" t="s">
        <v>196</v>
      </c>
      <c r="N228" s="327">
        <v>3</v>
      </c>
      <c r="O228" s="233">
        <v>2</v>
      </c>
      <c r="P228" s="287">
        <v>7</v>
      </c>
      <c r="Q228" s="234">
        <v>7</v>
      </c>
    </row>
    <row r="229" spans="1:20" ht="21.75" customHeight="1" x14ac:dyDescent="0.2">
      <c r="A229" s="24"/>
      <c r="B229" s="768"/>
      <c r="C229" s="195"/>
      <c r="D229" s="769"/>
      <c r="E229" s="766"/>
      <c r="F229" s="772"/>
      <c r="G229" s="767"/>
      <c r="H229" s="251" t="s">
        <v>54</v>
      </c>
      <c r="I229" s="100"/>
      <c r="J229" s="100">
        <v>15</v>
      </c>
      <c r="K229" s="100"/>
      <c r="L229" s="69"/>
      <c r="M229" s="855"/>
      <c r="N229" s="775"/>
      <c r="O229" s="328"/>
      <c r="P229" s="329"/>
      <c r="Q229" s="776"/>
    </row>
    <row r="230" spans="1:20" ht="15" customHeight="1" x14ac:dyDescent="0.2">
      <c r="A230" s="24"/>
      <c r="B230" s="703"/>
      <c r="C230" s="195"/>
      <c r="D230" s="706"/>
      <c r="E230" s="702"/>
      <c r="F230" s="700"/>
      <c r="G230" s="705"/>
      <c r="H230" s="176" t="s">
        <v>54</v>
      </c>
      <c r="I230" s="333">
        <v>35.1</v>
      </c>
      <c r="J230" s="333">
        <v>10.3</v>
      </c>
      <c r="K230" s="333"/>
      <c r="L230" s="68"/>
      <c r="M230" s="150"/>
      <c r="N230" s="122"/>
      <c r="O230" s="258"/>
      <c r="P230" s="116"/>
      <c r="Q230" s="144"/>
    </row>
    <row r="231" spans="1:20" ht="12.75" customHeight="1" x14ac:dyDescent="0.2">
      <c r="A231" s="937"/>
      <c r="B231" s="938"/>
      <c r="C231" s="1084"/>
      <c r="D231" s="1091"/>
      <c r="E231" s="1093" t="s">
        <v>159</v>
      </c>
      <c r="F231" s="1119"/>
      <c r="G231" s="1121" t="s">
        <v>334</v>
      </c>
      <c r="H231" s="464" t="s">
        <v>23</v>
      </c>
      <c r="I231" s="486">
        <f>22.7+2.2</f>
        <v>24.9</v>
      </c>
      <c r="J231" s="486"/>
      <c r="K231" s="465"/>
      <c r="L231" s="465"/>
      <c r="M231" s="591" t="s">
        <v>193</v>
      </c>
      <c r="N231" s="477">
        <v>1</v>
      </c>
      <c r="O231" s="507"/>
      <c r="P231" s="114"/>
      <c r="Q231" s="165"/>
      <c r="R231" s="8"/>
    </row>
    <row r="232" spans="1:20" ht="15.75" customHeight="1" x14ac:dyDescent="0.2">
      <c r="A232" s="937"/>
      <c r="B232" s="938"/>
      <c r="C232" s="1084"/>
      <c r="D232" s="1091"/>
      <c r="E232" s="1093"/>
      <c r="F232" s="1119"/>
      <c r="G232" s="1121"/>
      <c r="H232" s="464"/>
      <c r="I232" s="486"/>
      <c r="J232" s="486"/>
      <c r="K232" s="465"/>
      <c r="L232" s="465"/>
      <c r="M232" s="591" t="s">
        <v>194</v>
      </c>
      <c r="N232" s="477">
        <v>1</v>
      </c>
      <c r="O232" s="507"/>
      <c r="P232" s="114"/>
      <c r="Q232" s="165"/>
      <c r="R232" s="589"/>
    </row>
    <row r="233" spans="1:20" ht="29.25" customHeight="1" x14ac:dyDescent="0.2">
      <c r="A233" s="937"/>
      <c r="B233" s="938"/>
      <c r="C233" s="1084"/>
      <c r="D233" s="1092"/>
      <c r="E233" s="1094"/>
      <c r="F233" s="1120"/>
      <c r="G233" s="1122"/>
      <c r="H233" s="468"/>
      <c r="I233" s="508"/>
      <c r="J233" s="508"/>
      <c r="K233" s="469"/>
      <c r="L233" s="469"/>
      <c r="M233" s="471"/>
      <c r="N233" s="509"/>
      <c r="O233" s="510"/>
      <c r="P233" s="116"/>
      <c r="Q233" s="144"/>
      <c r="R233" s="589"/>
    </row>
    <row r="234" spans="1:20" ht="15.75" customHeight="1" thickBot="1" x14ac:dyDescent="0.25">
      <c r="A234" s="25"/>
      <c r="B234" s="437"/>
      <c r="C234" s="190"/>
      <c r="D234" s="193"/>
      <c r="E234" s="200"/>
      <c r="F234" s="199"/>
      <c r="G234" s="192"/>
      <c r="H234" s="21" t="s">
        <v>5</v>
      </c>
      <c r="I234" s="123">
        <f>SUM(I210:I233)</f>
        <v>3140.4</v>
      </c>
      <c r="J234" s="123">
        <f>SUM(J210:J233)</f>
        <v>2912</v>
      </c>
      <c r="K234" s="123">
        <f>SUM(K210:K233)</f>
        <v>4399.8999999999996</v>
      </c>
      <c r="L234" s="123">
        <f>SUM(L210:L233)</f>
        <v>3762.2</v>
      </c>
      <c r="M234" s="191"/>
      <c r="N234" s="203"/>
      <c r="O234" s="203"/>
      <c r="P234" s="197"/>
      <c r="Q234" s="312"/>
      <c r="R234" s="8"/>
    </row>
    <row r="235" spans="1:20" ht="33" customHeight="1" x14ac:dyDescent="0.2">
      <c r="A235" s="28" t="s">
        <v>4</v>
      </c>
      <c r="B235" s="153" t="s">
        <v>25</v>
      </c>
      <c r="C235" s="198" t="s">
        <v>6</v>
      </c>
      <c r="D235" s="154"/>
      <c r="E235" s="395" t="s">
        <v>131</v>
      </c>
      <c r="F235" s="77"/>
      <c r="G235" s="965" t="s">
        <v>68</v>
      </c>
      <c r="H235" s="125" t="s">
        <v>23</v>
      </c>
      <c r="I235" s="86"/>
      <c r="J235" s="82"/>
      <c r="K235" s="82"/>
      <c r="L235" s="82"/>
      <c r="M235" s="435"/>
      <c r="N235" s="155"/>
      <c r="O235" s="288"/>
      <c r="P235" s="421"/>
      <c r="Q235" s="291"/>
    </row>
    <row r="236" spans="1:20" ht="53.25" customHeight="1" x14ac:dyDescent="0.2">
      <c r="A236" s="172"/>
      <c r="B236" s="169"/>
      <c r="C236" s="446"/>
      <c r="D236" s="356" t="s">
        <v>4</v>
      </c>
      <c r="E236" s="175" t="s">
        <v>226</v>
      </c>
      <c r="F236" s="357"/>
      <c r="G236" s="912"/>
      <c r="H236" s="332" t="s">
        <v>23</v>
      </c>
      <c r="I236" s="110">
        <v>4</v>
      </c>
      <c r="J236" s="70">
        <v>4</v>
      </c>
      <c r="K236" s="70">
        <v>4</v>
      </c>
      <c r="L236" s="70"/>
      <c r="M236" s="240" t="s">
        <v>123</v>
      </c>
      <c r="N236" s="358"/>
      <c r="O236" s="289"/>
      <c r="P236" s="401">
        <v>1</v>
      </c>
      <c r="Q236" s="359"/>
    </row>
    <row r="237" spans="1:20" ht="53.25" customHeight="1" x14ac:dyDescent="0.2">
      <c r="A237" s="172"/>
      <c r="B237" s="169"/>
      <c r="C237" s="446"/>
      <c r="D237" s="438" t="s">
        <v>6</v>
      </c>
      <c r="E237" s="516" t="s">
        <v>227</v>
      </c>
      <c r="F237" s="78"/>
      <c r="G237" s="442"/>
      <c r="H237" s="441" t="s">
        <v>23</v>
      </c>
      <c r="I237" s="394">
        <v>3.6</v>
      </c>
      <c r="J237" s="166">
        <v>4</v>
      </c>
      <c r="K237" s="166">
        <v>4</v>
      </c>
      <c r="L237" s="166">
        <v>4</v>
      </c>
      <c r="M237" s="424" t="s">
        <v>123</v>
      </c>
      <c r="N237" s="532">
        <v>1</v>
      </c>
      <c r="O237" s="290"/>
      <c r="P237" s="114"/>
      <c r="Q237" s="279">
        <v>1</v>
      </c>
    </row>
    <row r="238" spans="1:20" ht="43.5" customHeight="1" x14ac:dyDescent="0.2">
      <c r="A238" s="172"/>
      <c r="B238" s="169"/>
      <c r="C238" s="446"/>
      <c r="D238" s="356" t="s">
        <v>25</v>
      </c>
      <c r="E238" s="175" t="s">
        <v>200</v>
      </c>
      <c r="F238" s="357"/>
      <c r="G238" s="442"/>
      <c r="H238" s="332" t="s">
        <v>23</v>
      </c>
      <c r="I238" s="110">
        <v>3.2</v>
      </c>
      <c r="J238" s="70">
        <v>3.2</v>
      </c>
      <c r="K238" s="70">
        <v>3.2</v>
      </c>
      <c r="L238" s="70"/>
      <c r="M238" s="240" t="s">
        <v>123</v>
      </c>
      <c r="N238" s="358"/>
      <c r="O238" s="289"/>
      <c r="P238" s="401">
        <v>1</v>
      </c>
      <c r="Q238" s="359"/>
    </row>
    <row r="239" spans="1:20" ht="52.5" customHeight="1" x14ac:dyDescent="0.2">
      <c r="A239" s="172"/>
      <c r="B239" s="169"/>
      <c r="C239" s="446"/>
      <c r="D239" s="356" t="s">
        <v>33</v>
      </c>
      <c r="E239" s="175" t="s">
        <v>144</v>
      </c>
      <c r="F239" s="357"/>
      <c r="G239" s="442"/>
      <c r="H239" s="542" t="s">
        <v>23</v>
      </c>
      <c r="I239" s="70">
        <v>4</v>
      </c>
      <c r="J239" s="402">
        <v>4</v>
      </c>
      <c r="K239" s="70">
        <v>4</v>
      </c>
      <c r="L239" s="70"/>
      <c r="M239" s="546" t="s">
        <v>123</v>
      </c>
      <c r="N239" s="358"/>
      <c r="O239" s="289"/>
      <c r="P239" s="401">
        <v>1</v>
      </c>
      <c r="Q239" s="359"/>
    </row>
    <row r="240" spans="1:20" ht="52.5" customHeight="1" x14ac:dyDescent="0.2">
      <c r="A240" s="172"/>
      <c r="B240" s="169"/>
      <c r="C240" s="446"/>
      <c r="D240" s="356" t="s">
        <v>34</v>
      </c>
      <c r="E240" s="517" t="s">
        <v>241</v>
      </c>
      <c r="F240" s="324"/>
      <c r="G240" s="520"/>
      <c r="H240" s="249" t="s">
        <v>23</v>
      </c>
      <c r="I240" s="68"/>
      <c r="J240" s="65">
        <v>25</v>
      </c>
      <c r="K240" s="68">
        <v>25</v>
      </c>
      <c r="L240" s="68"/>
      <c r="M240" s="546" t="s">
        <v>123</v>
      </c>
      <c r="N240" s="350">
        <v>1</v>
      </c>
      <c r="O240" s="275"/>
      <c r="P240" s="422">
        <v>1</v>
      </c>
      <c r="Q240" s="48"/>
    </row>
    <row r="241" spans="1:17" ht="54" customHeight="1" x14ac:dyDescent="0.2">
      <c r="A241" s="172"/>
      <c r="B241" s="169"/>
      <c r="C241" s="519"/>
      <c r="D241" s="521" t="s">
        <v>27</v>
      </c>
      <c r="E241" s="531" t="s">
        <v>287</v>
      </c>
      <c r="F241" s="529"/>
      <c r="G241" s="520"/>
      <c r="H241" s="543" t="s">
        <v>23</v>
      </c>
      <c r="I241" s="549"/>
      <c r="J241" s="545">
        <v>50</v>
      </c>
      <c r="K241" s="549"/>
      <c r="L241" s="549"/>
      <c r="M241" s="540" t="s">
        <v>123</v>
      </c>
      <c r="N241" s="358"/>
      <c r="O241" s="358">
        <v>1</v>
      </c>
      <c r="P241" s="358"/>
      <c r="Q241" s="530"/>
    </row>
    <row r="242" spans="1:17" ht="66.75" customHeight="1" x14ac:dyDescent="0.2">
      <c r="A242" s="172"/>
      <c r="B242" s="169"/>
      <c r="C242" s="519"/>
      <c r="D242" s="518" t="s">
        <v>35</v>
      </c>
      <c r="E242" s="539" t="s">
        <v>285</v>
      </c>
      <c r="F242" s="529"/>
      <c r="G242" s="520"/>
      <c r="H242" s="543" t="s">
        <v>23</v>
      </c>
      <c r="I242" s="548"/>
      <c r="J242" s="545">
        <v>4</v>
      </c>
      <c r="K242" s="548">
        <v>4</v>
      </c>
      <c r="L242" s="548">
        <v>4</v>
      </c>
      <c r="M242" s="546" t="s">
        <v>123</v>
      </c>
      <c r="N242" s="628"/>
      <c r="O242" s="628"/>
      <c r="P242" s="628"/>
      <c r="Q242" s="527">
        <v>1</v>
      </c>
    </row>
    <row r="243" spans="1:17" ht="56.25" customHeight="1" x14ac:dyDescent="0.2">
      <c r="A243" s="172"/>
      <c r="B243" s="169"/>
      <c r="C243" s="622"/>
      <c r="D243" s="356" t="s">
        <v>28</v>
      </c>
      <c r="E243" s="531" t="s">
        <v>284</v>
      </c>
      <c r="F243" s="526"/>
      <c r="G243" s="623"/>
      <c r="H243" s="543" t="s">
        <v>23</v>
      </c>
      <c r="I243" s="548"/>
      <c r="J243" s="545"/>
      <c r="K243" s="548">
        <v>7.5</v>
      </c>
      <c r="L243" s="548"/>
      <c r="M243" s="546" t="s">
        <v>123</v>
      </c>
      <c r="N243" s="628"/>
      <c r="O243" s="628"/>
      <c r="P243" s="628">
        <v>1</v>
      </c>
      <c r="Q243" s="528"/>
    </row>
    <row r="244" spans="1:17" ht="53.25" customHeight="1" x14ac:dyDescent="0.2">
      <c r="A244" s="172"/>
      <c r="B244" s="169"/>
      <c r="C244" s="622"/>
      <c r="D244" s="356" t="s">
        <v>59</v>
      </c>
      <c r="E244" s="175" t="s">
        <v>211</v>
      </c>
      <c r="F244" s="357"/>
      <c r="G244" s="623"/>
      <c r="H244" s="332" t="s">
        <v>23</v>
      </c>
      <c r="I244" s="110">
        <v>3</v>
      </c>
      <c r="J244" s="70"/>
      <c r="K244" s="70">
        <v>4</v>
      </c>
      <c r="L244" s="70"/>
      <c r="M244" s="240" t="s">
        <v>123</v>
      </c>
      <c r="N244" s="629">
        <v>1</v>
      </c>
      <c r="O244" s="630"/>
      <c r="P244" s="631">
        <v>1</v>
      </c>
      <c r="Q244" s="359"/>
    </row>
    <row r="245" spans="1:17" ht="53.25" customHeight="1" x14ac:dyDescent="0.2">
      <c r="A245" s="172"/>
      <c r="B245" s="169"/>
      <c r="C245" s="625"/>
      <c r="D245" s="356"/>
      <c r="E245" s="627" t="s">
        <v>307</v>
      </c>
      <c r="F245" s="324"/>
      <c r="G245" s="626"/>
      <c r="H245" s="249" t="s">
        <v>23</v>
      </c>
      <c r="I245" s="333">
        <v>17.5</v>
      </c>
      <c r="J245" s="68"/>
      <c r="K245" s="68"/>
      <c r="L245" s="68"/>
      <c r="M245" s="546"/>
      <c r="N245" s="509"/>
      <c r="O245" s="258"/>
      <c r="P245" s="116"/>
      <c r="Q245" s="48"/>
    </row>
    <row r="246" spans="1:17" ht="52.5" customHeight="1" x14ac:dyDescent="0.2">
      <c r="A246" s="172"/>
      <c r="B246" s="169"/>
      <c r="C246" s="446"/>
      <c r="D246" s="356"/>
      <c r="E246" s="533" t="s">
        <v>233</v>
      </c>
      <c r="F246" s="534"/>
      <c r="G246" s="541"/>
      <c r="H246" s="544" t="s">
        <v>23</v>
      </c>
      <c r="I246" s="508">
        <v>3</v>
      </c>
      <c r="J246" s="469"/>
      <c r="K246" s="469"/>
      <c r="L246" s="469"/>
      <c r="M246" s="547" t="s">
        <v>123</v>
      </c>
      <c r="N246" s="536">
        <v>1</v>
      </c>
      <c r="O246" s="537"/>
      <c r="P246" s="538"/>
      <c r="Q246" s="48"/>
    </row>
    <row r="247" spans="1:17" ht="52.5" customHeight="1" x14ac:dyDescent="0.2">
      <c r="A247" s="172"/>
      <c r="B247" s="169"/>
      <c r="C247" s="451"/>
      <c r="D247" s="450"/>
      <c r="E247" s="533" t="s">
        <v>286</v>
      </c>
      <c r="F247" s="534"/>
      <c r="G247" s="535"/>
      <c r="H247" s="468" t="s">
        <v>23</v>
      </c>
      <c r="I247" s="508">
        <v>11.3</v>
      </c>
      <c r="J247" s="508"/>
      <c r="K247" s="469"/>
      <c r="L247" s="469"/>
      <c r="M247" s="547" t="s">
        <v>123</v>
      </c>
      <c r="N247" s="536">
        <v>1</v>
      </c>
      <c r="O247" s="537"/>
      <c r="P247" s="422"/>
      <c r="Q247" s="48"/>
    </row>
    <row r="248" spans="1:17" ht="16.5" customHeight="1" thickBot="1" x14ac:dyDescent="0.25">
      <c r="A248" s="436"/>
      <c r="B248" s="170"/>
      <c r="C248" s="190"/>
      <c r="D248" s="193"/>
      <c r="E248" s="200"/>
      <c r="F248" s="199"/>
      <c r="G248" s="192"/>
      <c r="H248" s="21" t="s">
        <v>5</v>
      </c>
      <c r="I248" s="123">
        <f>SUM(I236:I247)</f>
        <v>49.6</v>
      </c>
      <c r="J248" s="123">
        <f t="shared" ref="J248:L248" si="5">SUM(J236:J247)</f>
        <v>94.2</v>
      </c>
      <c r="K248" s="123">
        <f t="shared" si="5"/>
        <v>55.7</v>
      </c>
      <c r="L248" s="123">
        <f t="shared" si="5"/>
        <v>8</v>
      </c>
      <c r="M248" s="191"/>
      <c r="N248" s="203"/>
      <c r="O248" s="203"/>
      <c r="P248" s="197"/>
      <c r="Q248" s="312"/>
    </row>
    <row r="249" spans="1:17" ht="16.5" customHeight="1" thickBot="1" x14ac:dyDescent="0.25">
      <c r="A249" s="26" t="s">
        <v>4</v>
      </c>
      <c r="B249" s="6" t="s">
        <v>25</v>
      </c>
      <c r="C249" s="951" t="s">
        <v>7</v>
      </c>
      <c r="D249" s="952"/>
      <c r="E249" s="952"/>
      <c r="F249" s="952"/>
      <c r="G249" s="952"/>
      <c r="H249" s="953"/>
      <c r="I249" s="71">
        <f>I248+I234</f>
        <v>3190</v>
      </c>
      <c r="J249" s="71">
        <f t="shared" ref="J249:L249" si="6">J248+J234</f>
        <v>3006.2</v>
      </c>
      <c r="K249" s="71">
        <f t="shared" si="6"/>
        <v>4455.6000000000004</v>
      </c>
      <c r="L249" s="71">
        <f t="shared" si="6"/>
        <v>3770.2</v>
      </c>
      <c r="M249" s="168"/>
      <c r="N249" s="168"/>
      <c r="O249" s="168"/>
      <c r="P249" s="168"/>
      <c r="Q249" s="151"/>
    </row>
    <row r="250" spans="1:17" ht="15.75" customHeight="1" thickBot="1" x14ac:dyDescent="0.25">
      <c r="A250" s="26" t="s">
        <v>4</v>
      </c>
      <c r="B250" s="6" t="s">
        <v>33</v>
      </c>
      <c r="C250" s="960" t="s">
        <v>42</v>
      </c>
      <c r="D250" s="961"/>
      <c r="E250" s="961"/>
      <c r="F250" s="961"/>
      <c r="G250" s="961"/>
      <c r="H250" s="961"/>
      <c r="I250" s="439"/>
      <c r="J250" s="439"/>
      <c r="K250" s="439"/>
      <c r="L250" s="439"/>
      <c r="M250" s="423"/>
      <c r="N250" s="171"/>
      <c r="O250" s="171"/>
      <c r="P250" s="171"/>
      <c r="Q250" s="152"/>
    </row>
    <row r="251" spans="1:17" ht="12.75" customHeight="1" x14ac:dyDescent="0.2">
      <c r="A251" s="28" t="s">
        <v>4</v>
      </c>
      <c r="B251" s="153" t="s">
        <v>33</v>
      </c>
      <c r="C251" s="198" t="s">
        <v>4</v>
      </c>
      <c r="D251" s="154"/>
      <c r="E251" s="963" t="s">
        <v>321</v>
      </c>
      <c r="F251" s="77"/>
      <c r="G251" s="652"/>
      <c r="H251" s="125"/>
      <c r="I251" s="86"/>
      <c r="J251" s="82"/>
      <c r="K251" s="82"/>
      <c r="L251" s="82"/>
      <c r="M251" s="640"/>
      <c r="N251" s="292"/>
      <c r="O251" s="653"/>
      <c r="P251" s="292"/>
      <c r="Q251" s="163"/>
    </row>
    <row r="252" spans="1:17" ht="12.75" customHeight="1" x14ac:dyDescent="0.2">
      <c r="A252" s="648"/>
      <c r="B252" s="169"/>
      <c r="C252" s="649"/>
      <c r="D252" s="236"/>
      <c r="E252" s="964"/>
      <c r="F252" s="650"/>
      <c r="G252" s="651"/>
      <c r="H252" s="250"/>
      <c r="I252" s="394"/>
      <c r="J252" s="166"/>
      <c r="K252" s="166"/>
      <c r="L252" s="166"/>
      <c r="M252" s="639"/>
      <c r="N252" s="114"/>
      <c r="O252" s="122"/>
      <c r="P252" s="114"/>
      <c r="Q252" s="165"/>
    </row>
    <row r="253" spans="1:17" s="39" customFormat="1" ht="19.5" customHeight="1" x14ac:dyDescent="0.2">
      <c r="A253" s="955"/>
      <c r="B253" s="1089"/>
      <c r="C253" s="1087"/>
      <c r="D253" s="647" t="s">
        <v>4</v>
      </c>
      <c r="E253" s="1078" t="s">
        <v>154</v>
      </c>
      <c r="F253" s="1081" t="s">
        <v>44</v>
      </c>
      <c r="G253" s="886" t="s">
        <v>333</v>
      </c>
      <c r="H253" s="552" t="s">
        <v>23</v>
      </c>
      <c r="I253" s="553">
        <f>100-78.1</f>
        <v>21.9</v>
      </c>
      <c r="J253" s="553">
        <v>200</v>
      </c>
      <c r="K253" s="553">
        <v>200</v>
      </c>
      <c r="L253" s="553">
        <v>200</v>
      </c>
      <c r="M253" s="554" t="s">
        <v>153</v>
      </c>
      <c r="N253" s="380" t="s">
        <v>242</v>
      </c>
      <c r="O253" s="555">
        <v>550</v>
      </c>
      <c r="P253" s="555">
        <v>550</v>
      </c>
      <c r="Q253" s="556">
        <v>550</v>
      </c>
    </row>
    <row r="254" spans="1:17" s="39" customFormat="1" ht="15" customHeight="1" x14ac:dyDescent="0.2">
      <c r="A254" s="956"/>
      <c r="B254" s="1090"/>
      <c r="C254" s="1088"/>
      <c r="D254" s="656"/>
      <c r="E254" s="1079"/>
      <c r="F254" s="1082"/>
      <c r="G254" s="849"/>
      <c r="H254" s="364" t="s">
        <v>54</v>
      </c>
      <c r="I254" s="365">
        <v>100</v>
      </c>
      <c r="J254" s="365">
        <v>149.80000000000001</v>
      </c>
      <c r="K254" s="365"/>
      <c r="L254" s="365"/>
      <c r="M254" s="366" t="s">
        <v>153</v>
      </c>
      <c r="N254" s="367"/>
      <c r="O254" s="367">
        <f>260+377</f>
        <v>637</v>
      </c>
      <c r="P254" s="367"/>
      <c r="Q254" s="278"/>
    </row>
    <row r="255" spans="1:17" s="39" customFormat="1" ht="18" customHeight="1" x14ac:dyDescent="0.2">
      <c r="A255" s="956"/>
      <c r="B255" s="1090"/>
      <c r="C255" s="1088"/>
      <c r="D255" s="657"/>
      <c r="E255" s="1080"/>
      <c r="F255" s="1083"/>
      <c r="G255" s="887"/>
      <c r="H255" s="241" t="s">
        <v>54</v>
      </c>
      <c r="I255" s="242">
        <v>123.9</v>
      </c>
      <c r="J255" s="242"/>
      <c r="K255" s="242"/>
      <c r="L255" s="242"/>
      <c r="M255" s="557"/>
      <c r="N255" s="558"/>
      <c r="O255" s="558"/>
      <c r="P255" s="558"/>
      <c r="Q255" s="559"/>
    </row>
    <row r="256" spans="1:17" ht="17.25" customHeight="1" x14ac:dyDescent="0.2">
      <c r="A256" s="522"/>
      <c r="B256" s="523"/>
      <c r="C256" s="195"/>
      <c r="D256" s="642" t="s">
        <v>6</v>
      </c>
      <c r="E256" s="986" t="s">
        <v>288</v>
      </c>
      <c r="F256" s="550"/>
      <c r="G256" s="886" t="s">
        <v>332</v>
      </c>
      <c r="H256" s="368" t="s">
        <v>23</v>
      </c>
      <c r="I256" s="166"/>
      <c r="J256" s="365">
        <v>20</v>
      </c>
      <c r="K256" s="365">
        <v>20</v>
      </c>
      <c r="L256" s="365">
        <v>20</v>
      </c>
      <c r="M256" s="936" t="s">
        <v>277</v>
      </c>
      <c r="N256" s="367"/>
      <c r="O256" s="367">
        <v>20</v>
      </c>
      <c r="P256" s="367">
        <v>20</v>
      </c>
      <c r="Q256" s="278">
        <v>20</v>
      </c>
    </row>
    <row r="257" spans="1:19" ht="37.5" customHeight="1" x14ac:dyDescent="0.2">
      <c r="A257" s="24"/>
      <c r="B257" s="523"/>
      <c r="C257" s="196"/>
      <c r="D257" s="644"/>
      <c r="E257" s="930"/>
      <c r="F257" s="324"/>
      <c r="G257" s="887"/>
      <c r="H257" s="176"/>
      <c r="I257" s="68"/>
      <c r="J257" s="242"/>
      <c r="K257" s="242"/>
      <c r="L257" s="242"/>
      <c r="M257" s="936"/>
      <c r="N257" s="367"/>
      <c r="O257" s="367"/>
      <c r="P257" s="367"/>
      <c r="Q257" s="278"/>
    </row>
    <row r="258" spans="1:19" ht="12.75" customHeight="1" x14ac:dyDescent="0.2">
      <c r="A258" s="425"/>
      <c r="B258" s="427"/>
      <c r="C258" s="195"/>
      <c r="D258" s="645" t="s">
        <v>25</v>
      </c>
      <c r="E258" s="929" t="s">
        <v>104</v>
      </c>
      <c r="F258" s="78"/>
      <c r="G258" s="849" t="s">
        <v>331</v>
      </c>
      <c r="H258" s="250" t="s">
        <v>23</v>
      </c>
      <c r="I258" s="67"/>
      <c r="J258" s="103"/>
      <c r="K258" s="103"/>
      <c r="L258" s="103"/>
      <c r="M258" s="525" t="s">
        <v>81</v>
      </c>
      <c r="N258" s="380" t="s">
        <v>47</v>
      </c>
      <c r="O258" s="115">
        <v>1</v>
      </c>
      <c r="P258" s="115"/>
      <c r="Q258" s="136"/>
    </row>
    <row r="259" spans="1:19" ht="18" customHeight="1" x14ac:dyDescent="0.2">
      <c r="A259" s="24"/>
      <c r="B259" s="427"/>
      <c r="C259" s="196"/>
      <c r="D259" s="646"/>
      <c r="E259" s="929"/>
      <c r="F259" s="78"/>
      <c r="G259" s="887"/>
      <c r="H259" s="249" t="s">
        <v>54</v>
      </c>
      <c r="I259" s="68">
        <v>46.8</v>
      </c>
      <c r="J259" s="68">
        <v>26</v>
      </c>
      <c r="K259" s="68"/>
      <c r="L259" s="68"/>
      <c r="M259" s="150"/>
      <c r="N259" s="551"/>
      <c r="O259" s="116"/>
      <c r="P259" s="116"/>
      <c r="Q259" s="144"/>
    </row>
    <row r="260" spans="1:19" ht="17.25" customHeight="1" x14ac:dyDescent="0.2">
      <c r="A260" s="425"/>
      <c r="B260" s="427"/>
      <c r="C260" s="195"/>
      <c r="D260" s="642" t="s">
        <v>33</v>
      </c>
      <c r="E260" s="986" t="s">
        <v>218</v>
      </c>
      <c r="F260" s="550"/>
      <c r="G260" s="886" t="s">
        <v>330</v>
      </c>
      <c r="H260" s="250" t="s">
        <v>23</v>
      </c>
      <c r="I260" s="166">
        <v>20</v>
      </c>
      <c r="J260" s="362"/>
      <c r="K260" s="362"/>
      <c r="L260" s="573"/>
      <c r="M260" s="759" t="s">
        <v>169</v>
      </c>
      <c r="N260" s="164" t="s">
        <v>170</v>
      </c>
      <c r="O260" s="114">
        <v>60</v>
      </c>
      <c r="P260" s="114"/>
      <c r="Q260" s="165"/>
    </row>
    <row r="261" spans="1:19" ht="37.5" customHeight="1" x14ac:dyDescent="0.2">
      <c r="A261" s="24"/>
      <c r="B261" s="427"/>
      <c r="C261" s="196"/>
      <c r="D261" s="644"/>
      <c r="E261" s="930"/>
      <c r="F261" s="760"/>
      <c r="G261" s="887"/>
      <c r="H261" s="249" t="s">
        <v>54</v>
      </c>
      <c r="I261" s="68"/>
      <c r="J261" s="68">
        <v>2.2000000000000002</v>
      </c>
      <c r="K261" s="469"/>
      <c r="L261" s="469"/>
      <c r="M261" s="150"/>
      <c r="N261" s="551"/>
      <c r="O261" s="116"/>
      <c r="P261" s="116"/>
      <c r="Q261" s="144"/>
    </row>
    <row r="262" spans="1:19" ht="16.5" customHeight="1" thickBot="1" x14ac:dyDescent="0.25">
      <c r="A262" s="524"/>
      <c r="B262" s="170"/>
      <c r="C262" s="190"/>
      <c r="D262" s="193"/>
      <c r="E262" s="200"/>
      <c r="F262" s="199"/>
      <c r="G262" s="192"/>
      <c r="H262" s="21" t="s">
        <v>5</v>
      </c>
      <c r="I262" s="123">
        <f>SUM(I253:I261)</f>
        <v>312.60000000000002</v>
      </c>
      <c r="J262" s="123">
        <f t="shared" ref="J262:L262" si="7">SUM(J253:J261)</f>
        <v>398</v>
      </c>
      <c r="K262" s="123">
        <f t="shared" si="7"/>
        <v>220</v>
      </c>
      <c r="L262" s="123">
        <f t="shared" si="7"/>
        <v>220</v>
      </c>
      <c r="M262" s="191"/>
      <c r="N262" s="203"/>
      <c r="O262" s="203"/>
      <c r="P262" s="197"/>
      <c r="Q262" s="312"/>
    </row>
    <row r="263" spans="1:19" ht="13.5" thickBot="1" x14ac:dyDescent="0.25">
      <c r="A263" s="436" t="s">
        <v>4</v>
      </c>
      <c r="B263" s="170" t="s">
        <v>33</v>
      </c>
      <c r="C263" s="1049" t="s">
        <v>7</v>
      </c>
      <c r="D263" s="1050"/>
      <c r="E263" s="1050"/>
      <c r="F263" s="1050"/>
      <c r="G263" s="1050"/>
      <c r="H263" s="1050"/>
      <c r="I263" s="71">
        <f>I262</f>
        <v>312.60000000000002</v>
      </c>
      <c r="J263" s="71">
        <f t="shared" ref="J263:L263" si="8">J262</f>
        <v>398</v>
      </c>
      <c r="K263" s="71">
        <f t="shared" si="8"/>
        <v>220</v>
      </c>
      <c r="L263" s="71">
        <f t="shared" si="8"/>
        <v>220</v>
      </c>
      <c r="M263" s="168"/>
      <c r="N263" s="168"/>
      <c r="O263" s="168"/>
      <c r="P263" s="168"/>
      <c r="Q263" s="151"/>
    </row>
    <row r="264" spans="1:19" ht="14.25" customHeight="1" thickBot="1" x14ac:dyDescent="0.25">
      <c r="A264" s="27" t="s">
        <v>4</v>
      </c>
      <c r="B264" s="1060" t="s">
        <v>8</v>
      </c>
      <c r="C264" s="1061"/>
      <c r="D264" s="1061"/>
      <c r="E264" s="1061"/>
      <c r="F264" s="1061"/>
      <c r="G264" s="1061"/>
      <c r="H264" s="1061"/>
      <c r="I264" s="188">
        <f>I263+I249+I207+I188</f>
        <v>12709.7</v>
      </c>
      <c r="J264" s="188">
        <f>J263+J249+J207+J188</f>
        <v>18155.900000000001</v>
      </c>
      <c r="K264" s="188">
        <f>K263+K249+K207+K188</f>
        <v>24333.1</v>
      </c>
      <c r="L264" s="188">
        <f>L263+L249+L207+L188</f>
        <v>24859.599999999999</v>
      </c>
      <c r="M264" s="1065"/>
      <c r="N264" s="1066"/>
      <c r="O264" s="1066"/>
      <c r="P264" s="1066"/>
      <c r="Q264" s="1067"/>
    </row>
    <row r="265" spans="1:19" ht="14.25" customHeight="1" thickBot="1" x14ac:dyDescent="0.25">
      <c r="A265" s="19" t="s">
        <v>35</v>
      </c>
      <c r="B265" s="1085" t="s">
        <v>52</v>
      </c>
      <c r="C265" s="1086"/>
      <c r="D265" s="1086"/>
      <c r="E265" s="1086"/>
      <c r="F265" s="1086"/>
      <c r="G265" s="1086"/>
      <c r="H265" s="1086"/>
      <c r="I265" s="74">
        <f t="shared" ref="I265:L265" si="9">SUM(I264)</f>
        <v>12709.7</v>
      </c>
      <c r="J265" s="189">
        <f t="shared" ref="J265:K265" si="10">SUM(J264)</f>
        <v>18155.900000000001</v>
      </c>
      <c r="K265" s="189">
        <f t="shared" si="10"/>
        <v>24333.1</v>
      </c>
      <c r="L265" s="189">
        <f t="shared" si="9"/>
        <v>24859.599999999999</v>
      </c>
      <c r="M265" s="1063"/>
      <c r="N265" s="1063"/>
      <c r="O265" s="1063"/>
      <c r="P265" s="1063"/>
      <c r="Q265" s="1064"/>
      <c r="R265" s="8"/>
      <c r="S265" s="8"/>
    </row>
    <row r="266" spans="1:19" s="9" customFormat="1" ht="16.5" customHeight="1" x14ac:dyDescent="0.2">
      <c r="A266" s="1062" t="s">
        <v>309</v>
      </c>
      <c r="B266" s="1062"/>
      <c r="C266" s="1062"/>
      <c r="D266" s="1062"/>
      <c r="E266" s="1062"/>
      <c r="F266" s="1062"/>
      <c r="G266" s="1062"/>
      <c r="H266" s="1062"/>
      <c r="I266" s="1062"/>
      <c r="J266" s="1062"/>
      <c r="K266" s="1062"/>
      <c r="L266" s="1062"/>
      <c r="M266" s="1062"/>
      <c r="N266" s="331"/>
      <c r="O266" s="331"/>
      <c r="P266" s="331"/>
      <c r="Q266" s="331"/>
    </row>
    <row r="267" spans="1:19" s="9" customFormat="1" ht="17.25" customHeight="1" x14ac:dyDescent="0.2">
      <c r="A267" s="331"/>
      <c r="B267" s="409"/>
      <c r="C267" s="409"/>
      <c r="D267" s="409"/>
      <c r="E267" s="409"/>
      <c r="F267" s="409"/>
      <c r="G267" s="409"/>
      <c r="H267" s="409"/>
      <c r="I267" s="409"/>
      <c r="J267" s="409"/>
      <c r="K267" s="409"/>
      <c r="L267" s="409"/>
      <c r="M267" s="409"/>
      <c r="N267" s="331"/>
      <c r="O267" s="331"/>
      <c r="P267" s="331"/>
      <c r="Q267" s="331"/>
    </row>
    <row r="268" spans="1:19" s="10" customFormat="1" ht="14.25" customHeight="1" thickBot="1" x14ac:dyDescent="0.25">
      <c r="A268" s="1068" t="s">
        <v>12</v>
      </c>
      <c r="B268" s="1068"/>
      <c r="C268" s="1068"/>
      <c r="D268" s="1068"/>
      <c r="E268" s="1068"/>
      <c r="F268" s="1068"/>
      <c r="G268" s="1068"/>
      <c r="H268" s="1068"/>
      <c r="I268" s="440"/>
      <c r="J268" s="440"/>
      <c r="K268" s="440"/>
      <c r="L268" s="440"/>
      <c r="M268" s="16"/>
      <c r="N268" s="16"/>
      <c r="O268" s="16"/>
      <c r="P268" s="16"/>
      <c r="Q268" s="16"/>
      <c r="R268" s="9"/>
      <c r="S268" s="9"/>
    </row>
    <row r="269" spans="1:19" ht="57" customHeight="1" thickBot="1" x14ac:dyDescent="0.25">
      <c r="A269" s="1057" t="s">
        <v>9</v>
      </c>
      <c r="B269" s="1058"/>
      <c r="C269" s="1058"/>
      <c r="D269" s="1058"/>
      <c r="E269" s="1058"/>
      <c r="F269" s="1058"/>
      <c r="G269" s="1058"/>
      <c r="H269" s="1059"/>
      <c r="I269" s="708" t="s">
        <v>167</v>
      </c>
      <c r="J269" s="708" t="s">
        <v>237</v>
      </c>
      <c r="K269" s="709" t="s">
        <v>162</v>
      </c>
      <c r="L269" s="709" t="s">
        <v>238</v>
      </c>
      <c r="M269" s="2"/>
      <c r="N269" s="2"/>
      <c r="O269" s="2"/>
      <c r="P269" s="2"/>
      <c r="Q269" s="2"/>
      <c r="R269" s="8"/>
      <c r="S269" s="8"/>
    </row>
    <row r="270" spans="1:19" ht="14.25" customHeight="1" x14ac:dyDescent="0.2">
      <c r="A270" s="1037" t="s">
        <v>13</v>
      </c>
      <c r="B270" s="1038"/>
      <c r="C270" s="1038"/>
      <c r="D270" s="1038"/>
      <c r="E270" s="1038"/>
      <c r="F270" s="1038"/>
      <c r="G270" s="1038"/>
      <c r="H270" s="1039"/>
      <c r="I270" s="244">
        <f>I271+I280+I281+I282+I279</f>
        <v>11907.2</v>
      </c>
      <c r="J270" s="244">
        <f>J271+J280+J281+J282+J279</f>
        <v>17128.900000000001</v>
      </c>
      <c r="K270" s="244">
        <f>K271+K280+K281+K282+K279</f>
        <v>20673.599999999999</v>
      </c>
      <c r="L270" s="244">
        <f>L271+L280+L281+L282+L279</f>
        <v>22165.4</v>
      </c>
      <c r="R270" s="8"/>
      <c r="S270" s="8"/>
    </row>
    <row r="271" spans="1:19" ht="14.25" customHeight="1" x14ac:dyDescent="0.2">
      <c r="A271" s="1043" t="s">
        <v>75</v>
      </c>
      <c r="B271" s="1044"/>
      <c r="C271" s="1044"/>
      <c r="D271" s="1044"/>
      <c r="E271" s="1044"/>
      <c r="F271" s="1044"/>
      <c r="G271" s="1044"/>
      <c r="H271" s="1045"/>
      <c r="I271" s="60">
        <f>SUM(I272:I278)</f>
        <v>9101.6</v>
      </c>
      <c r="J271" s="60">
        <f>SUM(J272:J278)</f>
        <v>15335.8</v>
      </c>
      <c r="K271" s="60">
        <f>SUM(K272:K278)</f>
        <v>20673.599999999999</v>
      </c>
      <c r="L271" s="60">
        <f>SUM(L272:L278)</f>
        <v>22165.4</v>
      </c>
      <c r="M271" s="187"/>
      <c r="R271" s="8"/>
      <c r="S271" s="8"/>
    </row>
    <row r="272" spans="1:19" ht="14.25" customHeight="1" x14ac:dyDescent="0.2">
      <c r="A272" s="1054" t="s">
        <v>17</v>
      </c>
      <c r="B272" s="1055"/>
      <c r="C272" s="1055"/>
      <c r="D272" s="1055"/>
      <c r="E272" s="1055"/>
      <c r="F272" s="1055"/>
      <c r="G272" s="1055"/>
      <c r="H272" s="1056"/>
      <c r="I272" s="68">
        <f>SUMIF(H10:H265,"SB",I10:I265)</f>
        <v>9056.6</v>
      </c>
      <c r="J272" s="68">
        <f>SUMIF(H10:H265,"SB",J10:J265)</f>
        <v>11410.7</v>
      </c>
      <c r="K272" s="68">
        <f>SUMIF(H10:H265,"SB",K10:K265)</f>
        <v>16269</v>
      </c>
      <c r="L272" s="68">
        <f>SUMIF(H10:H265,"SB",L10:L265)</f>
        <v>18071.3</v>
      </c>
      <c r="M272" s="13"/>
      <c r="R272" s="8"/>
      <c r="S272" s="8"/>
    </row>
    <row r="273" spans="1:17" ht="14.25" customHeight="1" x14ac:dyDescent="0.2">
      <c r="A273" s="1034" t="s">
        <v>18</v>
      </c>
      <c r="B273" s="1035"/>
      <c r="C273" s="1035"/>
      <c r="D273" s="1035"/>
      <c r="E273" s="1035"/>
      <c r="F273" s="1035"/>
      <c r="G273" s="1035"/>
      <c r="H273" s="1036"/>
      <c r="I273" s="90">
        <f>SUMIF(H11:H265,"SB(SP)",I11:I265)</f>
        <v>34.700000000000003</v>
      </c>
      <c r="J273" s="90">
        <f>SUMIF(H11:H265,"SB(SP)",J11:J265)</f>
        <v>35.700000000000003</v>
      </c>
      <c r="K273" s="90">
        <f>SUMIF(H11:H265,"SB(SP)",K11:K265)</f>
        <v>35.700000000000003</v>
      </c>
      <c r="L273" s="90">
        <f>SUMIF(H11:H265,"SB(SP)",L11:L265)</f>
        <v>35.700000000000003</v>
      </c>
      <c r="M273" s="17"/>
    </row>
    <row r="274" spans="1:17" ht="12.75" customHeight="1" x14ac:dyDescent="0.2">
      <c r="A274" s="1034" t="s">
        <v>62</v>
      </c>
      <c r="B274" s="1035"/>
      <c r="C274" s="1035"/>
      <c r="D274" s="1035"/>
      <c r="E274" s="1035"/>
      <c r="F274" s="1035"/>
      <c r="G274" s="1035"/>
      <c r="H274" s="1036"/>
      <c r="I274" s="90">
        <f>SUMIF(H11:H265,"SB(VR)",I11:I265)</f>
        <v>0</v>
      </c>
      <c r="J274" s="90">
        <f>SUMIF(H11:H265,"SB(VR)",J11:J265)</f>
        <v>0</v>
      </c>
      <c r="K274" s="90">
        <f>SUMIF(H11:H265,"SB(VR)",K11:K265)</f>
        <v>0</v>
      </c>
      <c r="L274" s="90">
        <f>SUMIF(H11:H265,"SB(VR)",L11:L265)</f>
        <v>1000</v>
      </c>
      <c r="M274" s="15"/>
      <c r="N274" s="1"/>
      <c r="O274" s="1"/>
      <c r="P274" s="1"/>
      <c r="Q274" s="1"/>
    </row>
    <row r="275" spans="1:17" x14ac:dyDescent="0.2">
      <c r="A275" s="1034" t="s">
        <v>19</v>
      </c>
      <c r="B275" s="1035"/>
      <c r="C275" s="1035"/>
      <c r="D275" s="1035"/>
      <c r="E275" s="1035"/>
      <c r="F275" s="1035"/>
      <c r="G275" s="1035"/>
      <c r="H275" s="1036"/>
      <c r="I275" s="90">
        <f>SUMIF(H11:H265,"SB(P)",I11:I265)</f>
        <v>0</v>
      </c>
      <c r="J275" s="90">
        <f>SUMIF(H11:H265,"SB(P)",J11:J265)</f>
        <v>0</v>
      </c>
      <c r="K275" s="90">
        <f>SUMIF(H11:H265,"SB(P)",K11:K265)</f>
        <v>0</v>
      </c>
      <c r="L275" s="90">
        <f>SUMIF(H11:H265,"SB(P)",L11:L265)</f>
        <v>2000</v>
      </c>
      <c r="M275" s="15"/>
      <c r="N275" s="1"/>
      <c r="O275" s="1"/>
      <c r="P275" s="1"/>
      <c r="Q275" s="1"/>
    </row>
    <row r="276" spans="1:17" x14ac:dyDescent="0.2">
      <c r="A276" s="1034" t="s">
        <v>78</v>
      </c>
      <c r="B276" s="1035"/>
      <c r="C276" s="1035"/>
      <c r="D276" s="1035"/>
      <c r="E276" s="1035"/>
      <c r="F276" s="1035"/>
      <c r="G276" s="1035"/>
      <c r="H276" s="1036"/>
      <c r="I276" s="90">
        <f>SUMIF(H12:H265,"SB(VB)",I12:I265)</f>
        <v>0.9</v>
      </c>
      <c r="J276" s="90">
        <f>SUMIF(H13:H265,"SB(VB)",J13:J265)</f>
        <v>315.5</v>
      </c>
      <c r="K276" s="90">
        <f>SUMIF(H13:H265,"SB(VB)",K13:K265)</f>
        <v>354.3</v>
      </c>
      <c r="L276" s="90">
        <f>SUMIF(H13:H265,"SB(VB)",L13:L265)</f>
        <v>85.8</v>
      </c>
    </row>
    <row r="277" spans="1:17" x14ac:dyDescent="0.2">
      <c r="A277" s="1075" t="s">
        <v>136</v>
      </c>
      <c r="B277" s="1076"/>
      <c r="C277" s="1076"/>
      <c r="D277" s="1076"/>
      <c r="E277" s="1076"/>
      <c r="F277" s="1076"/>
      <c r="G277" s="1076"/>
      <c r="H277" s="1077"/>
      <c r="I277" s="90">
        <f>SUMIF(H11:H265,"SB(KPP)",I11:I265)</f>
        <v>0</v>
      </c>
      <c r="J277" s="90">
        <f>SUMIF(H43:H259,"SB(KPP)",J43:J259)</f>
        <v>0</v>
      </c>
      <c r="K277" s="90">
        <f>SUMIF(H43:H259,"SB(KPP)",K43:K259)</f>
        <v>0</v>
      </c>
      <c r="L277" s="90">
        <f>SUMIF(H43:H259,"SB(KPP)",L43:L259)</f>
        <v>0</v>
      </c>
      <c r="M277" s="36"/>
      <c r="N277" s="36"/>
      <c r="O277" s="36"/>
      <c r="P277" s="36"/>
      <c r="Q277" s="36"/>
    </row>
    <row r="278" spans="1:17" ht="14.25" customHeight="1" x14ac:dyDescent="0.2">
      <c r="A278" s="1051" t="s">
        <v>126</v>
      </c>
      <c r="B278" s="1052"/>
      <c r="C278" s="1052"/>
      <c r="D278" s="1052"/>
      <c r="E278" s="1052"/>
      <c r="F278" s="1052"/>
      <c r="G278" s="1052"/>
      <c r="H278" s="1053"/>
      <c r="I278" s="90">
        <f>SUMIF(H11:H263,"SB(ES)",I11:I263)</f>
        <v>9.4</v>
      </c>
      <c r="J278" s="90">
        <f>SUMIF(H11:H263,"SB(ES)",J11:J263)</f>
        <v>3573.9</v>
      </c>
      <c r="K278" s="90">
        <f>SUMIF(H11:H263,"SB(ES)",K11:K263)</f>
        <v>4014.6</v>
      </c>
      <c r="L278" s="90">
        <f>SUMIF(H11:H263,"SB(ES)",L11:L263)</f>
        <v>972.6</v>
      </c>
    </row>
    <row r="279" spans="1:17" ht="14.25" customHeight="1" x14ac:dyDescent="0.2">
      <c r="A279" s="1040" t="s">
        <v>55</v>
      </c>
      <c r="B279" s="1041"/>
      <c r="C279" s="1041"/>
      <c r="D279" s="1041"/>
      <c r="E279" s="1041"/>
      <c r="F279" s="1041"/>
      <c r="G279" s="1041"/>
      <c r="H279" s="1042"/>
      <c r="I279" s="173">
        <f>SUMIF(H11:H259,"SB(L)",I11:I259)</f>
        <v>2801.2</v>
      </c>
      <c r="J279" s="173">
        <f>SUMIF(H11:H262,"SB(L)",J11:J262)</f>
        <v>1786.5</v>
      </c>
      <c r="K279" s="173">
        <f>SUMIF(H11:H259,"SB(L)",K11:K259)</f>
        <v>0</v>
      </c>
      <c r="L279" s="173">
        <f>SUMIF(H11:H259,"SB(L)",L11:L259)</f>
        <v>0</v>
      </c>
    </row>
    <row r="280" spans="1:17" x14ac:dyDescent="0.2">
      <c r="A280" s="1040" t="s">
        <v>76</v>
      </c>
      <c r="B280" s="1041"/>
      <c r="C280" s="1041"/>
      <c r="D280" s="1041"/>
      <c r="E280" s="1041"/>
      <c r="F280" s="1041"/>
      <c r="G280" s="1041"/>
      <c r="H280" s="1042"/>
      <c r="I280" s="296">
        <f>SUMIF(H11:H265,"SB(SPL)",I11:I265)</f>
        <v>4.4000000000000004</v>
      </c>
      <c r="J280" s="296">
        <f>SUMIF(H11:H265,"SB(SPL)",J11:J265)</f>
        <v>6.6</v>
      </c>
      <c r="K280" s="296">
        <f>SUMIF(H11:H265,"SB(SPL)",K11:K265)</f>
        <v>0</v>
      </c>
      <c r="L280" s="62">
        <f>SUMIF(H11:H265,"SB(SPL)",L11:L265)</f>
        <v>0</v>
      </c>
    </row>
    <row r="281" spans="1:17" x14ac:dyDescent="0.2">
      <c r="A281" s="1040" t="s">
        <v>79</v>
      </c>
      <c r="B281" s="1041"/>
      <c r="C281" s="1041"/>
      <c r="D281" s="1041"/>
      <c r="E281" s="1041"/>
      <c r="F281" s="1041"/>
      <c r="G281" s="1041"/>
      <c r="H281" s="1042"/>
      <c r="I281" s="296">
        <f>SUMIF(H11:H265,"SB(ŽPL)",I11:I265)</f>
        <v>0</v>
      </c>
      <c r="J281" s="296">
        <f>SUMIF(H11:H265,"SB(ŽPL)",J11:J265)</f>
        <v>0</v>
      </c>
      <c r="K281" s="62">
        <f>SUMIF(H11:H265,"SB(ŽPL)",K11:K265)</f>
        <v>0</v>
      </c>
      <c r="L281" s="62">
        <f>SUMIF(I11:I265,"SB(ŽPL)",L11:L265)</f>
        <v>0</v>
      </c>
    </row>
    <row r="282" spans="1:17" ht="12" customHeight="1" x14ac:dyDescent="0.2">
      <c r="A282" s="1040" t="s">
        <v>77</v>
      </c>
      <c r="B282" s="1041"/>
      <c r="C282" s="1041"/>
      <c r="D282" s="1041"/>
      <c r="E282" s="1041"/>
      <c r="F282" s="1041"/>
      <c r="G282" s="1041"/>
      <c r="H282" s="1042"/>
      <c r="I282" s="173">
        <f>SUMIF(H11:H265,"SB(VRL)",I11:I265)</f>
        <v>0</v>
      </c>
      <c r="J282" s="173">
        <f>SUMIF(H43:H265,"SB(VRL)",J43:J265)</f>
        <v>0</v>
      </c>
      <c r="K282" s="173">
        <f>SUMIF(H43:H265,"SB(VRL)",K43:K265)</f>
        <v>0</v>
      </c>
      <c r="L282" s="173">
        <f>SUMIF(I43:I265,"SB(VRL)",L43:L265)</f>
        <v>0</v>
      </c>
    </row>
    <row r="283" spans="1:17" x14ac:dyDescent="0.2">
      <c r="A283" s="1072" t="s">
        <v>14</v>
      </c>
      <c r="B283" s="1073"/>
      <c r="C283" s="1073"/>
      <c r="D283" s="1073"/>
      <c r="E283" s="1073"/>
      <c r="F283" s="1073"/>
      <c r="G283" s="1073"/>
      <c r="H283" s="1074"/>
      <c r="I283" s="297">
        <f>SUM(I284:I287)</f>
        <v>802.5</v>
      </c>
      <c r="J283" s="297">
        <f>SUM(J284:J287)</f>
        <v>1027</v>
      </c>
      <c r="K283" s="371">
        <f t="shared" ref="K283" si="11">SUM(K284:K287)</f>
        <v>3659.5</v>
      </c>
      <c r="L283" s="371">
        <f t="shared" ref="L283" si="12">SUM(L284:L287)</f>
        <v>2694.2</v>
      </c>
    </row>
    <row r="284" spans="1:17" x14ac:dyDescent="0.2">
      <c r="A284" s="1046" t="s">
        <v>110</v>
      </c>
      <c r="B284" s="1047"/>
      <c r="C284" s="1047"/>
      <c r="D284" s="1047"/>
      <c r="E284" s="1047"/>
      <c r="F284" s="1047"/>
      <c r="G284" s="1047"/>
      <c r="H284" s="1048"/>
      <c r="I284" s="90">
        <f>SUMIF(H12:H265,"KVJUD",I12:I265)</f>
        <v>0</v>
      </c>
      <c r="J284" s="90">
        <f>SUMIF(H12:H265,"KVJUD",J12:J265)</f>
        <v>0</v>
      </c>
      <c r="K284" s="90">
        <f>SUMIF(H12:H265,"KVJUD",K12:K265)</f>
        <v>0</v>
      </c>
      <c r="L284" s="90">
        <f>SUMIF(H12:H265,"KVJUD",L12:L265)</f>
        <v>0</v>
      </c>
    </row>
    <row r="285" spans="1:17" ht="13.5" customHeight="1" x14ac:dyDescent="0.2">
      <c r="A285" s="1034" t="s">
        <v>21</v>
      </c>
      <c r="B285" s="1035"/>
      <c r="C285" s="1035"/>
      <c r="D285" s="1035"/>
      <c r="E285" s="1035"/>
      <c r="F285" s="1035"/>
      <c r="G285" s="1035"/>
      <c r="H285" s="1036"/>
      <c r="I285" s="90">
        <f>SUMIF(H11:H265,"LRVB",I11:I265)</f>
        <v>65.099999999999994</v>
      </c>
      <c r="J285" s="90">
        <f>SUMIF(H11:H265,"LRVB",J11:J265)</f>
        <v>83.3</v>
      </c>
      <c r="K285" s="90">
        <f>SUMIF(H11:H265,"LRVB",K11:K265)</f>
        <v>296.7</v>
      </c>
      <c r="L285" s="90">
        <f>SUMIF(H11:H265,"LRVB",L11:L265)</f>
        <v>218.5</v>
      </c>
    </row>
    <row r="286" spans="1:17" ht="14.25" customHeight="1" x14ac:dyDescent="0.2">
      <c r="A286" s="1051" t="s">
        <v>20</v>
      </c>
      <c r="B286" s="1052"/>
      <c r="C286" s="1052"/>
      <c r="D286" s="1052"/>
      <c r="E286" s="1052"/>
      <c r="F286" s="1052"/>
      <c r="G286" s="1052"/>
      <c r="H286" s="1053"/>
      <c r="I286" s="61">
        <f>SUMIF(H12:H263,"ES",I12:I263)</f>
        <v>737.4</v>
      </c>
      <c r="J286" s="61">
        <f>SUMIF(H12:H263,"ES",J12:J263)</f>
        <v>943.7</v>
      </c>
      <c r="K286" s="61">
        <f>SUMIF(H12:H263,"ES",K12:K263)</f>
        <v>3362.8</v>
      </c>
      <c r="L286" s="61">
        <f>SUMIF(H12:H263,"ES",L12:L263)</f>
        <v>2475.6999999999998</v>
      </c>
    </row>
    <row r="287" spans="1:17" ht="15.75" customHeight="1" x14ac:dyDescent="0.2">
      <c r="A287" s="1034" t="s">
        <v>22</v>
      </c>
      <c r="B287" s="1035"/>
      <c r="C287" s="1035"/>
      <c r="D287" s="1035"/>
      <c r="E287" s="1035"/>
      <c r="F287" s="1035"/>
      <c r="G287" s="1035"/>
      <c r="H287" s="1036"/>
      <c r="I287" s="90">
        <f>SUMIF(H11:H265,"Kt",I11:I265)</f>
        <v>0</v>
      </c>
      <c r="J287" s="90">
        <f>SUMIF(H11:H265,"Kt",J11:J265)</f>
        <v>0</v>
      </c>
      <c r="K287" s="90">
        <f>SUMIF(H11:H265,"Kt",K11:K265)</f>
        <v>0</v>
      </c>
      <c r="L287" s="90">
        <f>SUMIF(H11:H265,"Kt",L11:L265)</f>
        <v>0</v>
      </c>
    </row>
    <row r="288" spans="1:17" ht="15" customHeight="1" thickBot="1" x14ac:dyDescent="0.25">
      <c r="A288" s="1069" t="s">
        <v>15</v>
      </c>
      <c r="B288" s="1070"/>
      <c r="C288" s="1070"/>
      <c r="D288" s="1070"/>
      <c r="E288" s="1070"/>
      <c r="F288" s="1070"/>
      <c r="G288" s="1070"/>
      <c r="H288" s="1071"/>
      <c r="I288" s="246">
        <f>SUM(I270,I283)</f>
        <v>12709.7</v>
      </c>
      <c r="J288" s="246">
        <f>SUM(J270,J283)</f>
        <v>18155.900000000001</v>
      </c>
      <c r="K288" s="246">
        <f>SUM(K270,K283)</f>
        <v>24333.1</v>
      </c>
      <c r="L288" s="246">
        <f>SUM(L270,L283)</f>
        <v>24859.599999999999</v>
      </c>
      <c r="N288" s="3"/>
      <c r="O288" s="3"/>
      <c r="P288" s="3"/>
      <c r="Q288" s="3"/>
    </row>
    <row r="289" spans="9:17" x14ac:dyDescent="0.2">
      <c r="I289" s="9"/>
      <c r="J289" s="9"/>
      <c r="K289" s="9"/>
      <c r="L289" s="9"/>
      <c r="M289" s="9"/>
      <c r="N289" s="8"/>
      <c r="O289" s="8"/>
      <c r="P289" s="8"/>
      <c r="Q289" s="8"/>
    </row>
    <row r="290" spans="9:17" x14ac:dyDescent="0.2">
      <c r="I290" s="342"/>
      <c r="J290" s="342"/>
      <c r="K290" s="342"/>
      <c r="L290" s="342"/>
      <c r="M290" s="9"/>
      <c r="N290" s="9"/>
      <c r="O290" s="9"/>
      <c r="P290" s="9"/>
      <c r="Q290" s="9"/>
    </row>
    <row r="291" spans="9:17" x14ac:dyDescent="0.2">
      <c r="I291" s="14"/>
      <c r="J291" s="14"/>
      <c r="K291" s="14"/>
      <c r="L291" s="14"/>
    </row>
    <row r="292" spans="9:17" x14ac:dyDescent="0.2">
      <c r="I292" s="14"/>
      <c r="J292" s="14"/>
      <c r="K292" s="14"/>
      <c r="L292" s="14"/>
    </row>
    <row r="293" spans="9:17" x14ac:dyDescent="0.2">
      <c r="I293" s="36"/>
      <c r="J293" s="36"/>
      <c r="K293" s="36"/>
      <c r="L293" s="36"/>
    </row>
  </sheetData>
  <mergeCells count="263">
    <mergeCell ref="M107:M108"/>
    <mergeCell ref="M114:M115"/>
    <mergeCell ref="M118:M119"/>
    <mergeCell ref="E101:E102"/>
    <mergeCell ref="A134:A135"/>
    <mergeCell ref="A94:A95"/>
    <mergeCell ref="B94:B95"/>
    <mergeCell ref="C94:C95"/>
    <mergeCell ref="E98:E100"/>
    <mergeCell ref="D134:D135"/>
    <mergeCell ref="A121:A122"/>
    <mergeCell ref="B121:B122"/>
    <mergeCell ref="D121:D122"/>
    <mergeCell ref="E121:E122"/>
    <mergeCell ref="F121:F122"/>
    <mergeCell ref="E134:E135"/>
    <mergeCell ref="A59:A66"/>
    <mergeCell ref="B59:B66"/>
    <mergeCell ref="C59:C66"/>
    <mergeCell ref="D59:D66"/>
    <mergeCell ref="E59:E66"/>
    <mergeCell ref="F59:F66"/>
    <mergeCell ref="E67:E70"/>
    <mergeCell ref="F67:F85"/>
    <mergeCell ref="A136:A137"/>
    <mergeCell ref="B134:B135"/>
    <mergeCell ref="C134:C135"/>
    <mergeCell ref="D98:D100"/>
    <mergeCell ref="A88:A89"/>
    <mergeCell ref="B88:B89"/>
    <mergeCell ref="F92:F93"/>
    <mergeCell ref="E88:E89"/>
    <mergeCell ref="B136:B137"/>
    <mergeCell ref="C136:C137"/>
    <mergeCell ref="G59:G66"/>
    <mergeCell ref="A86:A87"/>
    <mergeCell ref="B86:B87"/>
    <mergeCell ref="C86:C87"/>
    <mergeCell ref="D86:D87"/>
    <mergeCell ref="E86:E87"/>
    <mergeCell ref="F86:F87"/>
    <mergeCell ref="D67:D85"/>
    <mergeCell ref="F231:F233"/>
    <mergeCell ref="G231:G233"/>
    <mergeCell ref="C88:C89"/>
    <mergeCell ref="G107:G108"/>
    <mergeCell ref="G98:G100"/>
    <mergeCell ref="D94:D95"/>
    <mergeCell ref="E94:E95"/>
    <mergeCell ref="F94:F95"/>
    <mergeCell ref="G94:G95"/>
    <mergeCell ref="G133:G135"/>
    <mergeCell ref="F134:F135"/>
    <mergeCell ref="D96:D97"/>
    <mergeCell ref="E96:E97"/>
    <mergeCell ref="G96:G97"/>
    <mergeCell ref="E90:E93"/>
    <mergeCell ref="G221:G222"/>
    <mergeCell ref="F216:F218"/>
    <mergeCell ref="G216:G217"/>
    <mergeCell ref="G88:G89"/>
    <mergeCell ref="G125:G126"/>
    <mergeCell ref="D106:F106"/>
    <mergeCell ref="E109:E114"/>
    <mergeCell ref="F109:F115"/>
    <mergeCell ref="G223:G225"/>
    <mergeCell ref="F221:F222"/>
    <mergeCell ref="D221:D222"/>
    <mergeCell ref="E223:E228"/>
    <mergeCell ref="E221:E222"/>
    <mergeCell ref="F88:F89"/>
    <mergeCell ref="E107:E108"/>
    <mergeCell ref="E123:E124"/>
    <mergeCell ref="D136:D137"/>
    <mergeCell ref="E144:E145"/>
    <mergeCell ref="E136:E137"/>
    <mergeCell ref="D147:D148"/>
    <mergeCell ref="E147:E148"/>
    <mergeCell ref="G146:G148"/>
    <mergeCell ref="G136:G137"/>
    <mergeCell ref="E103:E105"/>
    <mergeCell ref="F103:F105"/>
    <mergeCell ref="E253:E255"/>
    <mergeCell ref="F253:F255"/>
    <mergeCell ref="E256:E257"/>
    <mergeCell ref="G256:G257"/>
    <mergeCell ref="E260:E261"/>
    <mergeCell ref="C221:C222"/>
    <mergeCell ref="G260:G261"/>
    <mergeCell ref="B265:H265"/>
    <mergeCell ref="C253:C255"/>
    <mergeCell ref="B253:B255"/>
    <mergeCell ref="E258:E259"/>
    <mergeCell ref="G258:G259"/>
    <mergeCell ref="C250:H250"/>
    <mergeCell ref="C249:H249"/>
    <mergeCell ref="C231:C233"/>
    <mergeCell ref="D231:D233"/>
    <mergeCell ref="E231:E233"/>
    <mergeCell ref="A288:H288"/>
    <mergeCell ref="A285:H285"/>
    <mergeCell ref="A282:H282"/>
    <mergeCell ref="A286:H286"/>
    <mergeCell ref="A287:H287"/>
    <mergeCell ref="A283:H283"/>
    <mergeCell ref="A280:H280"/>
    <mergeCell ref="A281:H281"/>
    <mergeCell ref="A277:H277"/>
    <mergeCell ref="A273:H273"/>
    <mergeCell ref="A275:H275"/>
    <mergeCell ref="A270:H270"/>
    <mergeCell ref="A279:H279"/>
    <mergeCell ref="A276:H276"/>
    <mergeCell ref="A271:H271"/>
    <mergeCell ref="A284:H284"/>
    <mergeCell ref="C263:H263"/>
    <mergeCell ref="A278:H278"/>
    <mergeCell ref="A274:H274"/>
    <mergeCell ref="A272:H272"/>
    <mergeCell ref="A269:H269"/>
    <mergeCell ref="B264:H264"/>
    <mergeCell ref="A266:M266"/>
    <mergeCell ref="M265:Q265"/>
    <mergeCell ref="M264:Q264"/>
    <mergeCell ref="A268:H268"/>
    <mergeCell ref="M1:Q1"/>
    <mergeCell ref="A3:Q3"/>
    <mergeCell ref="A7:A9"/>
    <mergeCell ref="B7:B9"/>
    <mergeCell ref="C7:C9"/>
    <mergeCell ref="D7:D9"/>
    <mergeCell ref="E7:E9"/>
    <mergeCell ref="F7:F9"/>
    <mergeCell ref="G7:G9"/>
    <mergeCell ref="H7:H9"/>
    <mergeCell ref="I7:I9"/>
    <mergeCell ref="L7:L9"/>
    <mergeCell ref="M7:Q7"/>
    <mergeCell ref="A4:Q4"/>
    <mergeCell ref="A5:Q5"/>
    <mergeCell ref="M6:Q6"/>
    <mergeCell ref="M8:M9"/>
    <mergeCell ref="N8:Q8"/>
    <mergeCell ref="J7:J9"/>
    <mergeCell ref="K7:K9"/>
    <mergeCell ref="P150:P151"/>
    <mergeCell ref="O150:O151"/>
    <mergeCell ref="M213:M214"/>
    <mergeCell ref="M194:M195"/>
    <mergeCell ref="G210:G212"/>
    <mergeCell ref="D204:D205"/>
    <mergeCell ref="B150:B151"/>
    <mergeCell ref="M150:M151"/>
    <mergeCell ref="D174:D180"/>
    <mergeCell ref="D152:D153"/>
    <mergeCell ref="E152:E153"/>
    <mergeCell ref="D181:D186"/>
    <mergeCell ref="E158:E159"/>
    <mergeCell ref="E194:E198"/>
    <mergeCell ref="F150:F151"/>
    <mergeCell ref="E154:E157"/>
    <mergeCell ref="E150:E151"/>
    <mergeCell ref="F152:F153"/>
    <mergeCell ref="B152:B153"/>
    <mergeCell ref="C150:C151"/>
    <mergeCell ref="D150:D151"/>
    <mergeCell ref="C152:C153"/>
    <mergeCell ref="D23:D27"/>
    <mergeCell ref="M256:M257"/>
    <mergeCell ref="A231:A233"/>
    <mergeCell ref="B231:B233"/>
    <mergeCell ref="G154:G157"/>
    <mergeCell ref="D160:D163"/>
    <mergeCell ref="E213:E214"/>
    <mergeCell ref="M217:M218"/>
    <mergeCell ref="E216:E218"/>
    <mergeCell ref="E210:E211"/>
    <mergeCell ref="C188:H188"/>
    <mergeCell ref="D168:D172"/>
    <mergeCell ref="A253:A255"/>
    <mergeCell ref="E204:E205"/>
    <mergeCell ref="F204:F205"/>
    <mergeCell ref="C207:H207"/>
    <mergeCell ref="C208:O208"/>
    <mergeCell ref="E251:E252"/>
    <mergeCell ref="A221:A222"/>
    <mergeCell ref="B221:B222"/>
    <mergeCell ref="G235:G236"/>
    <mergeCell ref="A150:A151"/>
    <mergeCell ref="A152:A153"/>
    <mergeCell ref="G253:G255"/>
    <mergeCell ref="D41:D42"/>
    <mergeCell ref="E41:E42"/>
    <mergeCell ref="G41:G42"/>
    <mergeCell ref="R210:S210"/>
    <mergeCell ref="D53:D54"/>
    <mergeCell ref="G109:G115"/>
    <mergeCell ref="E116:E117"/>
    <mergeCell ref="E118:E119"/>
    <mergeCell ref="N41:N42"/>
    <mergeCell ref="O41:O42"/>
    <mergeCell ref="P41:P42"/>
    <mergeCell ref="Q41:Q42"/>
    <mergeCell ref="M103:M105"/>
    <mergeCell ref="D55:G55"/>
    <mergeCell ref="D51:D52"/>
    <mergeCell ref="D45:D46"/>
    <mergeCell ref="G90:G93"/>
    <mergeCell ref="D88:D89"/>
    <mergeCell ref="E49:E50"/>
    <mergeCell ref="Q150:Q151"/>
    <mergeCell ref="E191:E193"/>
    <mergeCell ref="C189:Q189"/>
    <mergeCell ref="G190:G193"/>
    <mergeCell ref="M196:M197"/>
    <mergeCell ref="A10:Q10"/>
    <mergeCell ref="D43:D44"/>
    <mergeCell ref="B12:Q12"/>
    <mergeCell ref="C13:Q13"/>
    <mergeCell ref="G43:G44"/>
    <mergeCell ref="M43:M44"/>
    <mergeCell ref="E43:E44"/>
    <mergeCell ref="A11:Q11"/>
    <mergeCell ref="G45:G46"/>
    <mergeCell ref="E14:E17"/>
    <mergeCell ref="G14:G17"/>
    <mergeCell ref="M14:M17"/>
    <mergeCell ref="F45:F46"/>
    <mergeCell ref="F16:F17"/>
    <mergeCell ref="G18:G22"/>
    <mergeCell ref="E18:E22"/>
    <mergeCell ref="F18:F22"/>
    <mergeCell ref="M19:M21"/>
    <mergeCell ref="E23:E27"/>
    <mergeCell ref="F23:F27"/>
    <mergeCell ref="M23:M27"/>
    <mergeCell ref="D28:D32"/>
    <mergeCell ref="E28:E32"/>
    <mergeCell ref="F28:F32"/>
    <mergeCell ref="G86:G87"/>
    <mergeCell ref="E45:E46"/>
    <mergeCell ref="G51:G52"/>
    <mergeCell ref="G56:G58"/>
    <mergeCell ref="M47:M48"/>
    <mergeCell ref="M94:M95"/>
    <mergeCell ref="M228:M229"/>
    <mergeCell ref="M29:M30"/>
    <mergeCell ref="M41:M42"/>
    <mergeCell ref="M49:M50"/>
    <mergeCell ref="E51:E52"/>
    <mergeCell ref="E47:E48"/>
    <mergeCell ref="M88:M89"/>
    <mergeCell ref="E33:E36"/>
    <mergeCell ref="F33:F36"/>
    <mergeCell ref="M34:M36"/>
    <mergeCell ref="E37:E40"/>
    <mergeCell ref="F37:F40"/>
    <mergeCell ref="M38:M40"/>
    <mergeCell ref="E53:E54"/>
    <mergeCell ref="G53:G54"/>
    <mergeCell ref="M65:M66"/>
    <mergeCell ref="E56:E58"/>
    <mergeCell ref="M139:M140"/>
  </mergeCells>
  <printOptions horizontalCentered="1"/>
  <pageMargins left="0.78740157480314965" right="0.39370078740157483" top="0.39370078740157483" bottom="0.39370078740157483" header="0" footer="0"/>
  <pageSetup paperSize="9" scale="58" orientation="portrait" r:id="rId1"/>
  <rowBreaks count="1" manualBreakCount="1">
    <brk id="80"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2</vt:i4>
      </vt:variant>
    </vt:vector>
  </HeadingPairs>
  <TitlesOfParts>
    <vt:vector size="3" baseType="lpstr">
      <vt:lpstr>aiškinamoji lentelė</vt:lpstr>
      <vt:lpstr>'aiškinamoji lentelė'!Print_Area</vt:lpstr>
      <vt:lpstr>'aiškinamoji lentelė'!Print_Titles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Audra Cepiene</cp:lastModifiedBy>
  <cp:lastPrinted>2020-01-17T13:20:23Z</cp:lastPrinted>
  <dcterms:created xsi:type="dcterms:W3CDTF">2007-07-27T10:32:34Z</dcterms:created>
  <dcterms:modified xsi:type="dcterms:W3CDTF">2020-01-20T12:14:30Z</dcterms:modified>
</cp:coreProperties>
</file>