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0" yWindow="0" windowWidth="28800" windowHeight="12300"/>
  </bookViews>
  <sheets>
    <sheet name="aiškinamoji lentelė" sheetId="17" r:id="rId1"/>
  </sheets>
  <definedNames>
    <definedName name="_xlnm.Print_Area" localSheetId="0">'aiškinamoji lentelė'!$A$1:$Q$213</definedName>
    <definedName name="_xlnm.Print_Titles" localSheetId="0">'aiškinamoji lentelė'!$6:$8</definedName>
  </definedNames>
  <calcPr calcId="162913"/>
</workbook>
</file>

<file path=xl/calcChain.xml><?xml version="1.0" encoding="utf-8"?>
<calcChain xmlns="http://schemas.openxmlformats.org/spreadsheetml/2006/main">
  <c r="J36" i="17" l="1"/>
  <c r="J20" i="17" l="1"/>
  <c r="J141" i="17" l="1"/>
  <c r="J47" i="17" l="1"/>
  <c r="K132" i="17" l="1"/>
  <c r="J82" i="17" l="1"/>
  <c r="K185" i="17" l="1"/>
  <c r="L185" i="17"/>
  <c r="J185" i="17"/>
  <c r="L150" i="17" l="1"/>
  <c r="K150" i="17"/>
  <c r="K153" i="17" s="1"/>
  <c r="K154" i="17" s="1"/>
  <c r="J150" i="17"/>
  <c r="L151" i="17"/>
  <c r="L199" i="17" l="1"/>
  <c r="J153" i="17"/>
  <c r="J154" i="17" s="1"/>
  <c r="L153" i="17"/>
  <c r="L154" i="17" s="1"/>
  <c r="L132" i="17" l="1"/>
  <c r="J45" i="17" l="1"/>
  <c r="J78" i="17" l="1"/>
  <c r="I119" i="17" l="1"/>
  <c r="J58" i="17" l="1"/>
  <c r="J86" i="17" l="1"/>
  <c r="K86" i="17"/>
  <c r="L86" i="17"/>
  <c r="K58" i="17"/>
  <c r="L58" i="17"/>
  <c r="J167" i="17"/>
  <c r="K167" i="17"/>
  <c r="L167" i="17"/>
  <c r="I167" i="17"/>
  <c r="I84" i="17"/>
  <c r="I184" i="17" l="1"/>
  <c r="I185" i="17" s="1"/>
  <c r="J124" i="17"/>
  <c r="J132" i="17" l="1"/>
  <c r="J207" i="17"/>
  <c r="I132" i="17"/>
  <c r="I35" i="17" l="1"/>
  <c r="I19" i="17" l="1"/>
  <c r="I87" i="17" l="1"/>
  <c r="I74" i="17"/>
  <c r="I43" i="17"/>
  <c r="I55" i="17"/>
  <c r="K201" i="17" l="1"/>
  <c r="K212" i="17"/>
  <c r="K211" i="17"/>
  <c r="K209" i="17"/>
  <c r="K208" i="17"/>
  <c r="K207" i="17"/>
  <c r="K206" i="17"/>
  <c r="K205" i="17"/>
  <c r="K204" i="17"/>
  <c r="K203" i="17"/>
  <c r="K202" i="17"/>
  <c r="K200" i="17"/>
  <c r="K188" i="17"/>
  <c r="K168" i="17"/>
  <c r="K138" i="17"/>
  <c r="K135" i="17"/>
  <c r="K92" i="17"/>
  <c r="K90" i="17"/>
  <c r="K72" i="17"/>
  <c r="K70" i="17"/>
  <c r="K65" i="17"/>
  <c r="K61" i="17"/>
  <c r="K189" i="17" l="1"/>
  <c r="K199" i="17"/>
  <c r="K198" i="17" s="1"/>
  <c r="K197" i="17" s="1"/>
  <c r="K139" i="17"/>
  <c r="K210" i="17"/>
  <c r="I66" i="17"/>
  <c r="I70" i="17" s="1"/>
  <c r="K190" i="17" l="1"/>
  <c r="K191" i="17" s="1"/>
  <c r="K213" i="17"/>
  <c r="I44" i="17" l="1"/>
  <c r="I14" i="17" l="1"/>
  <c r="I77" i="17" l="1"/>
  <c r="I82" i="17" l="1"/>
  <c r="I90" i="17" l="1"/>
  <c r="I78" i="17" l="1"/>
  <c r="I86" i="17" s="1"/>
  <c r="I62" i="17" l="1"/>
  <c r="I59" i="17"/>
  <c r="L205" i="17" l="1"/>
  <c r="J205" i="17"/>
  <c r="I205" i="17"/>
  <c r="I135" i="17"/>
  <c r="I211" i="17"/>
  <c r="I209" i="17"/>
  <c r="I200" i="17"/>
  <c r="I201" i="17"/>
  <c r="I203" i="17"/>
  <c r="I208" i="17"/>
  <c r="I204" i="17"/>
  <c r="I51" i="17" l="1"/>
  <c r="I20" i="17" l="1"/>
  <c r="I141" i="17" l="1"/>
  <c r="I147" i="17"/>
  <c r="I153" i="17" l="1"/>
  <c r="I154" i="17" s="1"/>
  <c r="I206" i="17"/>
  <c r="I38" i="17"/>
  <c r="I36" i="17"/>
  <c r="I58" i="17" l="1"/>
  <c r="L212" i="17"/>
  <c r="J212" i="17"/>
  <c r="I212" i="17"/>
  <c r="L211" i="17"/>
  <c r="J211" i="17"/>
  <c r="L209" i="17"/>
  <c r="J209" i="17"/>
  <c r="L208" i="17"/>
  <c r="J208" i="17"/>
  <c r="L207" i="17"/>
  <c r="I207" i="17"/>
  <c r="L206" i="17"/>
  <c r="J206" i="17"/>
  <c r="L204" i="17"/>
  <c r="J204" i="17"/>
  <c r="L203" i="17"/>
  <c r="J203" i="17"/>
  <c r="L202" i="17"/>
  <c r="J202" i="17"/>
  <c r="I202" i="17"/>
  <c r="L201" i="17"/>
  <c r="J201" i="17"/>
  <c r="L200" i="17"/>
  <c r="J200" i="17"/>
  <c r="L188" i="17"/>
  <c r="J188" i="17"/>
  <c r="I188" i="17"/>
  <c r="L168" i="17"/>
  <c r="J168" i="17"/>
  <c r="I168" i="17"/>
  <c r="L138" i="17"/>
  <c r="J138" i="17"/>
  <c r="I138" i="17"/>
  <c r="L135" i="17"/>
  <c r="J135" i="17"/>
  <c r="L92" i="17"/>
  <c r="J92" i="17"/>
  <c r="I92" i="17"/>
  <c r="L90" i="17"/>
  <c r="J90" i="17"/>
  <c r="L72" i="17"/>
  <c r="J72" i="17"/>
  <c r="I72" i="17"/>
  <c r="L70" i="17"/>
  <c r="J70" i="17"/>
  <c r="L65" i="17"/>
  <c r="J65" i="17"/>
  <c r="I65" i="17"/>
  <c r="L61" i="17"/>
  <c r="J61" i="17"/>
  <c r="I61" i="17"/>
  <c r="J199" i="17"/>
  <c r="L198" i="17" l="1"/>
  <c r="L197" i="17" s="1"/>
  <c r="J198" i="17"/>
  <c r="L189" i="17"/>
  <c r="I199" i="17"/>
  <c r="I198" i="17" s="1"/>
  <c r="I197" i="17" s="1"/>
  <c r="I189" i="17"/>
  <c r="J210" i="17"/>
  <c r="I210" i="17"/>
  <c r="J189" i="17"/>
  <c r="L210" i="17"/>
  <c r="L139" i="17"/>
  <c r="I139" i="17"/>
  <c r="J139" i="17"/>
  <c r="J197" i="17" l="1"/>
  <c r="J213" i="17" s="1"/>
  <c r="L190" i="17"/>
  <c r="L191" i="17" s="1"/>
  <c r="I190" i="17"/>
  <c r="I191" i="17" s="1"/>
  <c r="I213" i="17"/>
  <c r="L213" i="17"/>
  <c r="J190" i="17"/>
  <c r="J191" i="17" s="1"/>
</calcChain>
</file>

<file path=xl/comments1.xml><?xml version="1.0" encoding="utf-8"?>
<comments xmlns="http://schemas.openxmlformats.org/spreadsheetml/2006/main">
  <authors>
    <author>Audra Cepiene</author>
    <author>Indrė Butenienė</author>
    <author>Rima Ališauskaitė</author>
  </authors>
  <commentList>
    <comment ref="N14" authorId="0" shapeId="0">
      <text>
        <r>
          <rPr>
            <sz val="9"/>
            <color indexed="81"/>
            <rFont val="Tahoma"/>
            <family val="2"/>
            <charset val="186"/>
          </rPr>
          <t>2018 m. birželio 28 d. sprendimą Nr. T2-125</t>
        </r>
      </text>
    </comment>
    <comment ref="O14" authorId="0" shapeId="0">
      <text>
        <r>
          <rPr>
            <sz val="9"/>
            <color indexed="81"/>
            <rFont val="Tahoma"/>
            <family val="2"/>
            <charset val="186"/>
          </rPr>
          <t>2019-11-28 Nr.T2-334 nustatytas didžiausias leistinas valstybės tarnautojų ir darbuotojų skaičius – 432,5</t>
        </r>
      </text>
    </comment>
    <comment ref="M23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2019-11-28 sprendimas Nr. T2-333 "Savivaldybės administracijos struktūros ir nuostatų patvirtinimas"
Jei šiuo metu dirbantys tarnautojai ar darbuotojai atsisakytų dirbti pakeistomis sąlygomis ir reikėtų nutraukti tarnybos ar darbo santykius. Prognozuojant išeitines išmokas lėšų poreikis:
5 darbuotojai * 12 koef. * 176 Eur * 5 mėnesiai = 52800 eur.
</t>
        </r>
      </text>
    </comment>
    <comment ref="O66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2019-11-28 Nr. T1-327 </t>
        </r>
        <r>
          <rPr>
            <sz val="9"/>
            <color indexed="81"/>
            <rFont val="Tahoma"/>
            <family val="2"/>
            <charset val="186"/>
          </rPr>
          <t>nustatytas Klaipėdos m. tarybos ir mero sekretoriato valstybės tarnautojų ir darbuotojų, dirbančių pagal darbo sutartis, skaičių –</t>
        </r>
        <r>
          <rPr>
            <b/>
            <sz val="9"/>
            <color indexed="81"/>
            <rFont val="Tahoma"/>
            <family val="2"/>
            <charset val="186"/>
          </rPr>
          <t xml:space="preserve"> 17</t>
        </r>
        <r>
          <rPr>
            <sz val="9"/>
            <color indexed="81"/>
            <rFont val="Tahoma"/>
            <family val="2"/>
            <charset val="186"/>
          </rPr>
          <t xml:space="preserve"> (iš jų 4 – politinio (asmeninio) pasitikėjimo valstybės tarnautojai).</t>
        </r>
      </text>
    </comment>
    <comment ref="F76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</t>
        </r>
        <r>
          <rPr>
            <b/>
            <sz val="9"/>
            <color indexed="81"/>
            <rFont val="Tahoma"/>
            <family val="2"/>
            <charset val="186"/>
          </rPr>
          <t>3.4.2.</t>
        </r>
        <r>
          <rPr>
            <sz val="9"/>
            <color indexed="81"/>
            <rFont val="Tahoma"/>
            <family val="2"/>
            <charset val="186"/>
          </rPr>
          <t xml:space="preserve"> Plėsti Klaipėdos apskrities, vienijančios 7 savivaldybes, bendradarbiavimą sprendžiant viso regiono patrauklumo klausimus 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F78" authorId="2" shapeId="0">
      <text>
        <r>
          <rPr>
            <b/>
            <sz val="9"/>
            <color indexed="81"/>
            <rFont val="Tahoma"/>
            <family val="2"/>
            <charset val="186"/>
          </rPr>
          <t>Rima Ališauskaitė: KEPS 2030 1.1.4. uždavinys</t>
        </r>
        <r>
          <rPr>
            <sz val="9"/>
            <color indexed="81"/>
            <rFont val="Tahoma"/>
            <family val="2"/>
            <charset val="186"/>
          </rPr>
          <t xml:space="preserve">
Sudaryti sąlygas gauti investuotojams ir talentams aktualias viešąsias pas-laugas ir dokumentus anglų kalba: pa-rengti dvikalbius dokumentų šablonus, teikti paslaugas ir priimti dokumentus, užpildytus anglų kalba</t>
        </r>
      </text>
    </comment>
    <comment ref="F82" authorId="2" shapeId="0">
      <text>
        <r>
          <rPr>
            <sz val="9"/>
            <color indexed="81"/>
            <rFont val="Tahoma"/>
            <family val="2"/>
            <charset val="186"/>
          </rPr>
          <t>KEPS 2030 1.3.7. uždavinys Organizuoti nišinius tarptautinius mega-renginius, susijusius su prioritetinių sričių, verslumo skatinimo temomis</t>
        </r>
      </text>
    </comment>
    <comment ref="F84" authorId="2" shapeId="0">
      <text>
        <r>
          <rPr>
            <b/>
            <sz val="9"/>
            <color indexed="81"/>
            <rFont val="Tahoma"/>
            <family val="2"/>
            <charset val="186"/>
          </rPr>
          <t>Rima Ališauskaitė:</t>
        </r>
        <r>
          <rPr>
            <sz val="9"/>
            <color indexed="81"/>
            <rFont val="Tahoma"/>
            <family val="2"/>
            <charset val="186"/>
          </rPr>
          <t xml:space="preserve">
1.5.1. uždavinys keps 2030 Paversti KEPA daugiafunkcių paslaugų talentų pritraukimo, integracijos ir išlai-kymo centru, atsakingu už miesto rin-kodarą, susijusią su talentų pritrau-kimu, ir programų koordinavimą su na-cionalinėmis įstaigomis (VL, LSA) ir NVO</t>
        </r>
      </text>
    </comment>
    <comment ref="F15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P6. </t>
        </r>
        <r>
          <rPr>
            <sz val="9"/>
            <color indexed="81"/>
            <rFont val="Tahoma"/>
            <family val="2"/>
            <charset val="186"/>
          </rPr>
          <t xml:space="preserve">Klaipėdos miesto ekonominės plėtros strategija ir įgyvendinimo veiksmų planas iki 2030 metų, 1.1.1. priemonė
</t>
        </r>
        <r>
          <rPr>
            <b/>
            <sz val="9"/>
            <color indexed="81"/>
            <rFont val="Tahoma"/>
            <family val="2"/>
            <charset val="186"/>
          </rPr>
          <t>P1,</t>
        </r>
        <r>
          <rPr>
            <sz val="9"/>
            <color indexed="81"/>
            <rFont val="Tahoma"/>
            <family val="2"/>
            <charset val="186"/>
          </rPr>
          <t xml:space="preserve"> 8.3.2. Savivaldybės administracijoje įdiegta ir funkcionuoja kokybės vadybos sistema</t>
        </r>
      </text>
    </comment>
    <comment ref="M157" authorId="0" shapeId="0">
      <text>
        <r>
          <rPr>
            <sz val="9"/>
            <color indexed="81"/>
            <rFont val="Tahoma"/>
            <family val="2"/>
            <charset val="186"/>
          </rPr>
          <t xml:space="preserve">Įdiegti ir taikomi ne mažiau kaip 7 LEAN „lieknoji vadyba“ (angl. lean – lieknas) </t>
        </r>
        <r>
          <rPr>
            <sz val="7"/>
            <color indexed="81"/>
            <rFont val="Tahoma"/>
            <family val="2"/>
            <charset val="186"/>
          </rPr>
          <t>(Asaichi, Kaizen, PDCA, SD, VACA, VSM, 5S)</t>
        </r>
        <r>
          <rPr>
            <sz val="9"/>
            <color indexed="81"/>
            <rFont val="Tahoma"/>
            <family val="2"/>
            <charset val="186"/>
          </rPr>
          <t xml:space="preserve"> vadybos metodai, vnt. </t>
        </r>
      </text>
    </comment>
    <comment ref="F15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P3.4.3.5 </t>
        </r>
        <r>
          <rPr>
            <sz val="9"/>
            <color indexed="81"/>
            <rFont val="Tahoma"/>
            <family val="2"/>
            <charset val="186"/>
          </rPr>
          <t>Diegti visuotinės kokybės vadybos principus Savivaldybės administracijoje,</t>
        </r>
      </text>
    </comment>
    <comment ref="F160" authorId="0" shapeId="0">
      <text>
        <r>
          <rPr>
            <b/>
            <sz val="9"/>
            <color indexed="81"/>
            <rFont val="Tahoma"/>
            <family val="2"/>
            <charset val="186"/>
          </rPr>
          <t>P1,</t>
        </r>
        <r>
          <rPr>
            <sz val="9"/>
            <color indexed="81"/>
            <rFont val="Tahoma"/>
            <family val="2"/>
            <charset val="186"/>
          </rPr>
          <t xml:space="preserve"> 8.1.3. Patvirtintas ir įgyvendinamas Klaipėdos miesto  savivaldybės 2021–2030 m. strateginis plėtros planas
</t>
        </r>
      </text>
    </comment>
    <comment ref="F161" authorId="1" shapeId="0">
      <text>
        <r>
          <rPr>
            <sz val="9"/>
            <color indexed="81"/>
            <rFont val="Tahoma"/>
            <family val="2"/>
            <charset val="186"/>
          </rPr>
          <t xml:space="preserve">KEPS 1.1.5. Įdiegti veiklos rezultatų stebėsenos sistemą, pagrįstą procesų rodiklių matavimu, ir susieti ją su darbuotojų vertinimo ir motyvavimo sistema </t>
        </r>
      </text>
    </comment>
    <comment ref="F162" authorId="0" shapeId="0">
      <text>
        <r>
          <rPr>
            <b/>
            <sz val="9"/>
            <color indexed="81"/>
            <rFont val="Tahoma"/>
            <family val="2"/>
            <charset val="186"/>
          </rPr>
          <t>P1,</t>
        </r>
        <r>
          <rPr>
            <sz val="9"/>
            <color indexed="81"/>
            <rFont val="Tahoma"/>
            <family val="2"/>
            <charset val="186"/>
          </rPr>
          <t xml:space="preserve"> 3.2.1. Patvirtinta dalyvaujamojo biudžeto koncepcija ir metodika
</t>
        </r>
      </text>
    </comment>
    <comment ref="F164" authorId="1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8.3.6. Įsteigtų nuotolinių gyventojų aptarnavimo centrų skaičius. </t>
        </r>
      </text>
    </comment>
    <comment ref="F165" authorId="0" shapeId="0">
      <text>
        <r>
          <rPr>
            <b/>
            <sz val="9"/>
            <color indexed="81"/>
            <rFont val="Tahoma"/>
            <family val="2"/>
            <charset val="186"/>
          </rPr>
          <t>P6.</t>
        </r>
        <r>
          <rPr>
            <sz val="9"/>
            <color indexed="81"/>
            <rFont val="Tahoma"/>
            <family val="2"/>
            <charset val="186"/>
          </rPr>
          <t xml:space="preserve"> Klaipėdos miesto ekonominės plėtros strategija ir įgyvendinimo veiksmų planas iki 2030 metų, </t>
        </r>
        <r>
          <rPr>
            <b/>
            <sz val="9"/>
            <color indexed="81"/>
            <rFont val="Tahoma"/>
            <family val="2"/>
            <charset val="186"/>
          </rPr>
          <t xml:space="preserve">1.1.1. priemonė
P1, 8.3.1. Patvirtinta ir  įgyvendinta nauja Savivaldybės darbo organizavimo struktūra
</t>
        </r>
      </text>
    </comment>
    <comment ref="I19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14381,5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<sst xmlns="http://schemas.openxmlformats.org/spreadsheetml/2006/main" count="523" uniqueCount="269">
  <si>
    <t>Veiklos plano tikslo kodas</t>
  </si>
  <si>
    <t>Uždavinio kodas</t>
  </si>
  <si>
    <t>Priemonės kodas</t>
  </si>
  <si>
    <t>Papriemonės kodas</t>
  </si>
  <si>
    <t>Pavadinimas</t>
  </si>
  <si>
    <t>Priemonės požymis</t>
  </si>
  <si>
    <t>Vykdytojas (skyrius / asmuo)</t>
  </si>
  <si>
    <t>Finansavimo šaltinis</t>
  </si>
  <si>
    <t>Produkto kriterijaus</t>
  </si>
  <si>
    <t>03 Savivaldybės valdymo programa</t>
  </si>
  <si>
    <t>01</t>
  </si>
  <si>
    <t>Kurti savivaldybės valdymo sistemą, patogią verslui ir gyventojams</t>
  </si>
  <si>
    <t>Organizuoti savivaldybės veiklos bendrųjų funkcijų vykdymą</t>
  </si>
  <si>
    <t>Savivaldybės administracijos veiklos užtikrinimas:</t>
  </si>
  <si>
    <t>Savivaldybės administracijos veiklos užtikrinimas (darbo užmokestis)</t>
  </si>
  <si>
    <t>1</t>
  </si>
  <si>
    <t>SB</t>
  </si>
  <si>
    <t>SB(VB)</t>
  </si>
  <si>
    <t>02</t>
  </si>
  <si>
    <t>Ūkio skyrius</t>
  </si>
  <si>
    <t>SB(SP)</t>
  </si>
  <si>
    <t>SB(SPL)</t>
  </si>
  <si>
    <t>03</t>
  </si>
  <si>
    <t>Dalyvavimas organizuojant rinkimus</t>
  </si>
  <si>
    <t>04</t>
  </si>
  <si>
    <t>Personalo skyrius</t>
  </si>
  <si>
    <t>05</t>
  </si>
  <si>
    <t>Informavimo ir e.paslaugų skyrius</t>
  </si>
  <si>
    <t>Atlikta apklausų, tyrimų, vnt.</t>
  </si>
  <si>
    <t>06</t>
  </si>
  <si>
    <t>Teisės skyrius</t>
  </si>
  <si>
    <t>Per ataskaitinį laikotarpį užbaigtų bylų skaičius</t>
  </si>
  <si>
    <t>07</t>
  </si>
  <si>
    <t>08</t>
  </si>
  <si>
    <t>Daugiabučių gyvenamųjų namų žemės nuomos mokesčio paskirstymo ir administravimo paslaugos pirkimas</t>
  </si>
  <si>
    <t>Namų administratorių, teikiančių paslaugas, skaičius</t>
  </si>
  <si>
    <t>09</t>
  </si>
  <si>
    <t>SB(VR)</t>
  </si>
  <si>
    <t>SB(VRL)</t>
  </si>
  <si>
    <t>10</t>
  </si>
  <si>
    <t>Viešosios tvarkos skyrius</t>
  </si>
  <si>
    <t>11</t>
  </si>
  <si>
    <t>Kontrolės ir audito tarnybos finansinio, ūkinio bei materialinio aptarnavimo užtikrinimas</t>
  </si>
  <si>
    <t>Kontrolės ir audito tarnybos darbuotojų skaičius</t>
  </si>
  <si>
    <t>Iš viso:</t>
  </si>
  <si>
    <t>Savivaldybės tarybos finansinio, ūkinio bei materialinio aptarnavimo užtikrinimas</t>
  </si>
  <si>
    <t>Savivaldybės tarybos narių skaičius</t>
  </si>
  <si>
    <t>Mero reprezentacinių priemonių vykdymas (Mero fondo naudojimas)</t>
  </si>
  <si>
    <t>Dalyvavimas vietinių ir tarptautinių organizacijų veikloje:</t>
  </si>
  <si>
    <t>Tarptautinių organizacijų, kurių narė yra Klaipėdos miesto savivaldybė, skaičius</t>
  </si>
  <si>
    <t>Paskolų grąžinimas ir palūkanų mokėjimas</t>
  </si>
  <si>
    <t>Savivaldybės administracijos direktoriaus rezervas</t>
  </si>
  <si>
    <t>Savivaldybei nuosavybės teise priklausančio ir patikėjimo teise valdomo turto valdymas, naudojimas ir disponavimas:</t>
  </si>
  <si>
    <t>Nekilnojamojo turto matavimai ir teisinė registracija</t>
  </si>
  <si>
    <t>Savivaldybei priklausančių patalpų eksploatacinių ir kitų išlaidų padengimas</t>
  </si>
  <si>
    <t>Pastatų, kuriuose yra savivaldybei priklausančios negyvenamosios patalpos, bendro naudojimo objektų remonto išlaidų padengimas</t>
  </si>
  <si>
    <t>Objektų rengimas privatizavimui, privatizavimo programų rengimas, objektų privatizavimo organizavimas</t>
  </si>
  <si>
    <t>Privatizuota objektų, vnt.</t>
  </si>
  <si>
    <t>Gyvenamųjų patalpų ir jų priklausinių, taip pat pagalbinės paskirties pastatų, jų dalių privatizavimo dokumentų rengimas</t>
  </si>
  <si>
    <t>Privatizuota gyvenamųjų patalpų ir jų priklausinių, vnt.</t>
  </si>
  <si>
    <t>Turto valdymo dokumentų rengimas (galimybių studijos, ekspertizės ir kt.)</t>
  </si>
  <si>
    <t xml:space="preserve">Savivaldybės nekilnojamojo turto  (negyvenamoji paskirtis) remontas </t>
  </si>
  <si>
    <t xml:space="preserve">Savivaldybei priklausančių statinių esamos techninės būklės įvertinimo paslaugų įsigijimas </t>
  </si>
  <si>
    <t>Įvertinta pastatų, skaičius</t>
  </si>
  <si>
    <t>Iš viso uždaviniui:</t>
  </si>
  <si>
    <t>Diegti Savivaldybės administracijoje modernias informacines sistemas ir plėsti elektroninių paslaugų spektrą</t>
  </si>
  <si>
    <t>Informavimo ir e. paslaugų skyrius</t>
  </si>
  <si>
    <t>Gerinti gyventojų aptarnavimo ir darbuotojų darbo sąlygas Savivaldybės administracijoje</t>
  </si>
  <si>
    <t>Savivaldybės administracijos reikmėms naudojamų pastatų ir patalpų einamasis remontas:</t>
  </si>
  <si>
    <t>Iš viso tikslui:</t>
  </si>
  <si>
    <t>Iš viso programai:</t>
  </si>
  <si>
    <t>Finansavimo šaltinių suvestinė</t>
  </si>
  <si>
    <t>Finansavimo šaltiniai</t>
  </si>
  <si>
    <t>SAVIVALDYBĖS  LĖŠOS, IŠ VISO:</t>
  </si>
  <si>
    <t xml:space="preserve">Savivaldybės biudžetas, iš jo: 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</si>
  <si>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</si>
  <si>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Savivaldybės biudžeto rinkliavos lėšos </t>
    </r>
    <r>
      <rPr>
        <b/>
        <sz val="10"/>
        <rFont val="Times New Roman"/>
        <family val="1"/>
        <charset val="186"/>
      </rPr>
      <t>SB(VR)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</si>
  <si>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</si>
  <si>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r>
      <t xml:space="preserve">Paskolos lėšos </t>
    </r>
    <r>
      <rPr>
        <b/>
        <sz val="10"/>
        <rFont val="Times New Roman"/>
        <family val="1"/>
        <charset val="186"/>
      </rPr>
      <t>SB(P)</t>
    </r>
  </si>
  <si>
    <r>
      <t xml:space="preserve">Pajamų įmokos už patalpų nuomą </t>
    </r>
    <r>
      <rPr>
        <b/>
        <sz val="10"/>
        <rFont val="Times New Roman"/>
        <family val="1"/>
        <charset val="186"/>
      </rPr>
      <t>SB(SP)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</si>
  <si>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</si>
  <si>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r>
      <t>Pajamų įmokų už patalpų nuomą likutis</t>
    </r>
    <r>
      <rPr>
        <b/>
        <sz val="10"/>
        <rFont val="Times New Roman"/>
        <family val="1"/>
        <charset val="186"/>
      </rPr>
      <t xml:space="preserve"> SB(SPL)</t>
    </r>
  </si>
  <si>
    <r>
      <t>Vietinių rinkliavų lėšų likutis</t>
    </r>
    <r>
      <rPr>
        <b/>
        <sz val="10"/>
        <rFont val="Times New Roman"/>
        <family val="1"/>
        <charset val="186"/>
      </rPr>
      <t xml:space="preserve"> SB(VRL)</t>
    </r>
  </si>
  <si>
    <t>KITI ŠALTINIAI, IŠ VISO:</t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</si>
  <si>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</si>
  <si>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IŠ VISO:</t>
  </si>
  <si>
    <t xml:space="preserve">Nugriauta statinių, vnt. </t>
  </si>
  <si>
    <t>P.3.4.3.1</t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</si>
  <si>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</si>
  <si>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t>Lietuvoje veikiančių asociacijų, kurių narė yra savivaldybė, skaičius</t>
  </si>
  <si>
    <t>Vykdoma sutarčių su Klaipėdos rajono savivaldybe, vnt.</t>
  </si>
  <si>
    <t>Įsigyta organizacinės technikos, vnt.</t>
  </si>
  <si>
    <t xml:space="preserve">Eksploatuojama kompiuterių, vnt. </t>
  </si>
  <si>
    <t>Įsigyta kompiuterinės technikos, vnt.</t>
  </si>
  <si>
    <t>Išsiųsta laiškų, tūkst. vnt.</t>
  </si>
  <si>
    <t>Savivaldybės tarybos ir mero sekretoriato finansinio, ūkinio bei materialinio aptarnavimo užtikrinimas</t>
  </si>
  <si>
    <t>Savivaldybės tarybos ir mero sekretoriato darbuotojų skaičius</t>
  </si>
  <si>
    <t>Inžinerinių tinklų, kurių atlikti matavimai, ilgis, km</t>
  </si>
  <si>
    <t>Kompiuterinės, programinės įrangos, organizacinės technikos bei licencijų įsigijimas, eksploatavimas</t>
  </si>
  <si>
    <t xml:space="preserve">Dalyvio mokestis už narystę Lietuvoje veikiančiose asociacijose </t>
  </si>
  <si>
    <t xml:space="preserve"> TIKSLŲ, UŽDAVINIŲ, PRIEMONIŲ, PRIEMONIŲ IŠLAIDŲ IR PRODUKTO KRITERIJŲ SUVESTINĖ</t>
  </si>
  <si>
    <t>tūkst. Eur</t>
  </si>
  <si>
    <t>VALDYMO PROGRAMOS (NR. 03)</t>
  </si>
  <si>
    <t>P3.4.1.1, P3.4.2.1, P3.4.1.4</t>
  </si>
  <si>
    <t>Savivaldybės administracijos darbuotojų etatų skaičius</t>
  </si>
  <si>
    <t>SB(L)</t>
  </si>
  <si>
    <t>2019-ieji metai</t>
  </si>
  <si>
    <t>Aiškinamojo rašto priedas Nr.3</t>
  </si>
  <si>
    <t>Mokamas narystės asociacijoje „Klaipėdos regionas“ mokestis, skaičius</t>
  </si>
  <si>
    <t xml:space="preserve">Išsiųsta registruotų laiškų su įteikimu, paprastų laiškų Viešosios tvarkos skyriaus vykdomai veikla, tūkst. vnt. </t>
  </si>
  <si>
    <t xml:space="preserve">Savivaldybės nenaudojamų (neeksploatuojamų) statinių nugriovimas ir jų inžinerinių tinklų techninės būklės palaikymas </t>
  </si>
  <si>
    <t xml:space="preserve">Prižiūrėta objektų, vnt. </t>
  </si>
  <si>
    <t xml:space="preserve">Remontuota objektų, vnt. </t>
  </si>
  <si>
    <t>Perduota inžinerinių tinklų, km</t>
  </si>
  <si>
    <t>Įsigyta programinės įrangos, vnt.</t>
  </si>
  <si>
    <t>Prižiūrėta programinės įrangos, vnt.</t>
  </si>
  <si>
    <t>Eksploatuojama šviestuvų, vnt.</t>
  </si>
  <si>
    <t>Viešųjų ryšių plėtojimas (gyventojų apklausos, nuomonių tyrimai,  informacijos sklaida žiniasklaidos priemonėse, savivaldybės skelbimų publikavimas, rinkodaros ir reprezentacinių  priemonių vykdymas ir kt.)</t>
  </si>
  <si>
    <t>Automobilių statymo aikštelės prie „Švyturio“ arenos apšvietimo išlaidų dengimas ir energinių išteklių išlaidų kompensavimas UAB „Klaipėdos arena“</t>
  </si>
  <si>
    <t>Įsigyta suvenyrų  rūšių, vnt.</t>
  </si>
  <si>
    <t>Kapinių priežiūros skyriaus pastato remontas (Toleikių k., Klaipėdos r. sav.)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</si>
  <si>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</si>
  <si>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Įsigytas turtas, vnt.</t>
  </si>
  <si>
    <t>2020-ieji metai</t>
  </si>
  <si>
    <t>Nupirkta spaudos ploto dienraščiuose, tūkst. kv. cm</t>
  </si>
  <si>
    <t xml:space="preserve">Gerinti gyventojų aptarnavimo kokybę, diegiant pažangius vadybos principus </t>
  </si>
  <si>
    <t>ES</t>
  </si>
  <si>
    <t>Apmokyta darbuotojų, skaičius</t>
  </si>
  <si>
    <t>Sertifikuota atskirų metodų vidinių lyderių, skaičius</t>
  </si>
  <si>
    <t>Mokymų (valstybės tarnautojų įvadiniai mokymai, specifiniai mokymai atestatams ir licencijoms įgyti, naujų darbuotojų adaptavimas) organizavimas</t>
  </si>
  <si>
    <t xml:space="preserve">Eksploatuojama administracinių teisės pažeidimų protokolų valdymo programa, vartotojų skaičius </t>
  </si>
  <si>
    <t>Naudojamos programinės įrangos licencijos, vnt.</t>
  </si>
  <si>
    <t>Strateginio planavimo skyrius</t>
  </si>
  <si>
    <t>Atlikta pastato Debreceno g. 41 vidaus patalpų remonto darbų. Užbaigtumas, proc.</t>
  </si>
  <si>
    <t>Parengtas planas, vnt.</t>
  </si>
  <si>
    <t>Valstybės deleguotų funkcijų vykdymas: Žemės ūkio priemonių vykdymas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</si>
  <si>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</si>
  <si>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Pašto patalpų Aukštoji g. 13, Klaipėdoje išpirkimas</t>
  </si>
  <si>
    <t>Įsigytas civilinės atsakomybės draudimas (Administracinių nusižengimų kodekso ginčų nagrinėjimui), vnt.</t>
  </si>
  <si>
    <t>Patvirtinta nauja Savivaldybės administracijos organizacinė struktūra, vnt.</t>
  </si>
  <si>
    <t>Savivaldybės administracijos organizacinės struktūros tobulinimas</t>
  </si>
  <si>
    <t>Atstovavimo teismuose ir teismų sprendimų vykdymo organizavimas bei teismo išlaidų apmokėjimas</t>
  </si>
  <si>
    <t>Civilinės atsakomybės draudimo įsigijimas</t>
  </si>
  <si>
    <t>Socialinės paramos skyriaus patalpų remontas (Vytauto g. 13)</t>
  </si>
  <si>
    <t>Atlikta pastato Debreceno g. 41 dalies fasado sienų, langų, durų ir stogo tvarkymo darbų. Užbaigtumas, proc.</t>
  </si>
  <si>
    <t>Pasirašytų paskolų sutarčių, vnt.</t>
  </si>
  <si>
    <t xml:space="preserve">Atlikta pastato (Kalvos g. 4) stogo ir fasado remonto darbų. Užbaigtumas, proc. </t>
  </si>
  <si>
    <t>Atlikta pastato (Tiltų g. 8) fasado darbų. Užbaigtumas, proc.</t>
  </si>
  <si>
    <t>Tobulinti savivaldybės administracijos veiklos valdymą:</t>
  </si>
  <si>
    <t>Suremontuota kabinetų ploto, kv. m</t>
  </si>
  <si>
    <t>Atlikta pastato stogo, fasado, vidaus vamzdynų ir patalpų  remonto darbų. Užbaigtumas, proc.</t>
  </si>
  <si>
    <t>Atlikta pastato fasado remonto darbų. Užbaigtumas, proc.</t>
  </si>
  <si>
    <t>Atlikta pastato patalpų remonto darbų. Užbaigtumas, proc.</t>
  </si>
  <si>
    <t>Pastato Liepų g. 11 fasado ir patalpų remontas</t>
  </si>
  <si>
    <t>2021-ųjų metų lėšų projektas</t>
  </si>
  <si>
    <t>2021-ieji metai</t>
  </si>
  <si>
    <t>1000</t>
  </si>
  <si>
    <t xml:space="preserve">Projekto „Paslaugų teikimo gyventojams kokybės gerinimas Klaipėdos regiono savivaldybėse“ įgyvendinimas </t>
  </si>
  <si>
    <t>Išsinuomota ir užpildyta stelažų dokumentų saugojimui (Archyvo veiklai), m</t>
  </si>
  <si>
    <t>26/3</t>
  </si>
  <si>
    <t>95,4</t>
  </si>
  <si>
    <t>Suorganizuota renginių, vnt.</t>
  </si>
  <si>
    <t>Dalyvauta tarptautinių organizacijų veikloje, tarptautiniuose ir miestų partnerių organizuojamuose renginiuose, kartai per metus</t>
  </si>
  <si>
    <t>Sukurta virtuali laisvai samdomų darbuotojų platforma, vnt.</t>
  </si>
  <si>
    <t xml:space="preserve">Priemonių, susijusių su diasporos veikomis, įgyvendinimas </t>
  </si>
  <si>
    <t>Organizuotas tarptautinis renginys – „Globali Klaipėda" piliečių dialogas, vnt.</t>
  </si>
  <si>
    <t>Savivaldybės kontroliuojamų įmonių įstatinio kapitalo didinimas, perduodant inžinerinius tinklus funkcijoms vykdyti, neveikiančių įmonių likvidavimas</t>
  </si>
  <si>
    <t>Pastatų pripažinimo tinkamais naudoti dokumentų rengimas</t>
  </si>
  <si>
    <t>Privatiems asmenims priklausančių patalpų Nemuno g. 113 ir 133, Klaipėdoje, išpirkimas</t>
  </si>
  <si>
    <t xml:space="preserve">Atlikta scenos (prie Šaulių g. 36) remonto darbų. Užbaigtumas, proc. </t>
  </si>
  <si>
    <t xml:space="preserve">Atlikta pastato (Šilutės pl. 38) stogo ir fasado remonto darbų. Užbaigtumas, proc. </t>
  </si>
  <si>
    <t>90</t>
  </si>
  <si>
    <t>Suremontuota apšvietimo prožektorių, vnt.</t>
  </si>
  <si>
    <t>Atlikta istorinių laivų krantinės Klaipėdos piliavietėje sutvarkymo ekspertizė bei techninio svorio įvertinimas, vnt.</t>
  </si>
  <si>
    <t>Sumažinto darbo užmokesčio grąžinimas darbuotojams, skaičius</t>
  </si>
  <si>
    <t>254</t>
  </si>
  <si>
    <t>Išversta į užsienio kalbas tarptautinio bendradarbiavimo dokumentų, puslapių skaičius</t>
  </si>
  <si>
    <t>Organizuota užsienio delegacijų priėmimų ir  pristatymų apie Klaipėdos miestą, vnt.</t>
  </si>
  <si>
    <t xml:space="preserve">Pastato Liepų g. 13 fasado remontas </t>
  </si>
  <si>
    <t>Atlikta remonto darbų H. Manto g. 51 ir Liepų g. 13. Užbaigtumas, proc.</t>
  </si>
  <si>
    <t xml:space="preserve">Archyvo patalpų elektros naudojimo įrenginių remontas </t>
  </si>
  <si>
    <t>Suremontuotas neįgaliųjų liftas (Liepų g. 11), vnt.</t>
  </si>
  <si>
    <t>Parengtas techninis projektas, vnt.</t>
  </si>
  <si>
    <t>Patalpų nuoma Socialinės paramos skyriaus darbuotojams dėl Vytauto g. 13 patalpų remonto, mėn. per metus</t>
  </si>
  <si>
    <t>Savivaldybės administracijos veiklos užtikrinimas (pastatų eksploatacija, prekių ir paslaugų įsigijimas, korespondencijos siuntimas paštu, spaudinių prenumerata ir kt.)</t>
  </si>
  <si>
    <t>Viešosios tvarkos skyriaus veiklos užtikrinimas (pastatų eksploatacija, prekių ir paslaugų įsigijimas, korespondencijos siuntimas paštu ir kt.)</t>
  </si>
  <si>
    <t>Užsienio delegacijų priėmimų organizavimas</t>
  </si>
  <si>
    <t>SB(KPP)</t>
  </si>
  <si>
    <r>
      <t xml:space="preserve">Kelių priežiūros ir plėtros programos lėšos įtrauktos į savivaldybės biudžetą </t>
    </r>
    <r>
      <rPr>
        <b/>
        <sz val="10"/>
        <rFont val="Times New Roman"/>
        <family val="1"/>
        <charset val="186"/>
      </rPr>
      <t>SB(KPP)</t>
    </r>
  </si>
  <si>
    <t>P6</t>
  </si>
  <si>
    <t>Organizuotas tarptautinis renginys Klaipėdoje, vnt.</t>
  </si>
  <si>
    <t xml:space="preserve">Įdiegta ir taikoma vadybos metodų, vnt. </t>
  </si>
  <si>
    <t>Klaipėdos savivaldybės strateginio plėtros plano 2021–2030 m. parengimas</t>
  </si>
  <si>
    <t>Įsigyta inventoriaus, vnt.</t>
  </si>
  <si>
    <t>Įrengta diskusijų sistema posėdžių salėje Danės g. 17, vnt.</t>
  </si>
  <si>
    <t>2022-ieji metai</t>
  </si>
  <si>
    <t>2020-ųjų metų asignavimų planas</t>
  </si>
  <si>
    <t>2022-ųjų metų lėšų projektas</t>
  </si>
  <si>
    <r>
      <t xml:space="preserve">2019–2022 M. KLAIPĖDOS MIESTO SAVIVALDYBĖS </t>
    </r>
    <r>
      <rPr>
        <b/>
        <sz val="11"/>
        <rFont val="Times New Roman"/>
        <family val="1"/>
        <charset val="186"/>
      </rPr>
      <t xml:space="preserve">            </t>
    </r>
  </si>
  <si>
    <t>Išnuomota autotransporto (elektromobilių) priemonių, vnt.</t>
  </si>
  <si>
    <t>1/31</t>
  </si>
  <si>
    <t>Suorganizuoti rinkimai, vnt.</t>
  </si>
  <si>
    <t>140 /30</t>
  </si>
  <si>
    <t>100 /25</t>
  </si>
  <si>
    <t>Apmokyta darbuotojų ir  mokymų programų skaičius</t>
  </si>
  <si>
    <t>200/ 40</t>
  </si>
  <si>
    <t>Eksploatuojama akustinių sirenų, vnt.</t>
  </si>
  <si>
    <t>15</t>
  </si>
  <si>
    <t xml:space="preserve">Atlikta pastato (Liepojos g. 10A) namo cokolio ir fasado remonto darbų. Užbaigtumas, proc. </t>
  </si>
  <si>
    <t xml:space="preserve">Atlikta pastato (Tiltų g. 19) šildymo sistemos atnaujinimo remonto darbų. Užbaigtumas, proc. </t>
  </si>
  <si>
    <t xml:space="preserve">Atlikta pastato (Janonio g. 9) lietaus nuvedimo sistemos, fasadinių sienų tinko remonto darbų. Užbaigtumas, proc. </t>
  </si>
  <si>
    <t xml:space="preserve">Atlikta pastato (I. Kanto g. 11) stogo remonto darbų. Užbaigtumas, proc. </t>
  </si>
  <si>
    <t xml:space="preserve">Atlikta pastato (H. Manto g. 51) Stogo, lietaus nuvedimo sistemos remontas. Karšto, šalto vandens paskirstomojo vamzdyno remontas  darbų. Užbaigtumas, proc. </t>
  </si>
  <si>
    <t>Atlikta pastato (Žvejų g. 5) vamzdynų remonto darbų. Užbaigtumas, proc.</t>
  </si>
  <si>
    <t>Civilinės saugos funkcijos užtikrinimas</t>
  </si>
  <si>
    <t>600</t>
  </si>
  <si>
    <t xml:space="preserve">Įsigyta sulankstomų lovų (300 vnt.) ir miegmaišių (300 vnt.), vnt. </t>
  </si>
  <si>
    <t>Atlikta techninio projekto korektūra, vnt.</t>
  </si>
  <si>
    <t xml:space="preserve">Pastato Šimkaus g. 11 remontas </t>
  </si>
  <si>
    <t>Išleista leidinių, egz.</t>
  </si>
  <si>
    <t>Tarptautinio bendradarbiavimo vystymas, atstovaujant Klaipėdos miestą  (Tarptautinės organizacijos – Cruise Baltic – CB, EUROCITIES, Union of the Baltic Cities – UBC, Baltic Sail,  European Cities Against Drugs – ECAD, Healthy Cities network – WHO, Kommunnes Internasjonale Miljoorganisasjon – KIMO, Istoriniųi miestų lyga – IMLA, Žydų kultūros paveldo Europoje asociacija, Tall Ships Races Europe Ltd. (Sail Training International – STI))</t>
  </si>
  <si>
    <t>1062</t>
  </si>
  <si>
    <t>Įrengta adresinė gaisro sistema, vnt.</t>
  </si>
  <si>
    <t>Įrengta vaizdo sistema, vnt.</t>
  </si>
  <si>
    <t>Atnaujinta koridorių šviestuvų Liepų g.11. Užbaigtumas, proc.</t>
  </si>
  <si>
    <t>Įrengta apsaugos sistema, vnt.</t>
  </si>
  <si>
    <t>Įrengta oro kondicionierių Danės g. 17. Užbaigtumas, proc.</t>
  </si>
  <si>
    <t xml:space="preserve">Įrengta dviračių saugykla kieme iš Vytauto g., vnt.  </t>
  </si>
  <si>
    <t>P1</t>
  </si>
  <si>
    <t>P6, P1</t>
  </si>
  <si>
    <t>0</t>
  </si>
  <si>
    <t xml:space="preserve">Įgyvendintas civilinės saugos funkcijos užtikrinimo rinkodaros priemonių paketas, vnt. </t>
  </si>
  <si>
    <t xml:space="preserve">Atlikta pastato (Danės g. 7) namo modernizacijos remonto darbų. Užbaigtumas, proc. </t>
  </si>
  <si>
    <t xml:space="preserve">Patobulinta priėmimo į savivaldybės bendrojo ir ikimokyklinio ugdymo įstaigas informacinių sistemų, sk. </t>
  </si>
  <si>
    <t>2019-ųjų metų asignavimų planas*</t>
  </si>
  <si>
    <t>*pagal Klaipėdos miesto savivaldybės tarybos 2019-10-24 sprendimą Nr. T2-293</t>
  </si>
  <si>
    <t xml:space="preserve">P3.4.3.5   </t>
  </si>
  <si>
    <t>P1, P6</t>
  </si>
  <si>
    <t>Parengta koncepcija ir metodika, vnt.</t>
  </si>
  <si>
    <t>Įgyvendinama projektų, vnt.</t>
  </si>
  <si>
    <t>Dalyvaujamojo biudžeto koncepcijos ir metodikos parengimas bei įgyvendinimas</t>
  </si>
  <si>
    <t>Išpirkta gyvenamųjų ir negyvenamųjų patalpų,  vnt.</t>
  </si>
  <si>
    <t>Išversta į užsienio kalbas Savivaldybės teikiamų elektroninių paslaugų formų (pranešimų) ir jų patalpinta savivaldybės tinklalapyje, vnt.</t>
  </si>
  <si>
    <t>12</t>
  </si>
  <si>
    <t>Savivaldybės turto ir įmonių valdymo efektyvinimo koncepcijos ir priemonių plano parengimas ir įgyvendinimas</t>
  </si>
  <si>
    <t>Parengta koncepcija ir priemonių planas vnt.</t>
  </si>
  <si>
    <t>(Įgyvendinimas iki 2023 m.)</t>
  </si>
  <si>
    <t>Įsigyta finansų valdymo ir apskaitos informacinės sistemos tobulinimo paslauga, vnt.</t>
  </si>
  <si>
    <t>Sukurta  „Klaipėdiečio kortelės“ koncepcija ir įdiegta sistema</t>
  </si>
  <si>
    <t xml:space="preserve">„Klaipėdiečio kortelės“ koncepcijos sukūrimas ir sistemos įdiegimas </t>
  </si>
  <si>
    <t>Nuotolinių gyventojų aptarnavimo centrų koncepcijos parengimas ir įgyvendinimas</t>
  </si>
  <si>
    <t>Parengta koncepcija, vnt.</t>
  </si>
  <si>
    <t xml:space="preserve">Įsigyta personalo valdymo informacinė sistema, vnt.
</t>
  </si>
  <si>
    <t>Atlikta remonto darbų (2020 m. stogo remontas). Užbaigtumas, proc.</t>
  </si>
  <si>
    <t>Klaipėdos miesto savivaldybės administracijos perkėlimas į naujas patalpas</t>
  </si>
  <si>
    <t>Išplatinta miestiečio kortelė, tūkst. vnt.</t>
  </si>
  <si>
    <t xml:space="preserve">Socialinės infrastruktūros skyriaus </t>
  </si>
  <si>
    <t>Turto skyrius</t>
  </si>
  <si>
    <t>Apskaitos skyrius</t>
  </si>
  <si>
    <t>Mokesčių skyrius</t>
  </si>
  <si>
    <t>Apskaitos sk.</t>
  </si>
  <si>
    <t>Tarptautinių ryšių, verslo plėtros ir turizmo skyrius</t>
  </si>
  <si>
    <t>Finansų skyrius</t>
  </si>
  <si>
    <t xml:space="preserve"> Turto skyrius</t>
  </si>
  <si>
    <t>Statybos leidimų ir statinių priežiūros sk.</t>
  </si>
  <si>
    <t>Išmokėta kompensacijų dėl administracijos struktūros pasikeitimų, vnt.</t>
  </si>
  <si>
    <t>Mokyklų budėtojų etatų skaičius</t>
  </si>
  <si>
    <t>Seniūnaičių mokymai ir išmokų seniūnaičiams mokėjimas</t>
  </si>
  <si>
    <t>Seniūnaičių, atstovaujančių miestą, skaičius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</si>
</sst>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L_t_-;\-* #,##0.00\ _L_t_-;_-* &quot;-&quot;??\ _L_t_-;_-@_-"/>
    <numFmt numFmtId="165" formatCode="0.0"/>
    <numFmt numFmtId="166" formatCode="#,##0.0"/>
  </numFmts>
  <fonts count="38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8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8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family val="2"/>
      <charset val="186"/>
    </font>
    <font>
      <sz val="10"/>
      <name val="TimesLT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1"/>
      <name val="Calibri"/>
      <family val="2"/>
      <charset val="186"/>
      <scheme val="minor"/>
    </font>
    <font>
      <i/>
      <sz val="1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7"/>
      <color indexed="81"/>
      <name val="Tahoma"/>
      <family val="2"/>
      <charset val="186"/>
    </font>
    <font>
      <sz val="10"/>
      <color theme="4" tint="-0.249977111117893"/>
      <name val="Times New Roman"/>
      <family val="1"/>
      <charset val="186"/>
    </font>
    <font>
      <sz val="9"/>
      <color theme="4" tint="-0.249977111117893"/>
      <name val="Times New Roman"/>
      <family val="1"/>
      <charset val="186"/>
    </font>
    <font>
      <i/>
      <sz val="9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i/>
      <sz val="11"/>
      <name val="Calibri"/>
      <family val="2"/>
      <charset val="186"/>
      <scheme val="minor"/>
    </font>
    <font>
      <b/>
      <i/>
      <sz val="9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10"/>
      <name val="Times New Roman"/>
      <family val="1"/>
    </font>
    <font>
      <b/>
      <i/>
      <sz val="8"/>
      <name val="Times New Roman"/>
      <family val="1"/>
      <charset val="186"/>
    </font>
    <font>
      <i/>
      <sz val="9"/>
      <name val="Times New Roman"/>
      <family val="1"/>
    </font>
    <font>
      <i/>
      <sz val="9"/>
      <color rgb="FFFF0000"/>
      <name val="Times New Roman"/>
      <family val="1"/>
      <charset val="186"/>
    </font>
    <font>
      <i/>
      <sz val="8"/>
      <name val="Times New Roman"/>
      <family val="1"/>
    </font>
    <font>
      <sz val="11"/>
      <color rgb="FFFF000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5" fillId="0" borderId="0"/>
    <xf numFmtId="0" fontId="11" fillId="0" borderId="0"/>
  </cellStyleXfs>
  <cellXfs count="1111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 applyAlignment="1">
      <alignment vertical="top"/>
    </xf>
    <xf numFmtId="49" fontId="6" fillId="4" borderId="31" xfId="0" applyNumberFormat="1" applyFont="1" applyFill="1" applyBorder="1" applyAlignment="1">
      <alignment horizontal="left" vertical="top" wrapText="1"/>
    </xf>
    <xf numFmtId="49" fontId="6" fillId="4" borderId="32" xfId="0" applyNumberFormat="1" applyFont="1" applyFill="1" applyBorder="1" applyAlignment="1">
      <alignment horizontal="left" vertical="top"/>
    </xf>
    <xf numFmtId="49" fontId="6" fillId="5" borderId="16" xfId="0" applyNumberFormat="1" applyFont="1" applyFill="1" applyBorder="1" applyAlignment="1">
      <alignment horizontal="left" vertical="top"/>
    </xf>
    <xf numFmtId="49" fontId="6" fillId="4" borderId="10" xfId="0" applyNumberFormat="1" applyFont="1" applyFill="1" applyBorder="1" applyAlignment="1">
      <alignment vertical="top"/>
    </xf>
    <xf numFmtId="49" fontId="6" fillId="5" borderId="11" xfId="0" applyNumberFormat="1" applyFont="1" applyFill="1" applyBorder="1" applyAlignment="1">
      <alignment vertical="top"/>
    </xf>
    <xf numFmtId="0" fontId="6" fillId="6" borderId="0" xfId="0" applyFont="1" applyFill="1" applyBorder="1" applyAlignment="1">
      <alignment horizontal="left" vertical="top" wrapText="1"/>
    </xf>
    <xf numFmtId="3" fontId="4" fillId="4" borderId="13" xfId="0" applyNumberFormat="1" applyFont="1" applyFill="1" applyBorder="1" applyAlignment="1">
      <alignment vertical="top"/>
    </xf>
    <xf numFmtId="3" fontId="4" fillId="7" borderId="11" xfId="0" applyNumberFormat="1" applyFont="1" applyFill="1" applyBorder="1" applyAlignment="1">
      <alignment vertical="top"/>
    </xf>
    <xf numFmtId="3" fontId="6" fillId="4" borderId="10" xfId="0" applyNumberFormat="1" applyFont="1" applyFill="1" applyBorder="1" applyAlignment="1">
      <alignment vertical="top"/>
    </xf>
    <xf numFmtId="3" fontId="6" fillId="5" borderId="11" xfId="0" applyNumberFormat="1" applyFont="1" applyFill="1" applyBorder="1" applyAlignment="1">
      <alignment vertical="top"/>
    </xf>
    <xf numFmtId="3" fontId="6" fillId="5" borderId="12" xfId="0" applyNumberFormat="1" applyFont="1" applyFill="1" applyBorder="1" applyAlignment="1">
      <alignment vertical="top"/>
    </xf>
    <xf numFmtId="3" fontId="4" fillId="0" borderId="13" xfId="0" applyNumberFormat="1" applyFont="1" applyBorder="1" applyAlignment="1">
      <alignment horizontal="center" vertical="top"/>
    </xf>
    <xf numFmtId="3" fontId="4" fillId="0" borderId="49" xfId="0" applyNumberFormat="1" applyFont="1" applyBorder="1" applyAlignment="1">
      <alignment horizontal="center" vertical="top"/>
    </xf>
    <xf numFmtId="3" fontId="4" fillId="0" borderId="31" xfId="0" applyNumberFormat="1" applyFont="1" applyBorder="1" applyAlignment="1">
      <alignment horizontal="center" vertical="top"/>
    </xf>
    <xf numFmtId="3" fontId="4" fillId="6" borderId="13" xfId="0" applyNumberFormat="1" applyFont="1" applyFill="1" applyBorder="1" applyAlignment="1">
      <alignment horizontal="center" vertical="top"/>
    </xf>
    <xf numFmtId="3" fontId="5" fillId="6" borderId="12" xfId="0" applyNumberFormat="1" applyFont="1" applyFill="1" applyBorder="1" applyAlignment="1">
      <alignment horizontal="center" vertical="top" wrapText="1"/>
    </xf>
    <xf numFmtId="3" fontId="5" fillId="6" borderId="58" xfId="0" applyNumberFormat="1" applyFont="1" applyFill="1" applyBorder="1" applyAlignment="1">
      <alignment horizontal="center" vertical="top" wrapText="1"/>
    </xf>
    <xf numFmtId="3" fontId="4" fillId="6" borderId="34" xfId="0" applyNumberFormat="1" applyFont="1" applyFill="1" applyBorder="1" applyAlignment="1">
      <alignment horizontal="center" vertical="top"/>
    </xf>
    <xf numFmtId="3" fontId="6" fillId="4" borderId="13" xfId="0" applyNumberFormat="1" applyFont="1" applyFill="1" applyBorder="1" applyAlignment="1">
      <alignment horizontal="center" vertical="top"/>
    </xf>
    <xf numFmtId="3" fontId="4" fillId="6" borderId="59" xfId="0" applyNumberFormat="1" applyFont="1" applyFill="1" applyBorder="1" applyAlignment="1">
      <alignment horizontal="center" vertical="top"/>
    </xf>
    <xf numFmtId="3" fontId="4" fillId="6" borderId="49" xfId="0" applyNumberFormat="1" applyFont="1" applyFill="1" applyBorder="1" applyAlignment="1">
      <alignment horizontal="center" vertical="top"/>
    </xf>
    <xf numFmtId="3" fontId="6" fillId="4" borderId="24" xfId="0" applyNumberFormat="1" applyFont="1" applyFill="1" applyBorder="1" applyAlignment="1">
      <alignment horizontal="center" vertical="top"/>
    </xf>
    <xf numFmtId="3" fontId="6" fillId="5" borderId="66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3" fontId="4" fillId="6" borderId="2" xfId="0" applyNumberFormat="1" applyFont="1" applyFill="1" applyBorder="1" applyAlignment="1">
      <alignment vertical="top"/>
    </xf>
    <xf numFmtId="3" fontId="6" fillId="4" borderId="2" xfId="0" applyNumberFormat="1" applyFont="1" applyFill="1" applyBorder="1" applyAlignment="1">
      <alignment vertical="top"/>
    </xf>
    <xf numFmtId="3" fontId="6" fillId="5" borderId="3" xfId="0" applyNumberFormat="1" applyFont="1" applyFill="1" applyBorder="1" applyAlignment="1">
      <alignment vertical="top"/>
    </xf>
    <xf numFmtId="3" fontId="5" fillId="6" borderId="3" xfId="0" applyNumberFormat="1" applyFont="1" applyFill="1" applyBorder="1" applyAlignment="1">
      <alignment vertical="top" wrapText="1"/>
    </xf>
    <xf numFmtId="3" fontId="4" fillId="0" borderId="8" xfId="0" applyNumberFormat="1" applyFont="1" applyBorder="1" applyAlignment="1">
      <alignment horizontal="center" vertical="top"/>
    </xf>
    <xf numFmtId="3" fontId="5" fillId="6" borderId="11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right" vertical="top"/>
    </xf>
    <xf numFmtId="3" fontId="6" fillId="5" borderId="66" xfId="0" applyNumberFormat="1" applyFont="1" applyFill="1" applyBorder="1" applyAlignment="1">
      <alignment vertical="top"/>
    </xf>
    <xf numFmtId="3" fontId="4" fillId="0" borderId="0" xfId="0" applyNumberFormat="1" applyFont="1" applyFill="1" applyBorder="1" applyAlignment="1">
      <alignment vertical="top"/>
    </xf>
    <xf numFmtId="3" fontId="6" fillId="9" borderId="65" xfId="0" applyNumberFormat="1" applyFont="1" applyFill="1" applyBorder="1" applyAlignment="1">
      <alignment horizontal="center" vertical="top"/>
    </xf>
    <xf numFmtId="0" fontId="9" fillId="0" borderId="0" xfId="0" applyFont="1" applyBorder="1" applyAlignment="1">
      <alignment vertical="top"/>
    </xf>
    <xf numFmtId="3" fontId="4" fillId="7" borderId="1" xfId="0" applyNumberFormat="1" applyFont="1" applyFill="1" applyBorder="1" applyAlignment="1">
      <alignment vertical="top"/>
    </xf>
    <xf numFmtId="3" fontId="4" fillId="7" borderId="25" xfId="0" applyNumberFormat="1" applyFont="1" applyFill="1" applyBorder="1" applyAlignment="1">
      <alignment horizontal="center" vertical="top"/>
    </xf>
    <xf numFmtId="3" fontId="6" fillId="4" borderId="70" xfId="0" applyNumberFormat="1" applyFont="1" applyFill="1" applyBorder="1" applyAlignment="1">
      <alignment horizontal="center" vertical="top"/>
    </xf>
    <xf numFmtId="3" fontId="6" fillId="5" borderId="71" xfId="0" applyNumberFormat="1" applyFont="1" applyFill="1" applyBorder="1" applyAlignment="1">
      <alignment horizontal="center" vertical="top"/>
    </xf>
    <xf numFmtId="3" fontId="4" fillId="6" borderId="69" xfId="0" applyNumberFormat="1" applyFont="1" applyFill="1" applyBorder="1" applyAlignment="1">
      <alignment vertical="top"/>
    </xf>
    <xf numFmtId="3" fontId="4" fillId="6" borderId="38" xfId="0" applyNumberFormat="1" applyFont="1" applyFill="1" applyBorder="1" applyAlignment="1">
      <alignment horizontal="center" vertical="top"/>
    </xf>
    <xf numFmtId="3" fontId="6" fillId="5" borderId="74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vertical="top"/>
    </xf>
    <xf numFmtId="0" fontId="4" fillId="6" borderId="14" xfId="0" applyFont="1" applyFill="1" applyBorder="1" applyAlignment="1">
      <alignment horizontal="center" vertical="top"/>
    </xf>
    <xf numFmtId="3" fontId="6" fillId="6" borderId="64" xfId="0" applyNumberFormat="1" applyFont="1" applyFill="1" applyBorder="1" applyAlignment="1">
      <alignment vertical="top" wrapText="1"/>
    </xf>
    <xf numFmtId="3" fontId="4" fillId="6" borderId="63" xfId="0" applyNumberFormat="1" applyFont="1" applyFill="1" applyBorder="1" applyAlignment="1">
      <alignment horizontal="left" vertical="top" wrapText="1"/>
    </xf>
    <xf numFmtId="3" fontId="6" fillId="3" borderId="70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right" vertical="top"/>
    </xf>
    <xf numFmtId="3" fontId="5" fillId="0" borderId="0" xfId="0" applyNumberFormat="1" applyFont="1" applyFill="1" applyBorder="1" applyAlignment="1">
      <alignment horizontal="right" vertical="top"/>
    </xf>
    <xf numFmtId="3" fontId="4" fillId="0" borderId="0" xfId="0" applyNumberFormat="1" applyFont="1" applyFill="1" applyBorder="1" applyAlignment="1">
      <alignment horizontal="center" vertical="top"/>
    </xf>
    <xf numFmtId="3" fontId="4" fillId="0" borderId="0" xfId="0" applyNumberFormat="1" applyFont="1" applyAlignment="1">
      <alignment vertical="top"/>
    </xf>
    <xf numFmtId="3" fontId="4" fillId="0" borderId="0" xfId="0" applyNumberFormat="1" applyFont="1" applyAlignment="1">
      <alignment horizontal="center" vertical="top"/>
    </xf>
    <xf numFmtId="3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3" fontId="9" fillId="0" borderId="0" xfId="0" applyNumberFormat="1" applyFont="1" applyAlignment="1">
      <alignment horizontal="center" vertical="top"/>
    </xf>
    <xf numFmtId="3" fontId="12" fillId="6" borderId="11" xfId="0" applyNumberFormat="1" applyFont="1" applyFill="1" applyBorder="1" applyAlignment="1">
      <alignment horizontal="center" vertical="top" wrapText="1"/>
    </xf>
    <xf numFmtId="3" fontId="12" fillId="6" borderId="57" xfId="0" applyNumberFormat="1" applyFont="1" applyFill="1" applyBorder="1" applyAlignment="1">
      <alignment horizontal="center" vertical="top" wrapText="1"/>
    </xf>
    <xf numFmtId="3" fontId="5" fillId="6" borderId="0" xfId="0" applyNumberFormat="1" applyFont="1" applyFill="1" applyBorder="1" applyAlignment="1">
      <alignment horizontal="center" vertical="top" wrapText="1"/>
    </xf>
    <xf numFmtId="3" fontId="4" fillId="6" borderId="14" xfId="0" applyNumberFormat="1" applyFont="1" applyFill="1" applyBorder="1" applyAlignment="1">
      <alignment horizontal="center" vertical="top"/>
    </xf>
    <xf numFmtId="3" fontId="9" fillId="0" borderId="0" xfId="0" applyNumberFormat="1" applyFont="1" applyFill="1" applyBorder="1" applyAlignment="1">
      <alignment vertical="top"/>
    </xf>
    <xf numFmtId="3" fontId="5" fillId="6" borderId="39" xfId="0" applyNumberFormat="1" applyFont="1" applyFill="1" applyBorder="1" applyAlignment="1">
      <alignment horizontal="center" vertical="top" wrapText="1"/>
    </xf>
    <xf numFmtId="3" fontId="4" fillId="6" borderId="50" xfId="0" applyNumberFormat="1" applyFont="1" applyFill="1" applyBorder="1" applyAlignment="1">
      <alignment horizontal="center" vertical="top"/>
    </xf>
    <xf numFmtId="3" fontId="6" fillId="6" borderId="1" xfId="0" applyNumberFormat="1" applyFont="1" applyFill="1" applyBorder="1" applyAlignment="1">
      <alignment horizontal="center" vertical="top"/>
    </xf>
    <xf numFmtId="3" fontId="7" fillId="6" borderId="39" xfId="0" applyNumberFormat="1" applyFont="1" applyFill="1" applyBorder="1" applyAlignment="1">
      <alignment horizontal="center" vertical="center" textRotation="90"/>
    </xf>
    <xf numFmtId="3" fontId="7" fillId="6" borderId="11" xfId="0" applyNumberFormat="1" applyFont="1" applyFill="1" applyBorder="1" applyAlignment="1">
      <alignment horizontal="center" vertical="top" wrapText="1"/>
    </xf>
    <xf numFmtId="166" fontId="4" fillId="9" borderId="53" xfId="0" applyNumberFormat="1" applyFont="1" applyFill="1" applyBorder="1" applyAlignment="1">
      <alignment horizontal="center" vertical="top" wrapText="1"/>
    </xf>
    <xf numFmtId="166" fontId="4" fillId="0" borderId="53" xfId="0" applyNumberFormat="1" applyFont="1" applyFill="1" applyBorder="1" applyAlignment="1">
      <alignment horizontal="center" vertical="top" wrapText="1"/>
    </xf>
    <xf numFmtId="166" fontId="6" fillId="3" borderId="53" xfId="0" applyNumberFormat="1" applyFont="1" applyFill="1" applyBorder="1" applyAlignment="1">
      <alignment horizontal="center" vertical="top" wrapText="1"/>
    </xf>
    <xf numFmtId="3" fontId="6" fillId="6" borderId="0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Alignment="1">
      <alignment vertical="top"/>
    </xf>
    <xf numFmtId="0" fontId="16" fillId="0" borderId="0" xfId="0" applyFont="1"/>
    <xf numFmtId="3" fontId="16" fillId="0" borderId="0" xfId="0" applyNumberFormat="1" applyFont="1"/>
    <xf numFmtId="3" fontId="4" fillId="0" borderId="63" xfId="0" applyNumberFormat="1" applyFont="1" applyFill="1" applyBorder="1" applyAlignment="1">
      <alignment vertical="top" wrapText="1"/>
    </xf>
    <xf numFmtId="3" fontId="9" fillId="0" borderId="0" xfId="0" applyNumberFormat="1" applyFont="1" applyFill="1" applyAlignment="1">
      <alignment vertical="top"/>
    </xf>
    <xf numFmtId="166" fontId="4" fillId="6" borderId="13" xfId="0" applyNumberFormat="1" applyFont="1" applyFill="1" applyBorder="1" applyAlignment="1">
      <alignment horizontal="center" vertical="top"/>
    </xf>
    <xf numFmtId="166" fontId="4" fillId="6" borderId="35" xfId="0" applyNumberFormat="1" applyFont="1" applyFill="1" applyBorder="1" applyAlignment="1">
      <alignment horizontal="center" vertical="top"/>
    </xf>
    <xf numFmtId="166" fontId="6" fillId="9" borderId="68" xfId="0" applyNumberFormat="1" applyFont="1" applyFill="1" applyBorder="1" applyAlignment="1">
      <alignment horizontal="center" vertical="top"/>
    </xf>
    <xf numFmtId="166" fontId="6" fillId="4" borderId="75" xfId="0" applyNumberFormat="1" applyFont="1" applyFill="1" applyBorder="1" applyAlignment="1">
      <alignment horizontal="center" vertical="top"/>
    </xf>
    <xf numFmtId="3" fontId="6" fillId="9" borderId="68" xfId="0" applyNumberFormat="1" applyFont="1" applyFill="1" applyBorder="1" applyAlignment="1">
      <alignment horizontal="center" vertical="top" wrapText="1"/>
    </xf>
    <xf numFmtId="3" fontId="13" fillId="6" borderId="13" xfId="0" applyNumberFormat="1" applyFont="1" applyFill="1" applyBorder="1" applyAlignment="1">
      <alignment horizontal="center" vertical="top" wrapText="1"/>
    </xf>
    <xf numFmtId="3" fontId="13" fillId="6" borderId="34" xfId="0" applyNumberFormat="1" applyFont="1" applyFill="1" applyBorder="1" applyAlignment="1">
      <alignment horizontal="center" vertical="top" wrapText="1"/>
    </xf>
    <xf numFmtId="3" fontId="6" fillId="9" borderId="41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/>
    </xf>
    <xf numFmtId="3" fontId="4" fillId="6" borderId="36" xfId="0" applyNumberFormat="1" applyFont="1" applyFill="1" applyBorder="1" applyAlignment="1">
      <alignment vertical="top" wrapText="1"/>
    </xf>
    <xf numFmtId="3" fontId="4" fillId="6" borderId="55" xfId="0" applyNumberFormat="1" applyFont="1" applyFill="1" applyBorder="1" applyAlignment="1">
      <alignment vertical="top" wrapText="1"/>
    </xf>
    <xf numFmtId="0" fontId="16" fillId="0" borderId="60" xfId="0" applyFont="1" applyBorder="1" applyAlignment="1">
      <alignment vertical="top" wrapText="1"/>
    </xf>
    <xf numFmtId="3" fontId="4" fillId="0" borderId="60" xfId="0" applyNumberFormat="1" applyFont="1" applyBorder="1" applyAlignment="1">
      <alignment vertical="top" wrapText="1"/>
    </xf>
    <xf numFmtId="166" fontId="4" fillId="6" borderId="61" xfId="0" applyNumberFormat="1" applyFont="1" applyFill="1" applyBorder="1" applyAlignment="1">
      <alignment horizontal="center" vertical="top"/>
    </xf>
    <xf numFmtId="166" fontId="4" fillId="6" borderId="50" xfId="0" applyNumberFormat="1" applyFont="1" applyFill="1" applyBorder="1" applyAlignment="1">
      <alignment horizontal="center" vertical="top"/>
    </xf>
    <xf numFmtId="166" fontId="4" fillId="6" borderId="14" xfId="0" applyNumberFormat="1" applyFont="1" applyFill="1" applyBorder="1" applyAlignment="1">
      <alignment horizontal="center" vertical="top"/>
    </xf>
    <xf numFmtId="166" fontId="13" fillId="6" borderId="14" xfId="0" applyNumberFormat="1" applyFont="1" applyFill="1" applyBorder="1" applyAlignment="1">
      <alignment horizontal="center" vertical="top"/>
    </xf>
    <xf numFmtId="0" fontId="4" fillId="6" borderId="34" xfId="0" applyFont="1" applyFill="1" applyBorder="1" applyAlignment="1">
      <alignment horizontal="center" vertical="top"/>
    </xf>
    <xf numFmtId="166" fontId="4" fillId="6" borderId="48" xfId="0" applyNumberFormat="1" applyFont="1" applyFill="1" applyBorder="1" applyAlignment="1">
      <alignment horizontal="center" vertical="top"/>
    </xf>
    <xf numFmtId="166" fontId="4" fillId="6" borderId="38" xfId="0" applyNumberFormat="1" applyFont="1" applyFill="1" applyBorder="1" applyAlignment="1">
      <alignment horizontal="center" vertical="top"/>
    </xf>
    <xf numFmtId="166" fontId="4" fillId="6" borderId="53" xfId="0" applyNumberFormat="1" applyFont="1" applyFill="1" applyBorder="1" applyAlignment="1">
      <alignment horizontal="center" vertical="top"/>
    </xf>
    <xf numFmtId="166" fontId="6" fillId="9" borderId="26" xfId="0" applyNumberFormat="1" applyFont="1" applyFill="1" applyBorder="1" applyAlignment="1">
      <alignment horizontal="center" vertical="top"/>
    </xf>
    <xf numFmtId="166" fontId="4" fillId="8" borderId="61" xfId="0" applyNumberFormat="1" applyFont="1" applyFill="1" applyBorder="1" applyAlignment="1">
      <alignment horizontal="center" vertical="top"/>
    </xf>
    <xf numFmtId="166" fontId="6" fillId="9" borderId="65" xfId="0" applyNumberFormat="1" applyFont="1" applyFill="1" applyBorder="1" applyAlignment="1">
      <alignment horizontal="center" vertical="top"/>
    </xf>
    <xf numFmtId="166" fontId="4" fillId="0" borderId="8" xfId="0" applyNumberFormat="1" applyFont="1" applyFill="1" applyBorder="1" applyAlignment="1">
      <alignment horizontal="center" vertical="top"/>
    </xf>
    <xf numFmtId="166" fontId="4" fillId="6" borderId="49" xfId="0" applyNumberFormat="1" applyFont="1" applyFill="1" applyBorder="1" applyAlignment="1">
      <alignment horizontal="center" vertical="top"/>
    </xf>
    <xf numFmtId="166" fontId="4" fillId="6" borderId="34" xfId="0" applyNumberFormat="1" applyFont="1" applyFill="1" applyBorder="1" applyAlignment="1">
      <alignment horizontal="center" vertical="top"/>
    </xf>
    <xf numFmtId="166" fontId="6" fillId="5" borderId="21" xfId="0" applyNumberFormat="1" applyFont="1" applyFill="1" applyBorder="1" applyAlignment="1">
      <alignment horizontal="center" vertical="top"/>
    </xf>
    <xf numFmtId="166" fontId="4" fillId="0" borderId="14" xfId="0" applyNumberFormat="1" applyFont="1" applyFill="1" applyBorder="1" applyAlignment="1">
      <alignment horizontal="center" vertical="top"/>
    </xf>
    <xf numFmtId="3" fontId="4" fillId="6" borderId="60" xfId="0" applyNumberFormat="1" applyFont="1" applyFill="1" applyBorder="1" applyAlignment="1">
      <alignment vertical="top"/>
    </xf>
    <xf numFmtId="3" fontId="4" fillId="6" borderId="13" xfId="0" applyNumberFormat="1" applyFont="1" applyFill="1" applyBorder="1" applyAlignment="1">
      <alignment horizontal="center" vertical="top" wrapText="1"/>
    </xf>
    <xf numFmtId="3" fontId="4" fillId="6" borderId="34" xfId="0" applyNumberFormat="1" applyFont="1" applyFill="1" applyBorder="1" applyAlignment="1">
      <alignment horizontal="center" vertical="top" wrapText="1"/>
    </xf>
    <xf numFmtId="166" fontId="6" fillId="5" borderId="76" xfId="0" applyNumberFormat="1" applyFont="1" applyFill="1" applyBorder="1" applyAlignment="1">
      <alignment horizontal="center" vertical="top"/>
    </xf>
    <xf numFmtId="166" fontId="6" fillId="3" borderId="61" xfId="0" applyNumberFormat="1" applyFont="1" applyFill="1" applyBorder="1" applyAlignment="1">
      <alignment horizontal="center" vertical="top" wrapText="1"/>
    </xf>
    <xf numFmtId="166" fontId="6" fillId="9" borderId="53" xfId="0" applyNumberFormat="1" applyFont="1" applyFill="1" applyBorder="1" applyAlignment="1">
      <alignment horizontal="center" vertical="top" wrapText="1"/>
    </xf>
    <xf numFmtId="166" fontId="4" fillId="0" borderId="53" xfId="0" applyNumberFormat="1" applyFont="1" applyBorder="1" applyAlignment="1">
      <alignment horizontal="center" vertical="top" wrapText="1"/>
    </xf>
    <xf numFmtId="166" fontId="6" fillId="9" borderId="65" xfId="0" applyNumberFormat="1" applyFont="1" applyFill="1" applyBorder="1" applyAlignment="1">
      <alignment horizontal="center" vertical="top" wrapText="1"/>
    </xf>
    <xf numFmtId="166" fontId="4" fillId="6" borderId="61" xfId="0" applyNumberFormat="1" applyFont="1" applyFill="1" applyBorder="1" applyAlignment="1">
      <alignment vertical="top"/>
    </xf>
    <xf numFmtId="3" fontId="6" fillId="6" borderId="38" xfId="0" applyNumberFormat="1" applyFont="1" applyFill="1" applyBorder="1" applyAlignment="1">
      <alignment horizontal="center" vertical="top"/>
    </xf>
    <xf numFmtId="3" fontId="16" fillId="0" borderId="26" xfId="0" applyNumberFormat="1" applyFont="1" applyBorder="1" applyAlignment="1">
      <alignment horizontal="center" vertical="top" wrapText="1"/>
    </xf>
    <xf numFmtId="3" fontId="13" fillId="6" borderId="14" xfId="0" applyNumberFormat="1" applyFont="1" applyFill="1" applyBorder="1" applyAlignment="1">
      <alignment horizontal="left" vertical="top" wrapText="1"/>
    </xf>
    <xf numFmtId="3" fontId="6" fillId="6" borderId="14" xfId="1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top"/>
    </xf>
    <xf numFmtId="166" fontId="4" fillId="6" borderId="7" xfId="0" applyNumberFormat="1" applyFont="1" applyFill="1" applyBorder="1" applyAlignment="1">
      <alignment horizontal="center" vertical="top"/>
    </xf>
    <xf numFmtId="0" fontId="4" fillId="6" borderId="82" xfId="0" applyFont="1" applyFill="1" applyBorder="1" applyAlignment="1">
      <alignment horizontal="left" vertical="top" wrapText="1"/>
    </xf>
    <xf numFmtId="166" fontId="16" fillId="0" borderId="0" xfId="0" applyNumberFormat="1" applyFont="1"/>
    <xf numFmtId="166" fontId="4" fillId="6" borderId="0" xfId="0" applyNumberFormat="1" applyFont="1" applyFill="1" applyBorder="1" applyAlignment="1">
      <alignment horizontal="center" vertical="top"/>
    </xf>
    <xf numFmtId="166" fontId="4" fillId="6" borderId="5" xfId="0" applyNumberFormat="1" applyFont="1" applyFill="1" applyBorder="1" applyAlignment="1">
      <alignment horizontal="center" vertical="top"/>
    </xf>
    <xf numFmtId="166" fontId="13" fillId="6" borderId="13" xfId="0" applyNumberFormat="1" applyFont="1" applyFill="1" applyBorder="1" applyAlignment="1">
      <alignment horizontal="center" vertical="top"/>
    </xf>
    <xf numFmtId="166" fontId="5" fillId="6" borderId="13" xfId="0" applyNumberFormat="1" applyFont="1" applyFill="1" applyBorder="1" applyAlignment="1">
      <alignment horizontal="center" vertical="top"/>
    </xf>
    <xf numFmtId="0" fontId="4" fillId="0" borderId="81" xfId="0" applyFont="1" applyBorder="1" applyAlignment="1">
      <alignment horizontal="center" vertical="center" textRotation="90"/>
    </xf>
    <xf numFmtId="0" fontId="4" fillId="0" borderId="29" xfId="0" applyFont="1" applyBorder="1" applyAlignment="1">
      <alignment horizontal="center" vertical="center" textRotation="90"/>
    </xf>
    <xf numFmtId="166" fontId="4" fillId="8" borderId="8" xfId="0" applyNumberFormat="1" applyFont="1" applyFill="1" applyBorder="1" applyAlignment="1">
      <alignment horizontal="center" vertical="top"/>
    </xf>
    <xf numFmtId="166" fontId="4" fillId="6" borderId="67" xfId="0" applyNumberFormat="1" applyFont="1" applyFill="1" applyBorder="1" applyAlignment="1">
      <alignment horizontal="center" vertical="top"/>
    </xf>
    <xf numFmtId="166" fontId="4" fillId="6" borderId="85" xfId="0" applyNumberFormat="1" applyFont="1" applyFill="1" applyBorder="1" applyAlignment="1">
      <alignment horizontal="center" vertical="top"/>
    </xf>
    <xf numFmtId="166" fontId="4" fillId="6" borderId="37" xfId="0" applyNumberFormat="1" applyFont="1" applyFill="1" applyBorder="1" applyAlignment="1">
      <alignment horizontal="center" vertical="top"/>
    </xf>
    <xf numFmtId="166" fontId="4" fillId="6" borderId="6" xfId="0" applyNumberFormat="1" applyFont="1" applyFill="1" applyBorder="1" applyAlignment="1">
      <alignment horizontal="center" vertical="top"/>
    </xf>
    <xf numFmtId="165" fontId="4" fillId="6" borderId="39" xfId="0" applyNumberFormat="1" applyFont="1" applyFill="1" applyBorder="1" applyAlignment="1">
      <alignment horizontal="center" vertical="top" wrapText="1"/>
    </xf>
    <xf numFmtId="165" fontId="4" fillId="6" borderId="12" xfId="0" applyNumberFormat="1" applyFont="1" applyFill="1" applyBorder="1" applyAlignment="1">
      <alignment horizontal="center" vertical="top" wrapText="1"/>
    </xf>
    <xf numFmtId="3" fontId="16" fillId="0" borderId="58" xfId="0" applyNumberFormat="1" applyFont="1" applyBorder="1" applyAlignment="1">
      <alignment horizontal="center" wrapText="1"/>
    </xf>
    <xf numFmtId="3" fontId="4" fillId="6" borderId="90" xfId="0" applyNumberFormat="1" applyFont="1" applyFill="1" applyBorder="1" applyAlignment="1">
      <alignment horizontal="center" vertical="top"/>
    </xf>
    <xf numFmtId="3" fontId="4" fillId="6" borderId="58" xfId="0" applyNumberFormat="1" applyFont="1" applyFill="1" applyBorder="1" applyAlignment="1">
      <alignment horizontal="center" vertical="top"/>
    </xf>
    <xf numFmtId="3" fontId="4" fillId="0" borderId="58" xfId="0" applyNumberFormat="1" applyFont="1" applyBorder="1" applyAlignment="1">
      <alignment horizontal="center" vertical="top"/>
    </xf>
    <xf numFmtId="3" fontId="4" fillId="6" borderId="39" xfId="0" applyNumberFormat="1" applyFont="1" applyFill="1" applyBorder="1" applyAlignment="1">
      <alignment horizontal="center" vertical="top"/>
    </xf>
    <xf numFmtId="3" fontId="5" fillId="6" borderId="39" xfId="0" applyNumberFormat="1" applyFont="1" applyFill="1" applyBorder="1" applyAlignment="1">
      <alignment horizontal="center" vertical="top"/>
    </xf>
    <xf numFmtId="3" fontId="5" fillId="6" borderId="58" xfId="0" applyNumberFormat="1" applyFont="1" applyFill="1" applyBorder="1" applyAlignment="1">
      <alignment horizontal="center" vertical="top"/>
    </xf>
    <xf numFmtId="3" fontId="4" fillId="0" borderId="16" xfId="0" applyNumberFormat="1" applyFont="1" applyBorder="1" applyAlignment="1">
      <alignment horizontal="center" vertical="top"/>
    </xf>
    <xf numFmtId="3" fontId="4" fillId="7" borderId="1" xfId="0" applyNumberFormat="1" applyFont="1" applyFill="1" applyBorder="1" applyAlignment="1">
      <alignment horizontal="center" vertical="top"/>
    </xf>
    <xf numFmtId="165" fontId="4" fillId="6" borderId="11" xfId="0" applyNumberFormat="1" applyFont="1" applyFill="1" applyBorder="1" applyAlignment="1">
      <alignment horizontal="center" vertical="top" wrapText="1"/>
    </xf>
    <xf numFmtId="3" fontId="16" fillId="0" borderId="57" xfId="0" applyNumberFormat="1" applyFont="1" applyBorder="1" applyAlignment="1">
      <alignment horizontal="center" wrapText="1"/>
    </xf>
    <xf numFmtId="3" fontId="4" fillId="6" borderId="88" xfId="0" applyNumberFormat="1" applyFont="1" applyFill="1" applyBorder="1" applyAlignment="1">
      <alignment horizontal="center" vertical="top"/>
    </xf>
    <xf numFmtId="3" fontId="4" fillId="6" borderId="45" xfId="0" applyNumberFormat="1" applyFont="1" applyFill="1" applyBorder="1" applyAlignment="1">
      <alignment horizontal="center" vertical="top"/>
    </xf>
    <xf numFmtId="3" fontId="4" fillId="6" borderId="57" xfId="0" applyNumberFormat="1" applyFont="1" applyFill="1" applyBorder="1" applyAlignment="1">
      <alignment horizontal="center" vertical="top"/>
    </xf>
    <xf numFmtId="3" fontId="4" fillId="6" borderId="87" xfId="0" applyNumberFormat="1" applyFont="1" applyFill="1" applyBorder="1" applyAlignment="1">
      <alignment horizontal="center" vertical="top"/>
    </xf>
    <xf numFmtId="3" fontId="4" fillId="6" borderId="94" xfId="0" applyNumberFormat="1" applyFont="1" applyFill="1" applyBorder="1" applyAlignment="1">
      <alignment horizontal="center" vertical="top"/>
    </xf>
    <xf numFmtId="3" fontId="4" fillId="6" borderId="40" xfId="0" applyNumberFormat="1" applyFont="1" applyFill="1" applyBorder="1" applyAlignment="1">
      <alignment horizontal="center" vertical="top"/>
    </xf>
    <xf numFmtId="3" fontId="4" fillId="0" borderId="64" xfId="0" applyNumberFormat="1" applyFont="1" applyFill="1" applyBorder="1" applyAlignment="1">
      <alignment horizontal="center" vertical="top"/>
    </xf>
    <xf numFmtId="0" fontId="4" fillId="6" borderId="12" xfId="0" applyNumberFormat="1" applyFont="1" applyFill="1" applyBorder="1" applyAlignment="1">
      <alignment horizontal="center" vertical="top"/>
    </xf>
    <xf numFmtId="3" fontId="4" fillId="6" borderId="64" xfId="0" applyNumberFormat="1" applyFont="1" applyFill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0" fontId="4" fillId="6" borderId="11" xfId="0" applyNumberFormat="1" applyFont="1" applyFill="1" applyBorder="1" applyAlignment="1">
      <alignment horizontal="center" vertical="top"/>
    </xf>
    <xf numFmtId="166" fontId="5" fillId="6" borderId="34" xfId="0" applyNumberFormat="1" applyFont="1" applyFill="1" applyBorder="1" applyAlignment="1">
      <alignment horizontal="center" vertical="top"/>
    </xf>
    <xf numFmtId="166" fontId="6" fillId="3" borderId="72" xfId="0" applyNumberFormat="1" applyFont="1" applyFill="1" applyBorder="1" applyAlignment="1">
      <alignment horizontal="center" vertical="top"/>
    </xf>
    <xf numFmtId="3" fontId="4" fillId="0" borderId="97" xfId="0" applyNumberFormat="1" applyFont="1" applyBorder="1" applyAlignment="1">
      <alignment horizontal="center" vertical="top"/>
    </xf>
    <xf numFmtId="3" fontId="5" fillId="6" borderId="18" xfId="0" applyNumberFormat="1" applyFont="1" applyFill="1" applyBorder="1" applyAlignment="1">
      <alignment horizontal="center" vertical="top"/>
    </xf>
    <xf numFmtId="3" fontId="5" fillId="6" borderId="97" xfId="0" applyNumberFormat="1" applyFont="1" applyFill="1" applyBorder="1" applyAlignment="1">
      <alignment horizontal="center" vertical="top"/>
    </xf>
    <xf numFmtId="3" fontId="4" fillId="6" borderId="18" xfId="0" applyNumberFormat="1" applyFont="1" applyFill="1" applyBorder="1" applyAlignment="1">
      <alignment horizontal="center" vertical="top"/>
    </xf>
    <xf numFmtId="3" fontId="4" fillId="6" borderId="97" xfId="0" applyNumberFormat="1" applyFont="1" applyFill="1" applyBorder="1" applyAlignment="1">
      <alignment horizontal="center" vertical="top"/>
    </xf>
    <xf numFmtId="0" fontId="4" fillId="6" borderId="97" xfId="0" applyNumberFormat="1" applyFont="1" applyFill="1" applyBorder="1" applyAlignment="1">
      <alignment horizontal="center" vertical="top"/>
    </xf>
    <xf numFmtId="3" fontId="4" fillId="0" borderId="100" xfId="0" applyNumberFormat="1" applyFont="1" applyBorder="1" applyAlignment="1">
      <alignment horizontal="center" vertical="top"/>
    </xf>
    <xf numFmtId="0" fontId="4" fillId="6" borderId="96" xfId="0" applyFont="1" applyFill="1" applyBorder="1" applyAlignment="1">
      <alignment horizontal="center" vertical="top"/>
    </xf>
    <xf numFmtId="0" fontId="4" fillId="0" borderId="91" xfId="0" applyFont="1" applyBorder="1" applyAlignment="1">
      <alignment horizontal="center" vertical="top"/>
    </xf>
    <xf numFmtId="3" fontId="4" fillId="6" borderId="5" xfId="0" applyNumberFormat="1" applyFont="1" applyFill="1" applyBorder="1" applyAlignment="1">
      <alignment vertical="top" wrapText="1"/>
    </xf>
    <xf numFmtId="166" fontId="6" fillId="0" borderId="0" xfId="0" applyNumberFormat="1" applyFont="1" applyFill="1" applyBorder="1" applyAlignment="1">
      <alignment horizontal="center" vertical="top"/>
    </xf>
    <xf numFmtId="166" fontId="6" fillId="9" borderId="86" xfId="0" applyNumberFormat="1" applyFont="1" applyFill="1" applyBorder="1" applyAlignment="1">
      <alignment horizontal="center" vertical="top"/>
    </xf>
    <xf numFmtId="166" fontId="4" fillId="6" borderId="30" xfId="0" applyNumberFormat="1" applyFont="1" applyFill="1" applyBorder="1" applyAlignment="1">
      <alignment horizontal="center" vertical="top"/>
    </xf>
    <xf numFmtId="166" fontId="6" fillId="3" borderId="76" xfId="0" applyNumberFormat="1" applyFont="1" applyFill="1" applyBorder="1" applyAlignment="1">
      <alignment horizontal="center" vertical="top"/>
    </xf>
    <xf numFmtId="0" fontId="4" fillId="6" borderId="34" xfId="0" applyFont="1" applyFill="1" applyBorder="1" applyAlignment="1">
      <alignment vertical="top" wrapText="1"/>
    </xf>
    <xf numFmtId="0" fontId="4" fillId="6" borderId="57" xfId="0" applyFont="1" applyFill="1" applyBorder="1" applyAlignment="1">
      <alignment horizontal="center" vertical="top"/>
    </xf>
    <xf numFmtId="0" fontId="4" fillId="6" borderId="49" xfId="0" applyFont="1" applyFill="1" applyBorder="1" applyAlignment="1">
      <alignment vertical="top" wrapText="1"/>
    </xf>
    <xf numFmtId="165" fontId="4" fillId="6" borderId="18" xfId="0" applyNumberFormat="1" applyFont="1" applyFill="1" applyBorder="1" applyAlignment="1">
      <alignment horizontal="center" vertical="center" textRotation="90"/>
    </xf>
    <xf numFmtId="165" fontId="4" fillId="6" borderId="33" xfId="0" applyNumberFormat="1" applyFont="1" applyFill="1" applyBorder="1" applyAlignment="1">
      <alignment horizontal="center" vertical="top" wrapText="1"/>
    </xf>
    <xf numFmtId="3" fontId="16" fillId="0" borderId="97" xfId="0" applyNumberFormat="1" applyFont="1" applyBorder="1" applyAlignment="1">
      <alignment horizontal="center" wrapText="1"/>
    </xf>
    <xf numFmtId="3" fontId="4" fillId="6" borderId="102" xfId="0" applyNumberFormat="1" applyFont="1" applyFill="1" applyBorder="1" applyAlignment="1">
      <alignment horizontal="center" vertical="top"/>
    </xf>
    <xf numFmtId="0" fontId="4" fillId="6" borderId="99" xfId="0" applyFont="1" applyFill="1" applyBorder="1" applyAlignment="1">
      <alignment horizontal="center" vertical="top"/>
    </xf>
    <xf numFmtId="0" fontId="4" fillId="0" borderId="89" xfId="0" applyFont="1" applyBorder="1" applyAlignment="1">
      <alignment horizontal="center" vertical="top"/>
    </xf>
    <xf numFmtId="0" fontId="4" fillId="6" borderId="102" xfId="0" applyFont="1" applyFill="1" applyBorder="1" applyAlignment="1">
      <alignment horizontal="center" vertical="top"/>
    </xf>
    <xf numFmtId="0" fontId="4" fillId="0" borderId="90" xfId="0" applyFont="1" applyBorder="1" applyAlignment="1">
      <alignment horizontal="center" vertical="top"/>
    </xf>
    <xf numFmtId="0" fontId="4" fillId="6" borderId="87" xfId="0" applyFont="1" applyFill="1" applyBorder="1" applyAlignment="1">
      <alignment horizontal="center" vertical="top"/>
    </xf>
    <xf numFmtId="166" fontId="5" fillId="6" borderId="50" xfId="0" applyNumberFormat="1" applyFont="1" applyFill="1" applyBorder="1" applyAlignment="1">
      <alignment horizontal="center" vertical="top"/>
    </xf>
    <xf numFmtId="166" fontId="5" fillId="6" borderId="41" xfId="0" applyNumberFormat="1" applyFont="1" applyFill="1" applyBorder="1" applyAlignment="1">
      <alignment horizontal="center" vertical="top"/>
    </xf>
    <xf numFmtId="166" fontId="5" fillId="6" borderId="14" xfId="0" applyNumberFormat="1" applyFont="1" applyFill="1" applyBorder="1" applyAlignment="1">
      <alignment horizontal="center" vertical="top"/>
    </xf>
    <xf numFmtId="166" fontId="5" fillId="6" borderId="0" xfId="0" applyNumberFormat="1" applyFont="1" applyFill="1" applyBorder="1" applyAlignment="1">
      <alignment horizontal="center" vertical="top"/>
    </xf>
    <xf numFmtId="166" fontId="5" fillId="6" borderId="38" xfId="0" applyNumberFormat="1" applyFont="1" applyFill="1" applyBorder="1" applyAlignment="1">
      <alignment horizontal="center" vertical="top"/>
    </xf>
    <xf numFmtId="166" fontId="5" fillId="6" borderId="49" xfId="0" applyNumberFormat="1" applyFont="1" applyFill="1" applyBorder="1" applyAlignment="1">
      <alignment horizontal="center" vertical="top"/>
    </xf>
    <xf numFmtId="166" fontId="4" fillId="6" borderId="15" xfId="0" applyNumberFormat="1" applyFont="1" applyFill="1" applyBorder="1" applyAlignment="1">
      <alignment horizontal="center" vertical="top"/>
    </xf>
    <xf numFmtId="3" fontId="4" fillId="6" borderId="41" xfId="0" applyNumberFormat="1" applyFont="1" applyFill="1" applyBorder="1" applyAlignment="1">
      <alignment horizontal="center" vertical="top"/>
    </xf>
    <xf numFmtId="0" fontId="4" fillId="6" borderId="18" xfId="0" applyNumberFormat="1" applyFont="1" applyFill="1" applyBorder="1" applyAlignment="1">
      <alignment horizontal="center" vertical="top"/>
    </xf>
    <xf numFmtId="3" fontId="6" fillId="6" borderId="30" xfId="0" applyNumberFormat="1" applyFont="1" applyFill="1" applyBorder="1" applyAlignment="1">
      <alignment horizontal="center" vertical="top"/>
    </xf>
    <xf numFmtId="49" fontId="4" fillId="6" borderId="11" xfId="0" applyNumberFormat="1" applyFont="1" applyFill="1" applyBorder="1" applyAlignment="1">
      <alignment horizontal="center" vertical="top"/>
    </xf>
    <xf numFmtId="3" fontId="7" fillId="6" borderId="12" xfId="0" applyNumberFormat="1" applyFont="1" applyFill="1" applyBorder="1" applyAlignment="1">
      <alignment horizontal="center" vertical="center" textRotation="90"/>
    </xf>
    <xf numFmtId="0" fontId="9" fillId="6" borderId="1" xfId="0" applyFont="1" applyFill="1" applyBorder="1" applyAlignment="1">
      <alignment vertical="top"/>
    </xf>
    <xf numFmtId="49" fontId="6" fillId="6" borderId="11" xfId="0" applyNumberFormat="1" applyFont="1" applyFill="1" applyBorder="1" applyAlignment="1">
      <alignment vertical="top"/>
    </xf>
    <xf numFmtId="166" fontId="4" fillId="6" borderId="106" xfId="0" applyNumberFormat="1" applyFont="1" applyFill="1" applyBorder="1" applyAlignment="1">
      <alignment horizontal="center" vertical="top"/>
    </xf>
    <xf numFmtId="166" fontId="4" fillId="0" borderId="0" xfId="0" applyNumberFormat="1" applyFont="1" applyAlignment="1">
      <alignment vertical="top"/>
    </xf>
    <xf numFmtId="166" fontId="4" fillId="6" borderId="10" xfId="0" applyNumberFormat="1" applyFont="1" applyFill="1" applyBorder="1" applyAlignment="1">
      <alignment horizontal="center" vertical="top"/>
    </xf>
    <xf numFmtId="49" fontId="6" fillId="5" borderId="71" xfId="0" applyNumberFormat="1" applyFont="1" applyFill="1" applyBorder="1" applyAlignment="1">
      <alignment horizontal="center" vertical="top"/>
    </xf>
    <xf numFmtId="3" fontId="4" fillId="0" borderId="63" xfId="0" applyNumberFormat="1" applyFont="1" applyBorder="1" applyAlignment="1">
      <alignment vertical="top" wrapText="1"/>
    </xf>
    <xf numFmtId="0" fontId="4" fillId="6" borderId="40" xfId="0" applyFont="1" applyFill="1" applyBorder="1" applyAlignment="1">
      <alignment horizontal="center" vertical="top"/>
    </xf>
    <xf numFmtId="3" fontId="6" fillId="6" borderId="80" xfId="0" applyNumberFormat="1" applyFont="1" applyFill="1" applyBorder="1" applyAlignment="1">
      <alignment horizontal="center" vertical="top"/>
    </xf>
    <xf numFmtId="3" fontId="4" fillId="6" borderId="61" xfId="0" applyNumberFormat="1" applyFont="1" applyFill="1" applyBorder="1" applyAlignment="1">
      <alignment horizontal="center" vertical="top" wrapText="1"/>
    </xf>
    <xf numFmtId="3" fontId="6" fillId="6" borderId="23" xfId="0" applyNumberFormat="1" applyFont="1" applyFill="1" applyBorder="1" applyAlignment="1">
      <alignment horizontal="center" vertical="top"/>
    </xf>
    <xf numFmtId="0" fontId="4" fillId="6" borderId="35" xfId="0" applyFont="1" applyFill="1" applyBorder="1" applyAlignment="1">
      <alignment vertical="top" wrapText="1"/>
    </xf>
    <xf numFmtId="3" fontId="4" fillId="6" borderId="7" xfId="0" applyNumberFormat="1" applyFont="1" applyFill="1" applyBorder="1" applyAlignment="1">
      <alignment horizontal="center" vertical="top"/>
    </xf>
    <xf numFmtId="3" fontId="4" fillId="7" borderId="72" xfId="0" applyNumberFormat="1" applyFont="1" applyFill="1" applyBorder="1" applyAlignment="1">
      <alignment horizontal="center" vertical="top"/>
    </xf>
    <xf numFmtId="166" fontId="19" fillId="6" borderId="14" xfId="0" applyNumberFormat="1" applyFont="1" applyFill="1" applyBorder="1" applyAlignment="1">
      <alignment horizontal="center" vertical="top"/>
    </xf>
    <xf numFmtId="3" fontId="4" fillId="0" borderId="0" xfId="0" applyNumberFormat="1" applyFont="1" applyFill="1" applyAlignment="1">
      <alignment vertical="top"/>
    </xf>
    <xf numFmtId="3" fontId="4" fillId="6" borderId="5" xfId="0" applyNumberFormat="1" applyFont="1" applyFill="1" applyBorder="1" applyAlignment="1">
      <alignment horizontal="center" vertical="top"/>
    </xf>
    <xf numFmtId="3" fontId="4" fillId="6" borderId="35" xfId="0" applyNumberFormat="1" applyFont="1" applyFill="1" applyBorder="1" applyAlignment="1">
      <alignment vertical="top" wrapText="1"/>
    </xf>
    <xf numFmtId="0" fontId="4" fillId="6" borderId="11" xfId="0" applyFont="1" applyFill="1" applyBorder="1" applyAlignment="1">
      <alignment horizontal="center" vertical="top"/>
    </xf>
    <xf numFmtId="0" fontId="4" fillId="6" borderId="33" xfId="0" applyFont="1" applyFill="1" applyBorder="1" applyAlignment="1">
      <alignment horizontal="center" vertical="top"/>
    </xf>
    <xf numFmtId="166" fontId="6" fillId="9" borderId="1" xfId="0" applyNumberFormat="1" applyFont="1" applyFill="1" applyBorder="1" applyAlignment="1">
      <alignment horizontal="center" vertical="top"/>
    </xf>
    <xf numFmtId="3" fontId="4" fillId="6" borderId="47" xfId="0" applyNumberFormat="1" applyFont="1" applyFill="1" applyBorder="1" applyAlignment="1">
      <alignment horizontal="left" vertical="top" wrapText="1"/>
    </xf>
    <xf numFmtId="166" fontId="5" fillId="6" borderId="35" xfId="0" applyNumberFormat="1" applyFont="1" applyFill="1" applyBorder="1" applyAlignment="1">
      <alignment horizontal="center" vertical="top"/>
    </xf>
    <xf numFmtId="166" fontId="6" fillId="9" borderId="14" xfId="0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6" borderId="97" xfId="0" applyFont="1" applyFill="1" applyBorder="1" applyAlignment="1">
      <alignment horizontal="center" vertical="top"/>
    </xf>
    <xf numFmtId="0" fontId="4" fillId="6" borderId="18" xfId="0" applyFont="1" applyFill="1" applyBorder="1" applyAlignment="1">
      <alignment horizontal="center" vertical="top"/>
    </xf>
    <xf numFmtId="3" fontId="4" fillId="0" borderId="99" xfId="0" applyNumberFormat="1" applyFont="1" applyFill="1" applyBorder="1" applyAlignment="1">
      <alignment horizontal="center" vertical="top"/>
    </xf>
    <xf numFmtId="3" fontId="4" fillId="6" borderId="96" xfId="0" applyNumberFormat="1" applyFont="1" applyFill="1" applyBorder="1" applyAlignment="1">
      <alignment horizontal="center" vertical="top"/>
    </xf>
    <xf numFmtId="3" fontId="4" fillId="0" borderId="103" xfId="0" applyNumberFormat="1" applyFont="1" applyFill="1" applyBorder="1" applyAlignment="1">
      <alignment horizontal="center" vertical="top" wrapText="1"/>
    </xf>
    <xf numFmtId="3" fontId="10" fillId="8" borderId="18" xfId="0" applyNumberFormat="1" applyFont="1" applyFill="1" applyBorder="1" applyAlignment="1">
      <alignment horizontal="center" vertical="top"/>
    </xf>
    <xf numFmtId="3" fontId="10" fillId="8" borderId="33" xfId="0" applyNumberFormat="1" applyFont="1" applyFill="1" applyBorder="1" applyAlignment="1">
      <alignment horizontal="center" vertical="top"/>
    </xf>
    <xf numFmtId="3" fontId="4" fillId="6" borderId="99" xfId="0" applyNumberFormat="1" applyFont="1" applyFill="1" applyBorder="1" applyAlignment="1">
      <alignment horizontal="center" vertical="top"/>
    </xf>
    <xf numFmtId="3" fontId="4" fillId="6" borderId="103" xfId="0" applyNumberFormat="1" applyFont="1" applyFill="1" applyBorder="1" applyAlignment="1">
      <alignment horizontal="center" vertical="top"/>
    </xf>
    <xf numFmtId="3" fontId="4" fillId="6" borderId="105" xfId="0" applyNumberFormat="1" applyFont="1" applyFill="1" applyBorder="1" applyAlignment="1">
      <alignment horizontal="center" vertical="top"/>
    </xf>
    <xf numFmtId="3" fontId="4" fillId="6" borderId="79" xfId="0" applyNumberFormat="1" applyFont="1" applyFill="1" applyBorder="1" applyAlignment="1">
      <alignment horizontal="center" vertical="top"/>
    </xf>
    <xf numFmtId="3" fontId="4" fillId="6" borderId="104" xfId="0" applyNumberFormat="1" applyFont="1" applyFill="1" applyBorder="1" applyAlignment="1">
      <alignment horizontal="center" vertical="top"/>
    </xf>
    <xf numFmtId="3" fontId="4" fillId="0" borderId="84" xfId="0" applyNumberFormat="1" applyFont="1" applyBorder="1" applyAlignment="1">
      <alignment horizontal="center" vertical="top"/>
    </xf>
    <xf numFmtId="3" fontId="4" fillId="6" borderId="69" xfId="0" applyNumberFormat="1" applyFont="1" applyFill="1" applyBorder="1" applyAlignment="1">
      <alignment vertical="top" wrapText="1"/>
    </xf>
    <xf numFmtId="3" fontId="4" fillId="0" borderId="31" xfId="0" applyNumberFormat="1" applyFont="1" applyFill="1" applyBorder="1" applyAlignment="1">
      <alignment horizontal="center" vertical="top" wrapText="1"/>
    </xf>
    <xf numFmtId="3" fontId="6" fillId="5" borderId="69" xfId="0" applyNumberFormat="1" applyFont="1" applyFill="1" applyBorder="1" applyAlignment="1">
      <alignment horizontal="center" vertical="top"/>
    </xf>
    <xf numFmtId="3" fontId="7" fillId="0" borderId="30" xfId="0" applyNumberFormat="1" applyFont="1" applyFill="1" applyBorder="1" applyAlignment="1">
      <alignment horizontal="center" vertical="center" textRotation="90"/>
    </xf>
    <xf numFmtId="3" fontId="4" fillId="0" borderId="61" xfId="0" applyNumberFormat="1" applyFont="1" applyFill="1" applyBorder="1" applyAlignment="1">
      <alignment horizontal="center" vertical="top" wrapText="1"/>
    </xf>
    <xf numFmtId="3" fontId="6" fillId="5" borderId="60" xfId="0" applyNumberFormat="1" applyFont="1" applyFill="1" applyBorder="1" applyAlignment="1">
      <alignment horizontal="center" vertical="top"/>
    </xf>
    <xf numFmtId="3" fontId="13" fillId="6" borderId="49" xfId="0" applyNumberFormat="1" applyFont="1" applyFill="1" applyBorder="1" applyAlignment="1">
      <alignment horizontal="center" vertical="top" wrapText="1"/>
    </xf>
    <xf numFmtId="3" fontId="4" fillId="0" borderId="84" xfId="0" applyNumberFormat="1" applyFont="1" applyFill="1" applyBorder="1" applyAlignment="1">
      <alignment horizontal="center" vertical="top"/>
    </xf>
    <xf numFmtId="0" fontId="4" fillId="6" borderId="39" xfId="0" applyNumberFormat="1" applyFont="1" applyFill="1" applyBorder="1" applyAlignment="1">
      <alignment horizontal="center" vertical="top"/>
    </xf>
    <xf numFmtId="0" fontId="4" fillId="6" borderId="58" xfId="0" applyNumberFormat="1" applyFont="1" applyFill="1" applyBorder="1" applyAlignment="1">
      <alignment horizontal="center" vertical="top"/>
    </xf>
    <xf numFmtId="3" fontId="4" fillId="0" borderId="100" xfId="0" applyNumberFormat="1" applyFont="1" applyFill="1" applyBorder="1" applyAlignment="1">
      <alignment horizontal="center" vertical="top"/>
    </xf>
    <xf numFmtId="3" fontId="5" fillId="6" borderId="12" xfId="0" applyNumberFormat="1" applyFont="1" applyFill="1" applyBorder="1" applyAlignment="1">
      <alignment horizontal="center" vertical="top"/>
    </xf>
    <xf numFmtId="3" fontId="5" fillId="6" borderId="33" xfId="0" applyNumberFormat="1" applyFont="1" applyFill="1" applyBorder="1" applyAlignment="1">
      <alignment horizontal="center" vertical="top"/>
    </xf>
    <xf numFmtId="166" fontId="5" fillId="6" borderId="15" xfId="0" applyNumberFormat="1" applyFont="1" applyFill="1" applyBorder="1" applyAlignment="1">
      <alignment horizontal="center" vertical="top"/>
    </xf>
    <xf numFmtId="3" fontId="4" fillId="6" borderId="53" xfId="0" applyNumberFormat="1" applyFont="1" applyFill="1" applyBorder="1" applyAlignment="1">
      <alignment horizontal="center" vertical="top" wrapText="1"/>
    </xf>
    <xf numFmtId="166" fontId="11" fillId="9" borderId="101" xfId="0" applyNumberFormat="1" applyFont="1" applyFill="1" applyBorder="1" applyAlignment="1">
      <alignment vertical="top" wrapText="1"/>
    </xf>
    <xf numFmtId="166" fontId="7" fillId="9" borderId="101" xfId="0" applyNumberFormat="1" applyFont="1" applyFill="1" applyBorder="1" applyAlignment="1">
      <alignment horizontal="center" vertical="center" textRotation="90" wrapText="1"/>
    </xf>
    <xf numFmtId="166" fontId="6" fillId="9" borderId="101" xfId="0" applyNumberFormat="1" applyFont="1" applyFill="1" applyBorder="1" applyAlignment="1">
      <alignment horizontal="center" vertical="top"/>
    </xf>
    <xf numFmtId="166" fontId="22" fillId="9" borderId="68" xfId="0" applyNumberFormat="1" applyFont="1" applyFill="1" applyBorder="1" applyAlignment="1">
      <alignment horizontal="left" vertical="top" wrapText="1"/>
    </xf>
    <xf numFmtId="3" fontId="4" fillId="9" borderId="101" xfId="0" applyNumberFormat="1" applyFont="1" applyFill="1" applyBorder="1" applyAlignment="1">
      <alignment horizontal="center" vertical="top"/>
    </xf>
    <xf numFmtId="3" fontId="5" fillId="9" borderId="101" xfId="0" applyNumberFormat="1" applyFont="1" applyFill="1" applyBorder="1" applyAlignment="1">
      <alignment horizontal="center" vertical="top" wrapText="1"/>
    </xf>
    <xf numFmtId="3" fontId="5" fillId="9" borderId="86" xfId="0" applyNumberFormat="1" applyFont="1" applyFill="1" applyBorder="1" applyAlignment="1">
      <alignment horizontal="center" vertical="top" wrapText="1"/>
    </xf>
    <xf numFmtId="3" fontId="6" fillId="9" borderId="0" xfId="0" applyNumberFormat="1" applyFont="1" applyFill="1" applyBorder="1" applyAlignment="1">
      <alignment horizontal="center" vertical="top"/>
    </xf>
    <xf numFmtId="49" fontId="6" fillId="6" borderId="58" xfId="0" applyNumberFormat="1" applyFont="1" applyFill="1" applyBorder="1" applyAlignment="1">
      <alignment horizontal="center" vertical="top"/>
    </xf>
    <xf numFmtId="49" fontId="6" fillId="6" borderId="52" xfId="0" applyNumberFormat="1" applyFont="1" applyFill="1" applyBorder="1" applyAlignment="1">
      <alignment horizontal="center" vertical="top"/>
    </xf>
    <xf numFmtId="49" fontId="6" fillId="6" borderId="39" xfId="0" applyNumberFormat="1" applyFont="1" applyFill="1" applyBorder="1" applyAlignment="1">
      <alignment horizontal="center" vertical="top"/>
    </xf>
    <xf numFmtId="49" fontId="6" fillId="9" borderId="11" xfId="0" applyNumberFormat="1" applyFont="1" applyFill="1" applyBorder="1" applyAlignment="1">
      <alignment vertical="top"/>
    </xf>
    <xf numFmtId="3" fontId="4" fillId="9" borderId="0" xfId="0" applyNumberFormat="1" applyFont="1" applyFill="1" applyBorder="1" applyAlignment="1">
      <alignment vertical="top"/>
    </xf>
    <xf numFmtId="3" fontId="6" fillId="9" borderId="11" xfId="0" applyNumberFormat="1" applyFont="1" applyFill="1" applyBorder="1" applyAlignment="1">
      <alignment vertical="top"/>
    </xf>
    <xf numFmtId="3" fontId="6" fillId="9" borderId="12" xfId="0" applyNumberFormat="1" applyFont="1" applyFill="1" applyBorder="1" applyAlignment="1">
      <alignment vertical="top"/>
    </xf>
    <xf numFmtId="3" fontId="6" fillId="9" borderId="23" xfId="0" applyNumberFormat="1" applyFont="1" applyFill="1" applyBorder="1" applyAlignment="1">
      <alignment vertical="top"/>
    </xf>
    <xf numFmtId="3" fontId="6" fillId="9" borderId="69" xfId="0" applyNumberFormat="1" applyFont="1" applyFill="1" applyBorder="1" applyAlignment="1">
      <alignment horizontal="center" vertical="top"/>
    </xf>
    <xf numFmtId="3" fontId="6" fillId="9" borderId="66" xfId="0" applyNumberFormat="1" applyFont="1" applyFill="1" applyBorder="1" applyAlignment="1">
      <alignment horizontal="center" vertical="top"/>
    </xf>
    <xf numFmtId="3" fontId="6" fillId="9" borderId="1" xfId="0" applyNumberFormat="1" applyFont="1" applyFill="1" applyBorder="1" applyAlignment="1">
      <alignment horizontal="center" vertical="top"/>
    </xf>
    <xf numFmtId="3" fontId="6" fillId="6" borderId="30" xfId="0" applyNumberFormat="1" applyFont="1" applyFill="1" applyBorder="1" applyAlignment="1">
      <alignment vertical="top"/>
    </xf>
    <xf numFmtId="49" fontId="6" fillId="6" borderId="36" xfId="0" applyNumberFormat="1" applyFont="1" applyFill="1" applyBorder="1" applyAlignment="1">
      <alignment horizontal="center" vertical="top"/>
    </xf>
    <xf numFmtId="49" fontId="6" fillId="6" borderId="59" xfId="0" applyNumberFormat="1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 wrapText="1"/>
    </xf>
    <xf numFmtId="3" fontId="6" fillId="9" borderId="3" xfId="0" applyNumberFormat="1" applyFont="1" applyFill="1" applyBorder="1" applyAlignment="1">
      <alignment vertical="top"/>
    </xf>
    <xf numFmtId="3" fontId="6" fillId="9" borderId="66" xfId="0" applyNumberFormat="1" applyFont="1" applyFill="1" applyBorder="1" applyAlignment="1">
      <alignment vertical="top"/>
    </xf>
    <xf numFmtId="3" fontId="6" fillId="9" borderId="0" xfId="0" applyNumberFormat="1" applyFont="1" applyFill="1" applyBorder="1" applyAlignment="1">
      <alignment vertical="top"/>
    </xf>
    <xf numFmtId="3" fontId="4" fillId="9" borderId="23" xfId="0" applyNumberFormat="1" applyFont="1" applyFill="1" applyBorder="1" applyAlignment="1">
      <alignment horizontal="center" vertical="top"/>
    </xf>
    <xf numFmtId="3" fontId="6" fillId="9" borderId="3" xfId="0" applyNumberFormat="1" applyFont="1" applyFill="1" applyBorder="1" applyAlignment="1">
      <alignment horizontal="center" vertical="top"/>
    </xf>
    <xf numFmtId="0" fontId="4" fillId="6" borderId="90" xfId="0" applyNumberFormat="1" applyFont="1" applyFill="1" applyBorder="1" applyAlignment="1">
      <alignment horizontal="center" vertical="top"/>
    </xf>
    <xf numFmtId="166" fontId="6" fillId="5" borderId="26" xfId="0" applyNumberFormat="1" applyFont="1" applyFill="1" applyBorder="1" applyAlignment="1">
      <alignment horizontal="center" vertical="top"/>
    </xf>
    <xf numFmtId="3" fontId="5" fillId="6" borderId="80" xfId="0" applyNumberFormat="1" applyFont="1" applyFill="1" applyBorder="1" applyAlignment="1">
      <alignment horizontal="center" vertical="center" textRotation="90" wrapText="1"/>
    </xf>
    <xf numFmtId="0" fontId="4" fillId="10" borderId="57" xfId="0" applyFont="1" applyFill="1" applyBorder="1" applyAlignment="1">
      <alignment horizontal="center" vertical="center"/>
    </xf>
    <xf numFmtId="0" fontId="4" fillId="10" borderId="97" xfId="0" applyFont="1" applyFill="1" applyBorder="1" applyAlignment="1">
      <alignment horizontal="center" vertical="center"/>
    </xf>
    <xf numFmtId="0" fontId="4" fillId="10" borderId="94" xfId="0" applyFont="1" applyFill="1" applyBorder="1" applyAlignment="1">
      <alignment horizontal="center" vertical="center"/>
    </xf>
    <xf numFmtId="0" fontId="4" fillId="10" borderId="96" xfId="0" applyFont="1" applyFill="1" applyBorder="1" applyAlignment="1">
      <alignment horizontal="center" vertical="center"/>
    </xf>
    <xf numFmtId="3" fontId="4" fillId="6" borderId="61" xfId="1" applyNumberFormat="1" applyFont="1" applyFill="1" applyBorder="1" applyAlignment="1">
      <alignment horizontal="center" vertical="top" wrapText="1"/>
    </xf>
    <xf numFmtId="0" fontId="4" fillId="6" borderId="103" xfId="0" applyNumberFormat="1" applyFont="1" applyFill="1" applyBorder="1" applyAlignment="1">
      <alignment horizontal="center" vertical="top"/>
    </xf>
    <xf numFmtId="0" fontId="4" fillId="6" borderId="38" xfId="0" applyFont="1" applyFill="1" applyBorder="1" applyAlignment="1">
      <alignment horizontal="center" vertical="top"/>
    </xf>
    <xf numFmtId="3" fontId="4" fillId="6" borderId="43" xfId="0" applyNumberFormat="1" applyFont="1" applyFill="1" applyBorder="1" applyAlignment="1">
      <alignment horizontal="left" vertical="top" wrapText="1"/>
    </xf>
    <xf numFmtId="0" fontId="4" fillId="6" borderId="41" xfId="0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 wrapText="1"/>
    </xf>
    <xf numFmtId="3" fontId="4" fillId="6" borderId="40" xfId="0" applyNumberFormat="1" applyFont="1" applyFill="1" applyBorder="1" applyAlignment="1">
      <alignment horizontal="center" vertical="top" wrapText="1"/>
    </xf>
    <xf numFmtId="3" fontId="4" fillId="6" borderId="89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 wrapText="1"/>
    </xf>
    <xf numFmtId="49" fontId="6" fillId="6" borderId="40" xfId="0" applyNumberFormat="1" applyFont="1" applyFill="1" applyBorder="1" applyAlignment="1">
      <alignment horizontal="center" vertical="top" wrapText="1"/>
    </xf>
    <xf numFmtId="0" fontId="4" fillId="6" borderId="33" xfId="0" applyNumberFormat="1" applyFont="1" applyFill="1" applyBorder="1" applyAlignment="1">
      <alignment horizontal="center" vertical="top"/>
    </xf>
    <xf numFmtId="3" fontId="4" fillId="6" borderId="49" xfId="0" applyNumberFormat="1" applyFont="1" applyFill="1" applyBorder="1" applyAlignment="1">
      <alignment horizontal="center" vertical="top" wrapText="1"/>
    </xf>
    <xf numFmtId="3" fontId="4" fillId="0" borderId="85" xfId="0" applyNumberFormat="1" applyFont="1" applyFill="1" applyBorder="1" applyAlignment="1">
      <alignment horizontal="left" vertical="top" wrapText="1"/>
    </xf>
    <xf numFmtId="3" fontId="6" fillId="6" borderId="57" xfId="0" applyNumberFormat="1" applyFont="1" applyFill="1" applyBorder="1" applyAlignment="1">
      <alignment horizontal="center" vertical="top"/>
    </xf>
    <xf numFmtId="0" fontId="4" fillId="6" borderId="32" xfId="0" applyFont="1" applyFill="1" applyBorder="1" applyAlignment="1">
      <alignment vertical="top" wrapText="1"/>
    </xf>
    <xf numFmtId="3" fontId="10" fillId="6" borderId="52" xfId="0" applyNumberFormat="1" applyFont="1" applyFill="1" applyBorder="1" applyAlignment="1">
      <alignment horizontal="center" vertical="top"/>
    </xf>
    <xf numFmtId="3" fontId="10" fillId="6" borderId="19" xfId="0" applyNumberFormat="1" applyFont="1" applyFill="1" applyBorder="1" applyAlignment="1">
      <alignment horizontal="center" vertical="top"/>
    </xf>
    <xf numFmtId="3" fontId="10" fillId="6" borderId="98" xfId="0" applyNumberFormat="1" applyFont="1" applyFill="1" applyBorder="1" applyAlignment="1">
      <alignment horizontal="center" vertical="top"/>
    </xf>
    <xf numFmtId="3" fontId="4" fillId="6" borderId="58" xfId="0" applyNumberFormat="1" applyFont="1" applyFill="1" applyBorder="1" applyAlignment="1">
      <alignment vertical="top" wrapText="1"/>
    </xf>
    <xf numFmtId="3" fontId="7" fillId="6" borderId="3" xfId="0" applyNumberFormat="1" applyFont="1" applyFill="1" applyBorder="1" applyAlignment="1">
      <alignment horizontal="center" vertical="top" wrapText="1"/>
    </xf>
    <xf numFmtId="3" fontId="5" fillId="6" borderId="12" xfId="0" applyNumberFormat="1" applyFont="1" applyFill="1" applyBorder="1" applyAlignment="1">
      <alignment vertical="top" wrapText="1"/>
    </xf>
    <xf numFmtId="3" fontId="4" fillId="0" borderId="3" xfId="0" applyNumberFormat="1" applyFont="1" applyBorder="1" applyAlignment="1">
      <alignment horizontal="center" vertical="top"/>
    </xf>
    <xf numFmtId="3" fontId="4" fillId="0" borderId="22" xfId="0" applyNumberFormat="1" applyFont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center" vertical="top" wrapText="1"/>
    </xf>
    <xf numFmtId="3" fontId="9" fillId="6" borderId="12" xfId="0" applyNumberFormat="1" applyFont="1" applyFill="1" applyBorder="1" applyAlignment="1">
      <alignment horizontal="center" vertical="top" textRotation="90" wrapText="1"/>
    </xf>
    <xf numFmtId="3" fontId="4" fillId="6" borderId="3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center" vertical="top"/>
    </xf>
    <xf numFmtId="3" fontId="4" fillId="6" borderId="22" xfId="0" applyNumberFormat="1" applyFont="1" applyFill="1" applyBorder="1" applyAlignment="1">
      <alignment horizontal="center" vertical="top"/>
    </xf>
    <xf numFmtId="0" fontId="4" fillId="6" borderId="66" xfId="0" applyFont="1" applyFill="1" applyBorder="1" applyAlignment="1">
      <alignment horizontal="left" vertical="top" wrapText="1"/>
    </xf>
    <xf numFmtId="0" fontId="4" fillId="6" borderId="49" xfId="0" applyFont="1" applyFill="1" applyBorder="1" applyAlignment="1">
      <alignment horizontal="center" vertical="top" wrapText="1"/>
    </xf>
    <xf numFmtId="3" fontId="10" fillId="6" borderId="40" xfId="0" applyNumberFormat="1" applyFont="1" applyFill="1" applyBorder="1" applyAlignment="1">
      <alignment horizontal="center" vertical="top"/>
    </xf>
    <xf numFmtId="3" fontId="10" fillId="6" borderId="41" xfId="0" applyNumberFormat="1" applyFont="1" applyFill="1" applyBorder="1" applyAlignment="1">
      <alignment horizontal="center" vertical="top"/>
    </xf>
    <xf numFmtId="3" fontId="10" fillId="6" borderId="18" xfId="0" applyNumberFormat="1" applyFont="1" applyFill="1" applyBorder="1" applyAlignment="1">
      <alignment horizontal="center" vertical="top"/>
    </xf>
    <xf numFmtId="3" fontId="6" fillId="6" borderId="4" xfId="0" applyNumberFormat="1" applyFont="1" applyFill="1" applyBorder="1" applyAlignment="1">
      <alignment horizontal="center" vertical="top"/>
    </xf>
    <xf numFmtId="49" fontId="4" fillId="6" borderId="18" xfId="0" applyNumberFormat="1" applyFont="1" applyFill="1" applyBorder="1" applyAlignment="1">
      <alignment horizontal="center" vertical="top"/>
    </xf>
    <xf numFmtId="49" fontId="4" fillId="6" borderId="33" xfId="0" applyNumberFormat="1" applyFont="1" applyFill="1" applyBorder="1" applyAlignment="1">
      <alignment horizontal="center" vertical="top"/>
    </xf>
    <xf numFmtId="3" fontId="4" fillId="6" borderId="54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left" vertical="top" wrapText="1"/>
    </xf>
    <xf numFmtId="3" fontId="4" fillId="6" borderId="66" xfId="0" applyNumberFormat="1" applyFont="1" applyFill="1" applyBorder="1" applyAlignment="1">
      <alignment vertical="top" wrapText="1"/>
    </xf>
    <xf numFmtId="3" fontId="4" fillId="6" borderId="54" xfId="0" applyNumberFormat="1" applyFont="1" applyFill="1" applyBorder="1" applyAlignment="1">
      <alignment horizontal="left" vertical="top" wrapText="1"/>
    </xf>
    <xf numFmtId="3" fontId="4" fillId="7" borderId="73" xfId="0" applyNumberFormat="1" applyFont="1" applyFill="1" applyBorder="1" applyAlignment="1">
      <alignment horizontal="center" vertical="top"/>
    </xf>
    <xf numFmtId="166" fontId="6" fillId="9" borderId="25" xfId="0" applyNumberFormat="1" applyFont="1" applyFill="1" applyBorder="1" applyAlignment="1">
      <alignment horizontal="center" vertical="top"/>
    </xf>
    <xf numFmtId="166" fontId="6" fillId="4" borderId="76" xfId="0" applyNumberFormat="1" applyFont="1" applyFill="1" applyBorder="1" applyAlignment="1">
      <alignment horizontal="center" vertical="top"/>
    </xf>
    <xf numFmtId="166" fontId="6" fillId="4" borderId="72" xfId="0" applyNumberFormat="1" applyFont="1" applyFill="1" applyBorder="1" applyAlignment="1">
      <alignment horizontal="center" vertical="top"/>
    </xf>
    <xf numFmtId="3" fontId="6" fillId="9" borderId="68" xfId="0" applyNumberFormat="1" applyFont="1" applyFill="1" applyBorder="1" applyAlignment="1">
      <alignment horizontal="center" vertical="top"/>
    </xf>
    <xf numFmtId="3" fontId="4" fillId="6" borderId="55" xfId="0" applyNumberFormat="1" applyFont="1" applyFill="1" applyBorder="1" applyAlignment="1">
      <alignment horizontal="left" vertical="top" wrapText="1"/>
    </xf>
    <xf numFmtId="0" fontId="4" fillId="6" borderId="13" xfId="0" applyFont="1" applyFill="1" applyBorder="1" applyAlignment="1">
      <alignment horizontal="center" vertical="top"/>
    </xf>
    <xf numFmtId="3" fontId="6" fillId="6" borderId="40" xfId="0" applyNumberFormat="1" applyFont="1" applyFill="1" applyBorder="1" applyAlignment="1">
      <alignment horizontal="center" vertical="top"/>
    </xf>
    <xf numFmtId="3" fontId="5" fillId="6" borderId="11" xfId="0" applyNumberFormat="1" applyFont="1" applyFill="1" applyBorder="1" applyAlignment="1">
      <alignment horizontal="center" vertical="top" wrapText="1"/>
    </xf>
    <xf numFmtId="0" fontId="4" fillId="10" borderId="91" xfId="0" applyFont="1" applyFill="1" applyBorder="1" applyAlignment="1">
      <alignment horizontal="center" vertical="center"/>
    </xf>
    <xf numFmtId="0" fontId="4" fillId="10" borderId="58" xfId="0" applyFont="1" applyFill="1" applyBorder="1" applyAlignment="1">
      <alignment horizontal="center" vertical="center"/>
    </xf>
    <xf numFmtId="49" fontId="4" fillId="6" borderId="94" xfId="0" applyNumberFormat="1" applyFont="1" applyFill="1" applyBorder="1" applyAlignment="1">
      <alignment horizontal="center" vertical="top"/>
    </xf>
    <xf numFmtId="49" fontId="4" fillId="6" borderId="79" xfId="0" applyNumberFormat="1" applyFont="1" applyFill="1" applyBorder="1" applyAlignment="1">
      <alignment horizontal="center" vertical="top"/>
    </xf>
    <xf numFmtId="49" fontId="4" fillId="6" borderId="96" xfId="0" applyNumberFormat="1" applyFont="1" applyFill="1" applyBorder="1" applyAlignment="1">
      <alignment horizontal="center" vertical="top"/>
    </xf>
    <xf numFmtId="3" fontId="22" fillId="6" borderId="35" xfId="0" applyNumberFormat="1" applyFont="1" applyFill="1" applyBorder="1" applyAlignment="1">
      <alignment vertical="top" wrapText="1"/>
    </xf>
    <xf numFmtId="3" fontId="22" fillId="6" borderId="10" xfId="0" applyNumberFormat="1" applyFont="1" applyFill="1" applyBorder="1" applyAlignment="1">
      <alignment horizontal="left" vertical="top" wrapText="1"/>
    </xf>
    <xf numFmtId="3" fontId="27" fillId="6" borderId="12" xfId="0" applyNumberFormat="1" applyFont="1" applyFill="1" applyBorder="1" applyAlignment="1">
      <alignment horizontal="center" vertical="top"/>
    </xf>
    <xf numFmtId="0" fontId="4" fillId="6" borderId="91" xfId="0" applyNumberFormat="1" applyFont="1" applyFill="1" applyBorder="1" applyAlignment="1">
      <alignment horizontal="center" vertical="top"/>
    </xf>
    <xf numFmtId="166" fontId="4" fillId="8" borderId="50" xfId="0" applyNumberFormat="1" applyFont="1" applyFill="1" applyBorder="1" applyAlignment="1">
      <alignment horizontal="center" vertical="top"/>
    </xf>
    <xf numFmtId="3" fontId="4" fillId="6" borderId="51" xfId="0" applyNumberFormat="1" applyFont="1" applyFill="1" applyBorder="1" applyAlignment="1">
      <alignment horizontal="center" vertical="top"/>
    </xf>
    <xf numFmtId="49" fontId="4" fillId="6" borderId="91" xfId="0" applyNumberFormat="1" applyFont="1" applyFill="1" applyBorder="1" applyAlignment="1">
      <alignment horizontal="center" vertical="top" wrapText="1"/>
    </xf>
    <xf numFmtId="49" fontId="4" fillId="6" borderId="96" xfId="0" applyNumberFormat="1" applyFont="1" applyFill="1" applyBorder="1" applyAlignment="1">
      <alignment horizontal="center" vertical="top" wrapText="1"/>
    </xf>
    <xf numFmtId="166" fontId="11" fillId="9" borderId="1" xfId="0" applyNumberFormat="1" applyFont="1" applyFill="1" applyBorder="1" applyAlignment="1">
      <alignment vertical="top" wrapText="1"/>
    </xf>
    <xf numFmtId="166" fontId="7" fillId="9" borderId="1" xfId="0" applyNumberFormat="1" applyFont="1" applyFill="1" applyBorder="1" applyAlignment="1">
      <alignment horizontal="center" vertical="center" textRotation="90" wrapText="1"/>
    </xf>
    <xf numFmtId="166" fontId="22" fillId="9" borderId="24" xfId="0" applyNumberFormat="1" applyFont="1" applyFill="1" applyBorder="1" applyAlignment="1">
      <alignment horizontal="left" vertical="top" wrapText="1"/>
    </xf>
    <xf numFmtId="3" fontId="4" fillId="6" borderId="14" xfId="1" applyNumberFormat="1" applyFont="1" applyFill="1" applyBorder="1" applyAlignment="1">
      <alignment horizontal="center" vertical="top" wrapText="1"/>
    </xf>
    <xf numFmtId="3" fontId="4" fillId="6" borderId="36" xfId="0" applyNumberFormat="1" applyFont="1" applyFill="1" applyBorder="1" applyAlignment="1">
      <alignment horizontal="left" vertical="top" wrapText="1"/>
    </xf>
    <xf numFmtId="166" fontId="23" fillId="6" borderId="14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166" fontId="5" fillId="6" borderId="67" xfId="0" applyNumberFormat="1" applyFont="1" applyFill="1" applyBorder="1" applyAlignment="1">
      <alignment horizontal="center" vertical="top"/>
    </xf>
    <xf numFmtId="49" fontId="4" fillId="6" borderId="97" xfId="0" applyNumberFormat="1" applyFont="1" applyFill="1" applyBorder="1" applyAlignment="1">
      <alignment horizontal="center" vertical="top"/>
    </xf>
    <xf numFmtId="0" fontId="10" fillId="6" borderId="15" xfId="0" applyFont="1" applyFill="1" applyBorder="1" applyAlignment="1">
      <alignment horizontal="left" vertical="top" wrapText="1"/>
    </xf>
    <xf numFmtId="3" fontId="4" fillId="9" borderId="1" xfId="0" applyNumberFormat="1" applyFont="1" applyFill="1" applyBorder="1" applyAlignment="1">
      <alignment horizontal="center" vertical="top"/>
    </xf>
    <xf numFmtId="3" fontId="5" fillId="9" borderId="1" xfId="0" applyNumberFormat="1" applyFont="1" applyFill="1" applyBorder="1" applyAlignment="1">
      <alignment horizontal="center" vertical="top" wrapText="1"/>
    </xf>
    <xf numFmtId="0" fontId="4" fillId="6" borderId="34" xfId="0" applyFont="1" applyFill="1" applyBorder="1" applyAlignment="1">
      <alignment horizontal="center" vertical="top" wrapText="1"/>
    </xf>
    <xf numFmtId="0" fontId="9" fillId="6" borderId="40" xfId="0" applyFont="1" applyFill="1" applyBorder="1" applyAlignment="1">
      <alignment horizontal="center" vertical="top"/>
    </xf>
    <xf numFmtId="0" fontId="9" fillId="6" borderId="41" xfId="0" applyFont="1" applyFill="1" applyBorder="1" applyAlignment="1">
      <alignment horizontal="center" vertical="top"/>
    </xf>
    <xf numFmtId="0" fontId="12" fillId="6" borderId="18" xfId="0" applyFont="1" applyFill="1" applyBorder="1" applyAlignment="1">
      <alignment horizontal="center" vertical="top"/>
    </xf>
    <xf numFmtId="0" fontId="9" fillId="6" borderId="57" xfId="0" applyFont="1" applyFill="1" applyBorder="1" applyAlignment="1">
      <alignment horizontal="center" vertical="top"/>
    </xf>
    <xf numFmtId="0" fontId="9" fillId="6" borderId="59" xfId="0" applyFont="1" applyFill="1" applyBorder="1" applyAlignment="1">
      <alignment horizontal="center" vertical="top"/>
    </xf>
    <xf numFmtId="0" fontId="12" fillId="6" borderId="97" xfId="0" applyFont="1" applyFill="1" applyBorder="1" applyAlignment="1">
      <alignment horizontal="center" vertical="top"/>
    </xf>
    <xf numFmtId="49" fontId="4" fillId="6" borderId="79" xfId="0" applyNumberFormat="1" applyFont="1" applyFill="1" applyBorder="1" applyAlignment="1">
      <alignment wrapText="1"/>
    </xf>
    <xf numFmtId="3" fontId="16" fillId="6" borderId="36" xfId="0" applyNumberFormat="1" applyFont="1" applyFill="1" applyBorder="1" applyAlignment="1">
      <alignment horizontal="left" vertical="top" wrapText="1"/>
    </xf>
    <xf numFmtId="3" fontId="4" fillId="6" borderId="78" xfId="0" applyNumberFormat="1" applyFont="1" applyFill="1" applyBorder="1" applyAlignment="1">
      <alignment horizontal="left" vertical="top" wrapText="1"/>
    </xf>
    <xf numFmtId="3" fontId="4" fillId="6" borderId="0" xfId="0" applyNumberFormat="1" applyFont="1" applyFill="1" applyBorder="1" applyAlignment="1">
      <alignment vertical="top"/>
    </xf>
    <xf numFmtId="165" fontId="4" fillId="6" borderId="12" xfId="0" applyNumberFormat="1" applyFont="1" applyFill="1" applyBorder="1" applyAlignment="1">
      <alignment horizontal="center" vertical="center" textRotation="90"/>
    </xf>
    <xf numFmtId="49" fontId="4" fillId="6" borderId="94" xfId="0" applyNumberFormat="1" applyFont="1" applyFill="1" applyBorder="1" applyAlignment="1">
      <alignment vertical="top"/>
    </xf>
    <xf numFmtId="49" fontId="4" fillId="6" borderId="79" xfId="0" applyNumberFormat="1" applyFont="1" applyFill="1" applyBorder="1" applyAlignment="1">
      <alignment vertical="top"/>
    </xf>
    <xf numFmtId="49" fontId="4" fillId="6" borderId="96" xfId="0" applyNumberFormat="1" applyFont="1" applyFill="1" applyBorder="1" applyAlignment="1">
      <alignment vertical="top"/>
    </xf>
    <xf numFmtId="0" fontId="4" fillId="6" borderId="49" xfId="0" applyFont="1" applyFill="1" applyBorder="1" applyAlignment="1">
      <alignment horizontal="center" vertical="top"/>
    </xf>
    <xf numFmtId="0" fontId="4" fillId="10" borderId="40" xfId="0" applyFont="1" applyFill="1" applyBorder="1" applyAlignment="1">
      <alignment horizontal="center" vertical="top"/>
    </xf>
    <xf numFmtId="0" fontId="4" fillId="6" borderId="56" xfId="0" applyFont="1" applyFill="1" applyBorder="1" applyAlignment="1">
      <alignment vertical="top" wrapText="1"/>
    </xf>
    <xf numFmtId="0" fontId="4" fillId="6" borderId="34" xfId="0" applyFont="1" applyFill="1" applyBorder="1" applyAlignment="1">
      <alignment vertical="center" wrapText="1"/>
    </xf>
    <xf numFmtId="3" fontId="5" fillId="6" borderId="22" xfId="0" applyNumberFormat="1" applyFont="1" applyFill="1" applyBorder="1" applyAlignment="1">
      <alignment horizontal="center" vertical="top" wrapText="1"/>
    </xf>
    <xf numFmtId="0" fontId="6" fillId="0" borderId="61" xfId="0" applyFont="1" applyBorder="1" applyAlignment="1">
      <alignment horizontal="center" vertical="center" wrapText="1"/>
    </xf>
    <xf numFmtId="3" fontId="10" fillId="6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vertical="top" wrapText="1"/>
    </xf>
    <xf numFmtId="3" fontId="4" fillId="6" borderId="66" xfId="0" applyNumberFormat="1" applyFont="1" applyFill="1" applyBorder="1" applyAlignment="1">
      <alignment horizontal="left" vertical="top" wrapText="1"/>
    </xf>
    <xf numFmtId="166" fontId="23" fillId="6" borderId="13" xfId="0" applyNumberFormat="1" applyFont="1" applyFill="1" applyBorder="1" applyAlignment="1">
      <alignment horizontal="center" vertical="top"/>
    </xf>
    <xf numFmtId="3" fontId="4" fillId="6" borderId="34" xfId="0" applyNumberFormat="1" applyFont="1" applyFill="1" applyBorder="1" applyAlignment="1">
      <alignment horizontal="center"/>
    </xf>
    <xf numFmtId="166" fontId="4" fillId="0" borderId="61" xfId="0" applyNumberFormat="1" applyFont="1" applyFill="1" applyBorder="1" applyAlignment="1">
      <alignment horizontal="center" vertical="top"/>
    </xf>
    <xf numFmtId="0" fontId="6" fillId="6" borderId="14" xfId="0" applyFont="1" applyFill="1" applyBorder="1" applyAlignment="1">
      <alignment horizontal="left" vertical="top" wrapText="1"/>
    </xf>
    <xf numFmtId="3" fontId="4" fillId="6" borderId="14" xfId="0" applyNumberFormat="1" applyFont="1" applyFill="1" applyBorder="1" applyAlignment="1">
      <alignment vertical="top"/>
    </xf>
    <xf numFmtId="165" fontId="4" fillId="6" borderId="57" xfId="0" applyNumberFormat="1" applyFont="1" applyFill="1" applyBorder="1" applyAlignment="1">
      <alignment horizontal="center" vertical="center" textRotation="90"/>
    </xf>
    <xf numFmtId="0" fontId="6" fillId="9" borderId="68" xfId="0" applyFont="1" applyFill="1" applyBorder="1" applyAlignment="1">
      <alignment horizontal="center" vertical="top"/>
    </xf>
    <xf numFmtId="0" fontId="4" fillId="6" borderId="12" xfId="0" applyFont="1" applyFill="1" applyBorder="1" applyAlignment="1">
      <alignment horizontal="center" vertical="top"/>
    </xf>
    <xf numFmtId="0" fontId="4" fillId="6" borderId="92" xfId="0" applyFont="1" applyFill="1" applyBorder="1" applyAlignment="1">
      <alignment horizontal="center" vertical="top"/>
    </xf>
    <xf numFmtId="0" fontId="4" fillId="6" borderId="39" xfId="0" applyFont="1" applyFill="1" applyBorder="1" applyAlignment="1">
      <alignment horizontal="center" vertical="top"/>
    </xf>
    <xf numFmtId="166" fontId="4" fillId="6" borderId="53" xfId="0" applyNumberFormat="1" applyFont="1" applyFill="1" applyBorder="1" applyAlignment="1">
      <alignment horizontal="center" vertical="top" wrapText="1"/>
    </xf>
    <xf numFmtId="3" fontId="4" fillId="6" borderId="8" xfId="0" applyNumberFormat="1" applyFont="1" applyFill="1" applyBorder="1" applyAlignment="1">
      <alignment vertical="top"/>
    </xf>
    <xf numFmtId="3" fontId="19" fillId="6" borderId="11" xfId="0" applyNumberFormat="1" applyFont="1" applyFill="1" applyBorder="1" applyAlignment="1">
      <alignment horizontal="center" vertical="top"/>
    </xf>
    <xf numFmtId="3" fontId="4" fillId="0" borderId="13" xfId="0" applyNumberFormat="1" applyFont="1" applyFill="1" applyBorder="1" applyAlignment="1">
      <alignment horizontal="center" vertical="top" wrapText="1"/>
    </xf>
    <xf numFmtId="3" fontId="10" fillId="6" borderId="0" xfId="0" applyNumberFormat="1" applyFont="1" applyFill="1" applyBorder="1" applyAlignment="1">
      <alignment horizontal="center" vertical="top"/>
    </xf>
    <xf numFmtId="3" fontId="10" fillId="0" borderId="110" xfId="0" applyNumberFormat="1" applyFont="1" applyFill="1" applyBorder="1" applyAlignment="1">
      <alignment horizontal="center" vertical="top"/>
    </xf>
    <xf numFmtId="3" fontId="10" fillId="0" borderId="111" xfId="0" applyNumberFormat="1" applyFont="1" applyFill="1" applyBorder="1" applyAlignment="1">
      <alignment horizontal="center" vertical="top"/>
    </xf>
    <xf numFmtId="3" fontId="4" fillId="6" borderId="84" xfId="0" applyNumberFormat="1" applyFont="1" applyFill="1" applyBorder="1" applyAlignment="1">
      <alignment horizontal="center" vertical="top"/>
    </xf>
    <xf numFmtId="0" fontId="4" fillId="6" borderId="58" xfId="0" applyFont="1" applyFill="1" applyBorder="1" applyAlignment="1">
      <alignment horizontal="center" vertical="top"/>
    </xf>
    <xf numFmtId="0" fontId="4" fillId="0" borderId="30" xfId="0" applyNumberFormat="1" applyFont="1" applyBorder="1" applyAlignment="1">
      <alignment horizontal="center" vertical="top"/>
    </xf>
    <xf numFmtId="0" fontId="4" fillId="6" borderId="0" xfId="0" applyNumberFormat="1" applyFont="1" applyFill="1" applyBorder="1" applyAlignment="1">
      <alignment horizontal="center" vertical="top"/>
    </xf>
    <xf numFmtId="3" fontId="4" fillId="6" borderId="91" xfId="0" applyNumberFormat="1" applyFont="1" applyFill="1" applyBorder="1" applyAlignment="1">
      <alignment horizontal="center" vertical="top"/>
    </xf>
    <xf numFmtId="3" fontId="4" fillId="0" borderId="92" xfId="0" applyNumberFormat="1" applyFont="1" applyFill="1" applyBorder="1" applyAlignment="1">
      <alignment horizontal="center" vertical="top"/>
    </xf>
    <xf numFmtId="49" fontId="4" fillId="6" borderId="91" xfId="0" applyNumberFormat="1" applyFont="1" applyFill="1" applyBorder="1" applyAlignment="1">
      <alignment horizontal="center" vertical="top"/>
    </xf>
    <xf numFmtId="3" fontId="4" fillId="0" borderId="90" xfId="0" applyNumberFormat="1" applyFont="1" applyFill="1" applyBorder="1" applyAlignment="1">
      <alignment horizontal="center" vertical="top" wrapText="1"/>
    </xf>
    <xf numFmtId="3" fontId="10" fillId="8" borderId="39" xfId="0" applyNumberFormat="1" applyFont="1" applyFill="1" applyBorder="1" applyAlignment="1">
      <alignment horizontal="center" vertical="top"/>
    </xf>
    <xf numFmtId="3" fontId="10" fillId="8" borderId="12" xfId="0" applyNumberFormat="1" applyFont="1" applyFill="1" applyBorder="1" applyAlignment="1">
      <alignment horizontal="center" vertical="top"/>
    </xf>
    <xf numFmtId="3" fontId="4" fillId="6" borderId="92" xfId="0" applyNumberFormat="1" applyFont="1" applyFill="1" applyBorder="1" applyAlignment="1">
      <alignment horizontal="center" vertical="top"/>
    </xf>
    <xf numFmtId="3" fontId="10" fillId="6" borderId="16" xfId="0" applyNumberFormat="1" applyFont="1" applyFill="1" applyBorder="1" applyAlignment="1">
      <alignment horizontal="center" vertical="top"/>
    </xf>
    <xf numFmtId="166" fontId="4" fillId="6" borderId="59" xfId="0" applyNumberFormat="1" applyFont="1" applyFill="1" applyBorder="1" applyAlignment="1">
      <alignment horizontal="center" vertical="top"/>
    </xf>
    <xf numFmtId="166" fontId="4" fillId="6" borderId="19" xfId="0" applyNumberFormat="1" applyFont="1" applyFill="1" applyBorder="1" applyAlignment="1">
      <alignment horizontal="center" vertical="top"/>
    </xf>
    <xf numFmtId="166" fontId="6" fillId="9" borderId="0" xfId="0" applyNumberFormat="1" applyFont="1" applyFill="1" applyBorder="1" applyAlignment="1">
      <alignment horizontal="center" vertical="top"/>
    </xf>
    <xf numFmtId="3" fontId="4" fillId="0" borderId="80" xfId="0" applyNumberFormat="1" applyFont="1" applyBorder="1" applyAlignment="1">
      <alignment horizontal="center" vertical="top"/>
    </xf>
    <xf numFmtId="0" fontId="12" fillId="6" borderId="39" xfId="0" applyFont="1" applyFill="1" applyBorder="1" applyAlignment="1">
      <alignment horizontal="center" vertical="top"/>
    </xf>
    <xf numFmtId="0" fontId="12" fillId="6" borderId="58" xfId="0" applyFont="1" applyFill="1" applyBorder="1" applyAlignment="1">
      <alignment horizontal="center" vertical="top"/>
    </xf>
    <xf numFmtId="3" fontId="10" fillId="6" borderId="39" xfId="0" applyNumberFormat="1" applyFont="1" applyFill="1" applyBorder="1" applyAlignment="1">
      <alignment horizontal="center" vertical="top"/>
    </xf>
    <xf numFmtId="166" fontId="6" fillId="5" borderId="72" xfId="0" applyNumberFormat="1" applyFont="1" applyFill="1" applyBorder="1" applyAlignment="1">
      <alignment horizontal="center" vertical="top"/>
    </xf>
    <xf numFmtId="3" fontId="4" fillId="0" borderId="80" xfId="0" applyNumberFormat="1" applyFont="1" applyFill="1" applyBorder="1" applyAlignment="1">
      <alignment horizontal="center" vertical="top"/>
    </xf>
    <xf numFmtId="0" fontId="4" fillId="6" borderId="89" xfId="0" applyFont="1" applyFill="1" applyBorder="1" applyAlignment="1">
      <alignment horizontal="center" vertical="top"/>
    </xf>
    <xf numFmtId="0" fontId="4" fillId="6" borderId="91" xfId="0" applyFont="1" applyFill="1" applyBorder="1" applyAlignment="1">
      <alignment horizontal="center" vertical="top"/>
    </xf>
    <xf numFmtId="3" fontId="4" fillId="6" borderId="100" xfId="0" applyNumberFormat="1" applyFont="1" applyFill="1" applyBorder="1" applyAlignment="1">
      <alignment horizontal="center" vertical="top"/>
    </xf>
    <xf numFmtId="3" fontId="5" fillId="9" borderId="29" xfId="0" applyNumberFormat="1" applyFont="1" applyFill="1" applyBorder="1" applyAlignment="1">
      <alignment horizontal="center" vertical="top" wrapText="1"/>
    </xf>
    <xf numFmtId="0" fontId="4" fillId="0" borderId="62" xfId="0" applyNumberFormat="1" applyFont="1" applyBorder="1" applyAlignment="1">
      <alignment horizontal="center" vertical="top"/>
    </xf>
    <xf numFmtId="3" fontId="6" fillId="9" borderId="24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3" fontId="6" fillId="0" borderId="0" xfId="0" applyNumberFormat="1" applyFont="1" applyFill="1" applyBorder="1" applyAlignment="1">
      <alignment horizontal="center" vertical="top" wrapText="1"/>
    </xf>
    <xf numFmtId="49" fontId="6" fillId="5" borderId="3" xfId="0" applyNumberFormat="1" applyFont="1" applyFill="1" applyBorder="1" applyAlignment="1">
      <alignment horizontal="center" vertical="top"/>
    </xf>
    <xf numFmtId="49" fontId="6" fillId="5" borderId="22" xfId="0" applyNumberFormat="1" applyFont="1" applyFill="1" applyBorder="1" applyAlignment="1">
      <alignment horizontal="center" vertical="top"/>
    </xf>
    <xf numFmtId="49" fontId="6" fillId="6" borderId="4" xfId="0" applyNumberFormat="1" applyFont="1" applyFill="1" applyBorder="1" applyAlignment="1">
      <alignment horizontal="center" vertical="top"/>
    </xf>
    <xf numFmtId="49" fontId="6" fillId="6" borderId="12" xfId="0" applyNumberFormat="1" applyFont="1" applyFill="1" applyBorder="1" applyAlignment="1">
      <alignment horizontal="center" vertical="top"/>
    </xf>
    <xf numFmtId="49" fontId="6" fillId="6" borderId="23" xfId="0" applyNumberFormat="1" applyFont="1" applyFill="1" applyBorder="1" applyAlignment="1">
      <alignment horizontal="center" vertical="top"/>
    </xf>
    <xf numFmtId="3" fontId="6" fillId="6" borderId="3" xfId="0" applyNumberFormat="1" applyFont="1" applyFill="1" applyBorder="1" applyAlignment="1">
      <alignment vertical="top" wrapText="1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3" fontId="6" fillId="4" borderId="2" xfId="0" applyNumberFormat="1" applyFont="1" applyFill="1" applyBorder="1" applyAlignment="1">
      <alignment horizontal="center" vertical="top"/>
    </xf>
    <xf numFmtId="3" fontId="6" fillId="4" borderId="21" xfId="0" applyNumberFormat="1" applyFont="1" applyFill="1" applyBorder="1" applyAlignment="1">
      <alignment horizontal="center" vertical="top"/>
    </xf>
    <xf numFmtId="3" fontId="6" fillId="5" borderId="22" xfId="0" applyNumberFormat="1" applyFont="1" applyFill="1" applyBorder="1" applyAlignment="1">
      <alignment horizontal="center" vertical="top"/>
    </xf>
    <xf numFmtId="3" fontId="6" fillId="6" borderId="64" xfId="0" applyNumberFormat="1" applyFont="1" applyFill="1" applyBorder="1" applyAlignment="1">
      <alignment horizontal="center" vertical="top"/>
    </xf>
    <xf numFmtId="3" fontId="6" fillId="6" borderId="11" xfId="0" applyNumberFormat="1" applyFont="1" applyFill="1" applyBorder="1" applyAlignment="1">
      <alignment horizontal="center" vertical="top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22" xfId="0" applyNumberFormat="1" applyFont="1" applyFill="1" applyBorder="1" applyAlignment="1">
      <alignment horizontal="center" vertical="top" wrapText="1"/>
    </xf>
    <xf numFmtId="3" fontId="4" fillId="6" borderId="15" xfId="0" applyNumberFormat="1" applyFont="1" applyFill="1" applyBorder="1" applyAlignment="1">
      <alignment horizontal="left" vertical="top" wrapText="1"/>
    </xf>
    <xf numFmtId="3" fontId="4" fillId="6" borderId="10" xfId="0" applyNumberFormat="1" applyFont="1" applyFill="1" applyBorder="1" applyAlignment="1">
      <alignment horizontal="left" vertical="top" wrapText="1"/>
    </xf>
    <xf numFmtId="3" fontId="4" fillId="6" borderId="3" xfId="0" applyNumberFormat="1" applyFont="1" applyFill="1" applyBorder="1" applyAlignment="1">
      <alignment horizontal="left" vertical="top" wrapText="1"/>
    </xf>
    <xf numFmtId="3" fontId="4" fillId="6" borderId="22" xfId="0" applyNumberFormat="1" applyFont="1" applyFill="1" applyBorder="1" applyAlignment="1">
      <alignment horizontal="left" vertical="top" wrapText="1"/>
    </xf>
    <xf numFmtId="3" fontId="4" fillId="6" borderId="11" xfId="0" applyNumberFormat="1" applyFont="1" applyFill="1" applyBorder="1" applyAlignment="1">
      <alignment horizontal="left" vertical="top" wrapText="1"/>
    </xf>
    <xf numFmtId="3" fontId="4" fillId="6" borderId="30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Border="1" applyAlignment="1">
      <alignment horizontal="center" vertical="top"/>
    </xf>
    <xf numFmtId="3" fontId="4" fillId="6" borderId="1" xfId="0" applyNumberFormat="1" applyFont="1" applyFill="1" applyBorder="1" applyAlignment="1">
      <alignment horizontal="center" vertical="top"/>
    </xf>
    <xf numFmtId="3" fontId="4" fillId="6" borderId="62" xfId="0" applyNumberFormat="1" applyFont="1" applyFill="1" applyBorder="1" applyAlignment="1">
      <alignment horizontal="center" vertical="top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28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6" borderId="21" xfId="0" applyNumberFormat="1" applyFont="1" applyFill="1" applyBorder="1" applyAlignment="1">
      <alignment horizontal="left" vertical="top" wrapText="1"/>
    </xf>
    <xf numFmtId="3" fontId="4" fillId="0" borderId="30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4" fillId="0" borderId="62" xfId="0" applyNumberFormat="1" applyFont="1" applyBorder="1" applyAlignment="1">
      <alignment horizontal="center" vertical="top"/>
    </xf>
    <xf numFmtId="3" fontId="4" fillId="0" borderId="28" xfId="0" applyNumberFormat="1" applyFont="1" applyBorder="1" applyAlignment="1">
      <alignment horizontal="center" vertical="top"/>
    </xf>
    <xf numFmtId="3" fontId="4" fillId="6" borderId="10" xfId="0" applyNumberFormat="1" applyFont="1" applyFill="1" applyBorder="1" applyAlignment="1">
      <alignment vertical="top" wrapText="1"/>
    </xf>
    <xf numFmtId="3" fontId="6" fillId="6" borderId="3" xfId="0" applyNumberFormat="1" applyFont="1" applyFill="1" applyBorder="1" applyAlignment="1">
      <alignment horizontal="left" vertical="top" wrapText="1"/>
    </xf>
    <xf numFmtId="0" fontId="6" fillId="6" borderId="11" xfId="0" applyFont="1" applyFill="1" applyBorder="1" applyAlignment="1">
      <alignment horizontal="left" vertical="top" wrapText="1"/>
    </xf>
    <xf numFmtId="3" fontId="16" fillId="6" borderId="11" xfId="0" applyNumberFormat="1" applyFont="1" applyFill="1" applyBorder="1" applyAlignment="1">
      <alignment horizontal="left" vertical="top" wrapText="1"/>
    </xf>
    <xf numFmtId="3" fontId="4" fillId="0" borderId="4" xfId="0" applyNumberFormat="1" applyFont="1" applyBorder="1" applyAlignment="1">
      <alignment horizontal="center" vertical="top"/>
    </xf>
    <xf numFmtId="3" fontId="4" fillId="0" borderId="23" xfId="0" applyNumberFormat="1" applyFont="1" applyBorder="1" applyAlignment="1">
      <alignment horizontal="center" vertical="top"/>
    </xf>
    <xf numFmtId="3" fontId="4" fillId="6" borderId="50" xfId="0" applyNumberFormat="1" applyFont="1" applyFill="1" applyBorder="1" applyAlignment="1">
      <alignment horizontal="center" vertical="top" wrapText="1"/>
    </xf>
    <xf numFmtId="3" fontId="4" fillId="6" borderId="14" xfId="0" applyNumberFormat="1" applyFont="1" applyFill="1" applyBorder="1" applyAlignment="1">
      <alignment horizontal="center"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26" xfId="0" applyNumberFormat="1" applyFont="1" applyBorder="1" applyAlignment="1">
      <alignment horizontal="center" vertical="top" wrapText="1"/>
    </xf>
    <xf numFmtId="3" fontId="4" fillId="0" borderId="64" xfId="0" applyNumberFormat="1" applyFont="1" applyBorder="1" applyAlignment="1">
      <alignment horizontal="center" vertical="top"/>
    </xf>
    <xf numFmtId="3" fontId="4" fillId="6" borderId="4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4" fillId="6" borderId="23" xfId="0" applyNumberFormat="1" applyFont="1" applyFill="1" applyBorder="1" applyAlignment="1">
      <alignment horizontal="center" vertical="top"/>
    </xf>
    <xf numFmtId="49" fontId="6" fillId="6" borderId="40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0" fontId="4" fillId="6" borderId="35" xfId="0" applyFont="1" applyFill="1" applyBorder="1" applyAlignment="1">
      <alignment horizontal="left" vertical="top" wrapText="1"/>
    </xf>
    <xf numFmtId="3" fontId="4" fillId="6" borderId="7" xfId="0" applyNumberFormat="1" applyFont="1" applyFill="1" applyBorder="1" applyAlignment="1">
      <alignment horizontal="center" vertical="top" wrapText="1"/>
    </xf>
    <xf numFmtId="3" fontId="6" fillId="6" borderId="39" xfId="0" applyNumberFormat="1" applyFont="1" applyFill="1" applyBorder="1" applyAlignment="1">
      <alignment horizontal="center" vertical="top"/>
    </xf>
    <xf numFmtId="3" fontId="6" fillId="6" borderId="58" xfId="0" applyNumberFormat="1" applyFont="1" applyFill="1" applyBorder="1" applyAlignment="1">
      <alignment horizontal="center" vertical="top"/>
    </xf>
    <xf numFmtId="3" fontId="6" fillId="9" borderId="11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Border="1" applyAlignment="1">
      <alignment horizontal="center" vertical="top" wrapText="1"/>
    </xf>
    <xf numFmtId="3" fontId="6" fillId="9" borderId="12" xfId="0" applyNumberFormat="1" applyFont="1" applyFill="1" applyBorder="1" applyAlignment="1">
      <alignment horizontal="center" vertical="top"/>
    </xf>
    <xf numFmtId="3" fontId="4" fillId="6" borderId="56" xfId="0" applyNumberFormat="1" applyFont="1" applyFill="1" applyBorder="1" applyAlignment="1">
      <alignment horizontal="center" vertical="top" wrapText="1"/>
    </xf>
    <xf numFmtId="166" fontId="4" fillId="6" borderId="113" xfId="0" applyNumberFormat="1" applyFont="1" applyFill="1" applyBorder="1" applyAlignment="1">
      <alignment horizontal="center" vertical="top"/>
    </xf>
    <xf numFmtId="0" fontId="4" fillId="6" borderId="96" xfId="0" applyNumberFormat="1" applyFont="1" applyFill="1" applyBorder="1" applyAlignment="1">
      <alignment horizontal="center" vertical="top"/>
    </xf>
    <xf numFmtId="166" fontId="5" fillId="6" borderId="61" xfId="0" applyNumberFormat="1" applyFont="1" applyFill="1" applyBorder="1" applyAlignment="1">
      <alignment horizontal="right" vertical="top"/>
    </xf>
    <xf numFmtId="166" fontId="5" fillId="6" borderId="84" xfId="0" applyNumberFormat="1" applyFont="1" applyFill="1" applyBorder="1" applyAlignment="1">
      <alignment horizontal="right" vertical="top"/>
    </xf>
    <xf numFmtId="166" fontId="5" fillId="6" borderId="8" xfId="0" applyNumberFormat="1" applyFont="1" applyFill="1" applyBorder="1" applyAlignment="1">
      <alignment horizontal="right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left" vertical="top" wrapText="1"/>
    </xf>
    <xf numFmtId="3" fontId="4" fillId="6" borderId="10" xfId="0" applyNumberFormat="1" applyFont="1" applyFill="1" applyBorder="1" applyAlignment="1">
      <alignment vertical="top" wrapText="1"/>
    </xf>
    <xf numFmtId="49" fontId="6" fillId="6" borderId="11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left" vertical="top" wrapText="1"/>
    </xf>
    <xf numFmtId="3" fontId="4" fillId="6" borderId="15" xfId="0" applyNumberFormat="1" applyFont="1" applyFill="1" applyBorder="1" applyAlignment="1">
      <alignment horizontal="left" vertical="top" wrapText="1"/>
    </xf>
    <xf numFmtId="49" fontId="6" fillId="6" borderId="12" xfId="0" applyNumberFormat="1" applyFont="1" applyFill="1" applyBorder="1" applyAlignment="1">
      <alignment horizontal="center" vertical="top"/>
    </xf>
    <xf numFmtId="3" fontId="4" fillId="6" borderId="15" xfId="0" applyNumberFormat="1" applyFont="1" applyFill="1" applyBorder="1" applyAlignment="1">
      <alignment vertical="top" wrapText="1"/>
    </xf>
    <xf numFmtId="3" fontId="4" fillId="6" borderId="50" xfId="0" applyNumberFormat="1" applyFont="1" applyFill="1" applyBorder="1" applyAlignment="1">
      <alignment horizontal="center" vertical="top" wrapText="1"/>
    </xf>
    <xf numFmtId="3" fontId="6" fillId="9" borderId="12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3" fontId="6" fillId="9" borderId="11" xfId="0" applyNumberFormat="1" applyFont="1" applyFill="1" applyBorder="1" applyAlignment="1">
      <alignment horizontal="center" vertical="top"/>
    </xf>
    <xf numFmtId="49" fontId="6" fillId="6" borderId="40" xfId="0" applyNumberFormat="1" applyFont="1" applyFill="1" applyBorder="1" applyAlignment="1">
      <alignment horizontal="center" vertical="top"/>
    </xf>
    <xf numFmtId="0" fontId="4" fillId="6" borderId="38" xfId="1" applyNumberFormat="1" applyFont="1" applyFill="1" applyBorder="1" applyAlignment="1">
      <alignment horizontal="center" vertical="top" wrapText="1"/>
    </xf>
    <xf numFmtId="49" fontId="6" fillId="6" borderId="12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3" fontId="6" fillId="9" borderId="12" xfId="0" applyNumberFormat="1" applyFont="1" applyFill="1" applyBorder="1" applyAlignment="1">
      <alignment horizontal="center" vertical="top"/>
    </xf>
    <xf numFmtId="49" fontId="5" fillId="6" borderId="40" xfId="0" applyNumberFormat="1" applyFont="1" applyFill="1" applyBorder="1" applyAlignment="1">
      <alignment horizontal="center" vertical="top" wrapText="1"/>
    </xf>
    <xf numFmtId="49" fontId="5" fillId="6" borderId="39" xfId="0" applyNumberFormat="1" applyFont="1" applyFill="1" applyBorder="1" applyAlignment="1">
      <alignment horizontal="center" vertical="top" wrapText="1"/>
    </xf>
    <xf numFmtId="49" fontId="5" fillId="6" borderId="67" xfId="0" applyNumberFormat="1" applyFont="1" applyFill="1" applyBorder="1" applyAlignment="1">
      <alignment horizontal="center" vertical="top" wrapText="1"/>
    </xf>
    <xf numFmtId="3" fontId="25" fillId="6" borderId="66" xfId="0" applyNumberFormat="1" applyFont="1" applyFill="1" applyBorder="1" applyAlignment="1">
      <alignment vertical="top" wrapText="1"/>
    </xf>
    <xf numFmtId="49" fontId="5" fillId="6" borderId="12" xfId="0" applyNumberFormat="1" applyFont="1" applyFill="1" applyBorder="1" applyAlignment="1">
      <alignment horizontal="center" vertical="top" wrapText="1"/>
    </xf>
    <xf numFmtId="49" fontId="26" fillId="6" borderId="12" xfId="0" applyNumberFormat="1" applyFont="1" applyFill="1" applyBorder="1" applyAlignment="1">
      <alignment horizontal="center" vertical="top" wrapText="1"/>
    </xf>
    <xf numFmtId="49" fontId="26" fillId="6" borderId="57" xfId="0" applyNumberFormat="1" applyFont="1" applyFill="1" applyBorder="1" applyAlignment="1">
      <alignment horizontal="center" vertical="top" wrapText="1"/>
    </xf>
    <xf numFmtId="49" fontId="26" fillId="6" borderId="37" xfId="0" applyNumberFormat="1" applyFont="1" applyFill="1" applyBorder="1" applyAlignment="1">
      <alignment horizontal="center" vertical="top" wrapText="1"/>
    </xf>
    <xf numFmtId="3" fontId="5" fillId="6" borderId="0" xfId="0" applyNumberFormat="1" applyFont="1" applyFill="1" applyBorder="1" applyAlignment="1">
      <alignment horizontal="center" vertical="top" wrapText="1"/>
    </xf>
    <xf numFmtId="3" fontId="4" fillId="6" borderId="45" xfId="0" applyNumberFormat="1" applyFont="1" applyFill="1" applyBorder="1" applyAlignment="1">
      <alignment horizontal="center" vertical="top" wrapText="1"/>
    </xf>
    <xf numFmtId="3" fontId="4" fillId="6" borderId="105" xfId="0" applyNumberFormat="1" applyFont="1" applyFill="1" applyBorder="1" applyAlignment="1">
      <alignment horizontal="center" vertical="top" wrapText="1"/>
    </xf>
    <xf numFmtId="3" fontId="22" fillId="6" borderId="66" xfId="0" applyNumberFormat="1" applyFont="1" applyFill="1" applyBorder="1" applyAlignment="1">
      <alignment vertical="top" wrapText="1"/>
    </xf>
    <xf numFmtId="3" fontId="5" fillId="6" borderId="16" xfId="0" applyNumberFormat="1" applyFont="1" applyFill="1" applyBorder="1" applyAlignment="1">
      <alignment horizontal="center" vertical="top" wrapText="1"/>
    </xf>
    <xf numFmtId="0" fontId="16" fillId="6" borderId="11" xfId="0" applyFont="1" applyFill="1" applyBorder="1" applyAlignment="1">
      <alignment vertical="top" wrapText="1"/>
    </xf>
    <xf numFmtId="49" fontId="19" fillId="6" borderId="57" xfId="0" applyNumberFormat="1" applyFont="1" applyFill="1" applyBorder="1" applyAlignment="1">
      <alignment horizontal="center" vertical="top"/>
    </xf>
    <xf numFmtId="0" fontId="20" fillId="0" borderId="57" xfId="0" applyFont="1" applyBorder="1" applyAlignment="1">
      <alignment horizontal="left" vertical="top"/>
    </xf>
    <xf numFmtId="3" fontId="22" fillId="6" borderId="13" xfId="0" applyNumberFormat="1" applyFont="1" applyFill="1" applyBorder="1" applyAlignment="1">
      <alignment horizontal="center" vertical="top"/>
    </xf>
    <xf numFmtId="3" fontId="22" fillId="6" borderId="45" xfId="0" applyNumberFormat="1" applyFont="1" applyFill="1" applyBorder="1" applyAlignment="1">
      <alignment horizontal="center" vertical="top"/>
    </xf>
    <xf numFmtId="166" fontId="22" fillId="6" borderId="14" xfId="0" applyNumberFormat="1" applyFont="1" applyFill="1" applyBorder="1" applyAlignment="1">
      <alignment horizontal="center" vertical="top"/>
    </xf>
    <xf numFmtId="166" fontId="19" fillId="6" borderId="38" xfId="0" applyNumberFormat="1" applyFont="1" applyFill="1" applyBorder="1" applyAlignment="1">
      <alignment horizontal="center" vertical="top" wrapText="1"/>
    </xf>
    <xf numFmtId="3" fontId="22" fillId="6" borderId="39" xfId="0" applyNumberFormat="1" applyFont="1" applyFill="1" applyBorder="1" applyAlignment="1">
      <alignment horizontal="center" vertical="top"/>
    </xf>
    <xf numFmtId="3" fontId="22" fillId="6" borderId="58" xfId="0" applyNumberFormat="1" applyFont="1" applyFill="1" applyBorder="1" applyAlignment="1">
      <alignment horizontal="center" vertical="top"/>
    </xf>
    <xf numFmtId="3" fontId="22" fillId="6" borderId="12" xfId="0" applyNumberFormat="1" applyFont="1" applyFill="1" applyBorder="1" applyAlignment="1">
      <alignment horizontal="center" vertical="top"/>
    </xf>
    <xf numFmtId="3" fontId="27" fillId="6" borderId="39" xfId="0" applyNumberFormat="1" applyFont="1" applyFill="1" applyBorder="1" applyAlignment="1">
      <alignment horizontal="center" vertical="top"/>
    </xf>
    <xf numFmtId="3" fontId="22" fillId="6" borderId="88" xfId="0" applyNumberFormat="1" applyFont="1" applyFill="1" applyBorder="1" applyAlignment="1">
      <alignment horizontal="center" vertical="top"/>
    </xf>
    <xf numFmtId="3" fontId="22" fillId="6" borderId="11" xfId="0" applyNumberFormat="1" applyFont="1" applyFill="1" applyBorder="1" applyAlignment="1">
      <alignment horizontal="center" vertical="top"/>
    </xf>
    <xf numFmtId="3" fontId="22" fillId="6" borderId="57" xfId="0" applyNumberFormat="1" applyFont="1" applyFill="1" applyBorder="1" applyAlignment="1">
      <alignment horizontal="center" vertical="top"/>
    </xf>
    <xf numFmtId="0" fontId="4" fillId="6" borderId="50" xfId="0" applyFont="1" applyFill="1" applyBorder="1" applyAlignment="1">
      <alignment horizontal="center" vertical="top"/>
    </xf>
    <xf numFmtId="0" fontId="4" fillId="6" borderId="93" xfId="0" applyNumberFormat="1" applyFont="1" applyFill="1" applyBorder="1" applyAlignment="1">
      <alignment horizontal="center" vertical="top"/>
    </xf>
    <xf numFmtId="0" fontId="4" fillId="6" borderId="111" xfId="0" applyNumberFormat="1" applyFont="1" applyFill="1" applyBorder="1" applyAlignment="1">
      <alignment horizontal="center" vertical="top"/>
    </xf>
    <xf numFmtId="3" fontId="27" fillId="6" borderId="12" xfId="0" applyNumberFormat="1" applyFont="1" applyFill="1" applyBorder="1" applyAlignment="1">
      <alignment vertical="top" wrapText="1"/>
    </xf>
    <xf numFmtId="3" fontId="22" fillId="6" borderId="49" xfId="0" applyNumberFormat="1" applyFont="1" applyFill="1" applyBorder="1" applyAlignment="1">
      <alignment horizontal="center" vertical="top"/>
    </xf>
    <xf numFmtId="166" fontId="27" fillId="6" borderId="50" xfId="0" applyNumberFormat="1" applyFont="1" applyFill="1" applyBorder="1" applyAlignment="1">
      <alignment horizontal="center" vertical="top"/>
    </xf>
    <xf numFmtId="3" fontId="22" fillId="6" borderId="15" xfId="0" applyNumberFormat="1" applyFont="1" applyFill="1" applyBorder="1" applyAlignment="1">
      <alignment vertical="top" wrapText="1"/>
    </xf>
    <xf numFmtId="3" fontId="22" fillId="6" borderId="34" xfId="0" applyNumberFormat="1" applyFont="1" applyFill="1" applyBorder="1" applyAlignment="1">
      <alignment horizontal="center" vertical="top"/>
    </xf>
    <xf numFmtId="166" fontId="27" fillId="6" borderId="38" xfId="0" applyNumberFormat="1" applyFont="1" applyFill="1" applyBorder="1" applyAlignment="1">
      <alignment horizontal="center" vertical="top"/>
    </xf>
    <xf numFmtId="166" fontId="27" fillId="6" borderId="35" xfId="0" applyNumberFormat="1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3" fontId="6" fillId="9" borderId="11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49" fontId="6" fillId="6" borderId="40" xfId="0" applyNumberFormat="1" applyFont="1" applyFill="1" applyBorder="1" applyAlignment="1">
      <alignment horizontal="center" vertical="top"/>
    </xf>
    <xf numFmtId="3" fontId="4" fillId="6" borderId="56" xfId="0" applyNumberFormat="1" applyFont="1" applyFill="1" applyBorder="1" applyAlignment="1">
      <alignment vertical="top" wrapText="1"/>
    </xf>
    <xf numFmtId="49" fontId="4" fillId="6" borderId="88" xfId="0" applyNumberFormat="1" applyFont="1" applyFill="1" applyBorder="1" applyAlignment="1">
      <alignment horizontal="center" vertical="top"/>
    </xf>
    <xf numFmtId="49" fontId="4" fillId="6" borderId="89" xfId="0" applyNumberFormat="1" applyFont="1" applyFill="1" applyBorder="1" applyAlignment="1">
      <alignment horizontal="center" vertical="top"/>
    </xf>
    <xf numFmtId="49" fontId="4" fillId="6" borderId="102" xfId="0" applyNumberFormat="1" applyFont="1" applyFill="1" applyBorder="1" applyAlignment="1">
      <alignment horizontal="center" vertical="top"/>
    </xf>
    <xf numFmtId="3" fontId="19" fillId="6" borderId="12" xfId="0" applyNumberFormat="1" applyFont="1" applyFill="1" applyBorder="1" applyAlignment="1">
      <alignment horizontal="center" vertical="top" wrapText="1"/>
    </xf>
    <xf numFmtId="3" fontId="19" fillId="6" borderId="58" xfId="0" applyNumberFormat="1" applyFont="1" applyFill="1" applyBorder="1" applyAlignment="1">
      <alignment horizontal="center" vertical="top" wrapText="1"/>
    </xf>
    <xf numFmtId="49" fontId="4" fillId="6" borderId="57" xfId="0" applyNumberFormat="1" applyFont="1" applyFill="1" applyBorder="1" applyAlignment="1">
      <alignment horizontal="center" vertical="top"/>
    </xf>
    <xf numFmtId="49" fontId="4" fillId="6" borderId="58" xfId="0" applyNumberFormat="1" applyFont="1" applyFill="1" applyBorder="1" applyAlignment="1">
      <alignment horizontal="center" vertical="top"/>
    </xf>
    <xf numFmtId="0" fontId="4" fillId="6" borderId="56" xfId="0" applyFont="1" applyFill="1" applyBorder="1" applyAlignment="1">
      <alignment horizontal="center" vertical="top"/>
    </xf>
    <xf numFmtId="166" fontId="4" fillId="6" borderId="114" xfId="0" applyNumberFormat="1" applyFont="1" applyFill="1" applyBorder="1" applyAlignment="1">
      <alignment horizontal="center" vertical="top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0" fontId="4" fillId="10" borderId="95" xfId="0" applyFont="1" applyFill="1" applyBorder="1" applyAlignment="1">
      <alignment horizontal="center" vertical="center"/>
    </xf>
    <xf numFmtId="3" fontId="22" fillId="6" borderId="38" xfId="0" applyNumberFormat="1" applyFont="1" applyFill="1" applyBorder="1" applyAlignment="1">
      <alignment horizontal="center" vertical="top"/>
    </xf>
    <xf numFmtId="166" fontId="22" fillId="6" borderId="38" xfId="0" applyNumberFormat="1" applyFont="1" applyFill="1" applyBorder="1" applyAlignment="1">
      <alignment horizontal="center" vertical="top"/>
    </xf>
    <xf numFmtId="0" fontId="4" fillId="9" borderId="1" xfId="0" applyFont="1" applyFill="1" applyBorder="1" applyAlignment="1">
      <alignment horizontal="left" vertical="top" wrapText="1"/>
    </xf>
    <xf numFmtId="0" fontId="5" fillId="9" borderId="1" xfId="0" applyFont="1" applyFill="1" applyBorder="1" applyAlignment="1">
      <alignment horizontal="center" vertical="center" textRotation="90" wrapText="1"/>
    </xf>
    <xf numFmtId="3" fontId="6" fillId="9" borderId="26" xfId="0" applyNumberFormat="1" applyFont="1" applyFill="1" applyBorder="1" applyAlignment="1">
      <alignment horizontal="center" vertical="top"/>
    </xf>
    <xf numFmtId="0" fontId="22" fillId="6" borderId="39" xfId="0" applyFont="1" applyFill="1" applyBorder="1" applyAlignment="1">
      <alignment horizontal="center" vertical="top"/>
    </xf>
    <xf numFmtId="3" fontId="30" fillId="6" borderId="11" xfId="0" applyNumberFormat="1" applyFont="1" applyFill="1" applyBorder="1" applyAlignment="1">
      <alignment horizontal="center" vertical="top" wrapText="1"/>
    </xf>
    <xf numFmtId="166" fontId="27" fillId="6" borderId="49" xfId="0" applyNumberFormat="1" applyFont="1" applyFill="1" applyBorder="1" applyAlignment="1">
      <alignment horizontal="center" vertical="top"/>
    </xf>
    <xf numFmtId="0" fontId="22" fillId="6" borderId="12" xfId="0" applyFont="1" applyFill="1" applyBorder="1" applyAlignment="1">
      <alignment horizontal="center" vertical="top"/>
    </xf>
    <xf numFmtId="166" fontId="27" fillId="6" borderId="59" xfId="0" applyNumberFormat="1" applyFont="1" applyFill="1" applyBorder="1" applyAlignment="1">
      <alignment horizontal="center" vertical="top"/>
    </xf>
    <xf numFmtId="166" fontId="27" fillId="6" borderId="34" xfId="0" applyNumberFormat="1" applyFont="1" applyFill="1" applyBorder="1" applyAlignment="1">
      <alignment horizontal="center" vertical="top"/>
    </xf>
    <xf numFmtId="0" fontId="22" fillId="6" borderId="58" xfId="0" applyFont="1" applyFill="1" applyBorder="1" applyAlignment="1">
      <alignment horizontal="center" vertical="top"/>
    </xf>
    <xf numFmtId="0" fontId="22" fillId="6" borderId="57" xfId="0" applyFont="1" applyFill="1" applyBorder="1" applyAlignment="1">
      <alignment horizontal="center" vertical="top"/>
    </xf>
    <xf numFmtId="3" fontId="22" fillId="6" borderId="42" xfId="0" applyNumberFormat="1" applyFont="1" applyFill="1" applyBorder="1" applyAlignment="1">
      <alignment horizontal="center" vertical="top"/>
    </xf>
    <xf numFmtId="166" fontId="27" fillId="6" borderId="104" xfId="0" applyNumberFormat="1" applyFont="1" applyFill="1" applyBorder="1" applyAlignment="1">
      <alignment horizontal="center" vertical="top"/>
    </xf>
    <xf numFmtId="166" fontId="27" fillId="6" borderId="42" xfId="0" applyNumberFormat="1" applyFont="1" applyFill="1" applyBorder="1" applyAlignment="1">
      <alignment horizontal="center" vertical="top"/>
    </xf>
    <xf numFmtId="166" fontId="27" fillId="6" borderId="44" xfId="0" applyNumberFormat="1" applyFont="1" applyFill="1" applyBorder="1" applyAlignment="1">
      <alignment horizontal="center" vertical="top"/>
    </xf>
    <xf numFmtId="0" fontId="22" fillId="6" borderId="42" xfId="0" applyFont="1" applyFill="1" applyBorder="1" applyAlignment="1">
      <alignment vertical="top" wrapText="1"/>
    </xf>
    <xf numFmtId="0" fontId="22" fillId="6" borderId="92" xfId="0" applyFont="1" applyFill="1" applyBorder="1" applyAlignment="1">
      <alignment horizontal="center" vertical="top"/>
    </xf>
    <xf numFmtId="0" fontId="4" fillId="6" borderId="95" xfId="0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3" fontId="32" fillId="6" borderId="40" xfId="0" applyNumberFormat="1" applyFont="1" applyFill="1" applyBorder="1" applyAlignment="1">
      <alignment horizontal="center" vertical="top"/>
    </xf>
    <xf numFmtId="3" fontId="36" fillId="6" borderId="57" xfId="0" applyNumberFormat="1" applyFont="1" applyFill="1" applyBorder="1" applyAlignment="1">
      <alignment horizontal="center" vertical="top" wrapText="1"/>
    </xf>
    <xf numFmtId="3" fontId="34" fillId="6" borderId="34" xfId="0" applyNumberFormat="1" applyFont="1" applyFill="1" applyBorder="1" applyAlignment="1">
      <alignment horizontal="center" vertical="top" wrapText="1"/>
    </xf>
    <xf numFmtId="166" fontId="35" fillId="6" borderId="38" xfId="0" applyNumberFormat="1" applyFont="1" applyFill="1" applyBorder="1" applyAlignment="1">
      <alignment horizontal="center" vertical="top"/>
    </xf>
    <xf numFmtId="166" fontId="35" fillId="6" borderId="37" xfId="0" applyNumberFormat="1" applyFont="1" applyFill="1" applyBorder="1" applyAlignment="1">
      <alignment horizontal="center" vertical="top"/>
    </xf>
    <xf numFmtId="0" fontId="32" fillId="6" borderId="107" xfId="0" applyFont="1" applyFill="1" applyBorder="1" applyAlignment="1">
      <alignment horizontal="left" vertical="top" wrapText="1"/>
    </xf>
    <xf numFmtId="3" fontId="32" fillId="0" borderId="95" xfId="0" applyNumberFormat="1" applyFont="1" applyFill="1" applyBorder="1" applyAlignment="1">
      <alignment horizontal="center" vertical="top"/>
    </xf>
    <xf numFmtId="3" fontId="27" fillId="6" borderId="49" xfId="0" applyNumberFormat="1" applyFont="1" applyFill="1" applyBorder="1" applyAlignment="1">
      <alignment horizontal="center" vertical="top" wrapText="1"/>
    </xf>
    <xf numFmtId="3" fontId="5" fillId="9" borderId="25" xfId="0" applyNumberFormat="1" applyFont="1" applyFill="1" applyBorder="1" applyAlignment="1">
      <alignment horizontal="center" vertical="top" wrapText="1"/>
    </xf>
    <xf numFmtId="3" fontId="33" fillId="6" borderId="40" xfId="0" applyNumberFormat="1" applyFont="1" applyFill="1" applyBorder="1" applyAlignment="1">
      <alignment horizontal="center" vertical="top" wrapText="1"/>
    </xf>
    <xf numFmtId="3" fontId="34" fillId="6" borderId="50" xfId="0" applyNumberFormat="1" applyFont="1" applyFill="1" applyBorder="1" applyAlignment="1">
      <alignment horizontal="left" vertical="top" wrapText="1"/>
    </xf>
    <xf numFmtId="0" fontId="32" fillId="6" borderId="43" xfId="0" applyFont="1" applyFill="1" applyBorder="1" applyAlignment="1">
      <alignment horizontal="left" vertical="top" wrapText="1"/>
    </xf>
    <xf numFmtId="3" fontId="34" fillId="6" borderId="38" xfId="0" applyNumberFormat="1" applyFont="1" applyFill="1" applyBorder="1" applyAlignment="1">
      <alignment horizontal="left" vertical="top" wrapText="1"/>
    </xf>
    <xf numFmtId="3" fontId="10" fillId="0" borderId="93" xfId="0" applyNumberFormat="1" applyFont="1" applyFill="1" applyBorder="1" applyAlignment="1">
      <alignment horizontal="center" vertical="top"/>
    </xf>
    <xf numFmtId="3" fontId="4" fillId="6" borderId="82" xfId="0" applyNumberFormat="1" applyFont="1" applyFill="1" applyBorder="1" applyAlignment="1">
      <alignment horizontal="left" vertical="top" wrapText="1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left" vertical="top" wrapText="1"/>
    </xf>
    <xf numFmtId="49" fontId="6" fillId="6" borderId="11" xfId="0" applyNumberFormat="1" applyFont="1" applyFill="1" applyBorder="1" applyAlignment="1">
      <alignment horizontal="center" vertical="top"/>
    </xf>
    <xf numFmtId="49" fontId="6" fillId="6" borderId="12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3" fontId="6" fillId="9" borderId="12" xfId="0" applyNumberFormat="1" applyFont="1" applyFill="1" applyBorder="1" applyAlignment="1">
      <alignment horizontal="center" vertical="top"/>
    </xf>
    <xf numFmtId="3" fontId="4" fillId="6" borderId="77" xfId="0" applyNumberFormat="1" applyFont="1" applyFill="1" applyBorder="1" applyAlignment="1">
      <alignment horizontal="left" vertical="top" wrapText="1"/>
    </xf>
    <xf numFmtId="166" fontId="4" fillId="0" borderId="50" xfId="0" applyNumberFormat="1" applyFont="1" applyFill="1" applyBorder="1" applyAlignment="1">
      <alignment horizontal="center" vertical="top"/>
    </xf>
    <xf numFmtId="0" fontId="0" fillId="0" borderId="0" xfId="0" applyAlignment="1">
      <alignment vertical="center"/>
    </xf>
    <xf numFmtId="166" fontId="19" fillId="6" borderId="106" xfId="0" applyNumberFormat="1" applyFont="1" applyFill="1" applyBorder="1" applyAlignment="1">
      <alignment horizontal="center" vertical="top"/>
    </xf>
    <xf numFmtId="3" fontId="4" fillId="6" borderId="56" xfId="0" applyNumberFormat="1" applyFont="1" applyFill="1" applyBorder="1" applyAlignment="1">
      <alignment horizontal="center" vertical="top"/>
    </xf>
    <xf numFmtId="3" fontId="4" fillId="6" borderId="115" xfId="0" applyNumberFormat="1" applyFont="1" applyFill="1" applyBorder="1" applyAlignment="1">
      <alignment horizontal="center" vertical="top"/>
    </xf>
    <xf numFmtId="49" fontId="4" fillId="6" borderId="91" xfId="0" applyNumberFormat="1" applyFont="1" applyFill="1" applyBorder="1" applyAlignment="1">
      <alignment vertical="top"/>
    </xf>
    <xf numFmtId="0" fontId="0" fillId="6" borderId="14" xfId="0" applyFill="1" applyBorder="1" applyAlignment="1">
      <alignment horizontal="center" vertical="top" wrapText="1"/>
    </xf>
    <xf numFmtId="0" fontId="22" fillId="6" borderId="40" xfId="0" applyFont="1" applyFill="1" applyBorder="1" applyAlignment="1">
      <alignment vertical="top" wrapText="1"/>
    </xf>
    <xf numFmtId="166" fontId="35" fillId="6" borderId="41" xfId="0" applyNumberFormat="1" applyFont="1" applyFill="1" applyBorder="1" applyAlignment="1">
      <alignment horizontal="center" vertical="top"/>
    </xf>
    <xf numFmtId="0" fontId="4" fillId="6" borderId="88" xfId="0" applyFont="1" applyFill="1" applyBorder="1" applyAlignment="1">
      <alignment vertical="top" wrapText="1"/>
    </xf>
    <xf numFmtId="0" fontId="37" fillId="0" borderId="0" xfId="0" applyFont="1" applyAlignment="1">
      <alignment vertical="center"/>
    </xf>
    <xf numFmtId="0" fontId="28" fillId="0" borderId="0" xfId="0" applyFont="1" applyAlignment="1">
      <alignment vertical="top"/>
    </xf>
    <xf numFmtId="3" fontId="6" fillId="6" borderId="12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49" fontId="6" fillId="6" borderId="12" xfId="0" applyNumberFormat="1" applyFont="1" applyFill="1" applyBorder="1" applyAlignment="1">
      <alignment horizontal="center" vertical="top"/>
    </xf>
    <xf numFmtId="0" fontId="22" fillId="6" borderId="10" xfId="0" applyFont="1" applyFill="1" applyBorder="1" applyAlignment="1">
      <alignment horizontal="left" vertical="top" wrapText="1"/>
    </xf>
    <xf numFmtId="3" fontId="6" fillId="9" borderId="12" xfId="0" applyNumberFormat="1" applyFont="1" applyFill="1" applyBorder="1" applyAlignment="1">
      <alignment horizontal="center" vertical="top"/>
    </xf>
    <xf numFmtId="0" fontId="4" fillId="6" borderId="11" xfId="0" applyFont="1" applyFill="1" applyBorder="1" applyAlignment="1">
      <alignment vertical="top" wrapText="1"/>
    </xf>
    <xf numFmtId="0" fontId="4" fillId="6" borderId="79" xfId="0" applyNumberFormat="1" applyFont="1" applyFill="1" applyBorder="1" applyAlignment="1">
      <alignment horizontal="center" vertical="top"/>
    </xf>
    <xf numFmtId="0" fontId="22" fillId="6" borderId="107" xfId="0" applyFont="1" applyFill="1" applyBorder="1" applyAlignment="1">
      <alignment horizontal="left" vertical="top" wrapText="1"/>
    </xf>
    <xf numFmtId="3" fontId="22" fillId="0" borderId="95" xfId="0" applyNumberFormat="1" applyFont="1" applyFill="1" applyBorder="1" applyAlignment="1">
      <alignment horizontal="center" vertical="top"/>
    </xf>
    <xf numFmtId="0" fontId="4" fillId="6" borderId="36" xfId="0" applyNumberFormat="1" applyFont="1" applyFill="1" applyBorder="1" applyAlignment="1">
      <alignment horizontal="center" vertical="top"/>
    </xf>
    <xf numFmtId="0" fontId="4" fillId="6" borderId="40" xfId="0" applyNumberFormat="1" applyFont="1" applyFill="1" applyBorder="1" applyAlignment="1">
      <alignment horizontal="center" vertical="top"/>
    </xf>
    <xf numFmtId="0" fontId="4" fillId="0" borderId="13" xfId="0" applyFont="1" applyBorder="1" applyAlignment="1">
      <alignment vertical="top"/>
    </xf>
    <xf numFmtId="0" fontId="0" fillId="0" borderId="13" xfId="0" applyBorder="1" applyAlignment="1">
      <alignment vertical="top"/>
    </xf>
    <xf numFmtId="3" fontId="4" fillId="6" borderId="5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 indent="5"/>
    </xf>
    <xf numFmtId="0" fontId="20" fillId="0" borderId="0" xfId="0" applyFont="1" applyAlignment="1">
      <alignment vertical="center"/>
    </xf>
    <xf numFmtId="3" fontId="4" fillId="6" borderId="82" xfId="0" applyNumberFormat="1" applyFont="1" applyFill="1" applyBorder="1" applyAlignment="1">
      <alignment vertical="top" wrapText="1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0" fontId="4" fillId="6" borderId="47" xfId="0" applyFont="1" applyFill="1" applyBorder="1" applyAlignment="1">
      <alignment horizontal="left" vertical="top" wrapText="1"/>
    </xf>
    <xf numFmtId="3" fontId="4" fillId="6" borderId="15" xfId="0" applyNumberFormat="1" applyFont="1" applyFill="1" applyBorder="1" applyAlignment="1">
      <alignment horizontal="left" vertical="top" wrapText="1"/>
    </xf>
    <xf numFmtId="3" fontId="4" fillId="6" borderId="15" xfId="0" applyNumberFormat="1" applyFont="1" applyFill="1" applyBorder="1" applyAlignment="1">
      <alignment vertical="top" wrapText="1"/>
    </xf>
    <xf numFmtId="3" fontId="6" fillId="9" borderId="11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49" fontId="4" fillId="6" borderId="39" xfId="0" applyNumberFormat="1" applyFont="1" applyFill="1" applyBorder="1" applyAlignment="1">
      <alignment horizontal="center" vertical="top"/>
    </xf>
    <xf numFmtId="0" fontId="22" fillId="6" borderId="11" xfId="0" applyFont="1" applyFill="1" applyBorder="1" applyAlignment="1">
      <alignment horizontal="center" vertical="top"/>
    </xf>
    <xf numFmtId="49" fontId="4" fillId="6" borderId="12" xfId="0" applyNumberFormat="1" applyFont="1" applyFill="1" applyBorder="1" applyAlignment="1">
      <alignment horizontal="center" vertical="top"/>
    </xf>
    <xf numFmtId="0" fontId="4" fillId="6" borderId="38" xfId="0" applyFont="1" applyFill="1" applyBorder="1" applyAlignment="1">
      <alignment vertical="top"/>
    </xf>
    <xf numFmtId="166" fontId="4" fillId="6" borderId="15" xfId="0" applyNumberFormat="1" applyFont="1" applyFill="1" applyBorder="1" applyAlignment="1">
      <alignment horizontal="center" vertical="top" wrapText="1"/>
    </xf>
    <xf numFmtId="166" fontId="4" fillId="6" borderId="10" xfId="0" applyNumberFormat="1" applyFont="1" applyFill="1" applyBorder="1" applyAlignment="1">
      <alignment horizontal="left" vertical="top" wrapText="1"/>
    </xf>
    <xf numFmtId="0" fontId="4" fillId="6" borderId="107" xfId="0" applyFont="1" applyFill="1" applyBorder="1" applyAlignment="1">
      <alignment horizontal="left" vertical="top" wrapText="1"/>
    </xf>
    <xf numFmtId="3" fontId="4" fillId="6" borderId="95" xfId="0" applyNumberFormat="1" applyFont="1" applyFill="1" applyBorder="1" applyAlignment="1">
      <alignment horizontal="center" vertical="top"/>
    </xf>
    <xf numFmtId="0" fontId="4" fillId="6" borderId="108" xfId="0" applyFont="1" applyFill="1" applyBorder="1" applyAlignment="1">
      <alignment vertical="top" wrapText="1"/>
    </xf>
    <xf numFmtId="3" fontId="4" fillId="6" borderId="93" xfId="0" applyNumberFormat="1" applyFont="1" applyFill="1" applyBorder="1" applyAlignment="1">
      <alignment horizontal="center" vertical="top"/>
    </xf>
    <xf numFmtId="3" fontId="4" fillId="6" borderId="111" xfId="0" applyNumberFormat="1" applyFont="1" applyFill="1" applyBorder="1" applyAlignment="1">
      <alignment horizontal="center" vertical="top"/>
    </xf>
    <xf numFmtId="3" fontId="4" fillId="6" borderId="79" xfId="0" applyNumberFormat="1" applyFont="1" applyFill="1" applyBorder="1" applyAlignment="1">
      <alignment vertical="top" wrapText="1"/>
    </xf>
    <xf numFmtId="0" fontId="22" fillId="6" borderId="33" xfId="0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0" fontId="4" fillId="6" borderId="15" xfId="0" applyFont="1" applyFill="1" applyBorder="1" applyAlignment="1">
      <alignment horizontal="left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/>
    </xf>
    <xf numFmtId="49" fontId="6" fillId="6" borderId="12" xfId="0" applyNumberFormat="1" applyFont="1" applyFill="1" applyBorder="1" applyAlignment="1">
      <alignment horizontal="center" vertical="top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3" fontId="22" fillId="6" borderId="14" xfId="0" applyNumberFormat="1" applyFont="1" applyFill="1" applyBorder="1" applyAlignment="1">
      <alignment horizontal="center" vertical="top"/>
    </xf>
    <xf numFmtId="49" fontId="6" fillId="9" borderId="4" xfId="0" applyNumberFormat="1" applyFont="1" applyFill="1" applyBorder="1" applyAlignment="1">
      <alignment horizontal="center" vertical="top"/>
    </xf>
    <xf numFmtId="49" fontId="4" fillId="9" borderId="65" xfId="0" applyNumberFormat="1" applyFont="1" applyFill="1" applyBorder="1" applyAlignment="1">
      <alignment horizontal="center" vertical="top" wrapText="1"/>
    </xf>
    <xf numFmtId="49" fontId="6" fillId="6" borderId="40" xfId="0" applyNumberFormat="1" applyFont="1" applyFill="1" applyBorder="1" applyAlignment="1">
      <alignment vertical="top"/>
    </xf>
    <xf numFmtId="49" fontId="6" fillId="6" borderId="57" xfId="0" applyNumberFormat="1" applyFont="1" applyFill="1" applyBorder="1" applyAlignment="1">
      <alignment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4" fillId="6" borderId="11" xfId="0" applyNumberFormat="1" applyFont="1" applyFill="1" applyBorder="1" applyAlignment="1">
      <alignment horizontal="left" vertical="top" wrapText="1"/>
    </xf>
    <xf numFmtId="49" fontId="6" fillId="6" borderId="12" xfId="0" applyNumberFormat="1" applyFont="1" applyFill="1" applyBorder="1" applyAlignment="1">
      <alignment horizontal="center" vertical="top"/>
    </xf>
    <xf numFmtId="3" fontId="6" fillId="9" borderId="12" xfId="0" applyNumberFormat="1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6" borderId="11" xfId="0" applyNumberFormat="1" applyFont="1" applyFill="1" applyBorder="1" applyAlignment="1">
      <alignment horizontal="center" vertical="top"/>
    </xf>
    <xf numFmtId="3" fontId="4" fillId="0" borderId="21" xfId="0" applyNumberFormat="1" applyFont="1" applyBorder="1" applyAlignment="1">
      <alignment vertical="top" wrapText="1"/>
    </xf>
    <xf numFmtId="3" fontId="4" fillId="6" borderId="0" xfId="0" applyNumberFormat="1" applyFont="1" applyFill="1" applyBorder="1" applyAlignment="1">
      <alignment horizontal="center" vertical="top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10" xfId="0" applyNumberFormat="1" applyFont="1" applyFill="1" applyBorder="1" applyAlignment="1">
      <alignment vertical="top" wrapText="1"/>
    </xf>
    <xf numFmtId="3" fontId="4" fillId="6" borderId="12" xfId="0" applyNumberFormat="1" applyFont="1" applyFill="1" applyBorder="1" applyAlignment="1">
      <alignment horizontal="center" vertical="top"/>
    </xf>
    <xf numFmtId="0" fontId="19" fillId="0" borderId="0" xfId="0" applyFont="1" applyAlignment="1">
      <alignment vertical="top"/>
    </xf>
    <xf numFmtId="3" fontId="4" fillId="6" borderId="55" xfId="0" applyNumberFormat="1" applyFont="1" applyFill="1" applyBorder="1" applyAlignment="1">
      <alignment horizontal="center" vertical="top"/>
    </xf>
    <xf numFmtId="3" fontId="5" fillId="6" borderId="57" xfId="0" applyNumberFormat="1" applyFont="1" applyFill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3" fontId="6" fillId="6" borderId="12" xfId="0" applyNumberFormat="1" applyFont="1" applyFill="1" applyBorder="1" applyAlignment="1">
      <alignment horizontal="center" vertical="top"/>
    </xf>
    <xf numFmtId="3" fontId="4" fillId="6" borderId="10" xfId="0" applyNumberFormat="1" applyFont="1" applyFill="1" applyBorder="1" applyAlignment="1">
      <alignment horizontal="left" vertical="top" wrapText="1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15" xfId="0" applyNumberFormat="1" applyFont="1" applyFill="1" applyBorder="1" applyAlignment="1">
      <alignment vertical="top" wrapText="1"/>
    </xf>
    <xf numFmtId="49" fontId="6" fillId="6" borderId="40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3" fontId="6" fillId="9" borderId="11" xfId="0" applyNumberFormat="1" applyFont="1" applyFill="1" applyBorder="1" applyAlignment="1">
      <alignment horizontal="center" vertical="top"/>
    </xf>
    <xf numFmtId="49" fontId="4" fillId="6" borderId="109" xfId="0" applyNumberFormat="1" applyFont="1" applyFill="1" applyBorder="1" applyAlignment="1">
      <alignment horizontal="center" vertical="top" wrapText="1"/>
    </xf>
    <xf numFmtId="49" fontId="6" fillId="6" borderId="11" xfId="0" applyNumberFormat="1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3" fontId="6" fillId="9" borderId="11" xfId="0" applyNumberFormat="1" applyFont="1" applyFill="1" applyBorder="1" applyAlignment="1">
      <alignment horizontal="center" vertical="top"/>
    </xf>
    <xf numFmtId="166" fontId="5" fillId="6" borderId="59" xfId="0" applyNumberFormat="1" applyFont="1" applyFill="1" applyBorder="1" applyAlignment="1">
      <alignment horizontal="center" vertical="top"/>
    </xf>
    <xf numFmtId="0" fontId="22" fillId="6" borderId="45" xfId="0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6" borderId="12" xfId="0" applyNumberFormat="1" applyFont="1" applyFill="1" applyBorder="1" applyAlignment="1">
      <alignment horizontal="center" vertical="top"/>
    </xf>
    <xf numFmtId="3" fontId="4" fillId="6" borderId="21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4" borderId="21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3" fontId="6" fillId="5" borderId="22" xfId="0" applyNumberFormat="1" applyFont="1" applyFill="1" applyBorder="1" applyAlignment="1">
      <alignment horizontal="center" vertical="top"/>
    </xf>
    <xf numFmtId="0" fontId="4" fillId="6" borderId="83" xfId="0" applyFont="1" applyFill="1" applyBorder="1" applyAlignment="1">
      <alignment horizontal="left" vertical="top" wrapText="1"/>
    </xf>
    <xf numFmtId="0" fontId="4" fillId="6" borderId="47" xfId="0" applyFont="1" applyFill="1" applyBorder="1" applyAlignment="1">
      <alignment horizontal="left" vertical="top" wrapText="1"/>
    </xf>
    <xf numFmtId="3" fontId="4" fillId="6" borderId="11" xfId="0" applyNumberFormat="1" applyFont="1" applyFill="1" applyBorder="1" applyAlignment="1">
      <alignment vertical="top" wrapText="1"/>
    </xf>
    <xf numFmtId="0" fontId="16" fillId="6" borderId="11" xfId="0" applyFont="1" applyFill="1" applyBorder="1" applyAlignment="1">
      <alignment horizontal="center" wrapText="1"/>
    </xf>
    <xf numFmtId="0" fontId="4" fillId="6" borderId="11" xfId="0" applyFont="1" applyFill="1" applyBorder="1" applyAlignment="1">
      <alignment vertical="top" wrapText="1"/>
    </xf>
    <xf numFmtId="49" fontId="6" fillId="6" borderId="52" xfId="0" applyNumberFormat="1" applyFont="1" applyFill="1" applyBorder="1" applyAlignment="1">
      <alignment vertical="top"/>
    </xf>
    <xf numFmtId="49" fontId="6" fillId="6" borderId="3" xfId="0" applyNumberFormat="1" applyFont="1" applyFill="1" applyBorder="1" applyAlignment="1">
      <alignment horizontal="center" vertical="top"/>
    </xf>
    <xf numFmtId="3" fontId="4" fillId="6" borderId="5" xfId="0" applyNumberFormat="1" applyFont="1" applyFill="1" applyBorder="1" applyAlignment="1">
      <alignment horizontal="center" vertical="top" wrapText="1"/>
    </xf>
    <xf numFmtId="0" fontId="4" fillId="6" borderId="116" xfId="0" applyFont="1" applyFill="1" applyBorder="1" applyAlignment="1">
      <alignment horizontal="left" vertical="top" wrapText="1"/>
    </xf>
    <xf numFmtId="3" fontId="4" fillId="6" borderId="26" xfId="0" applyNumberFormat="1" applyFont="1" applyFill="1" applyBorder="1" applyAlignment="1">
      <alignment horizontal="center" vertical="center" wrapText="1"/>
    </xf>
    <xf numFmtId="0" fontId="22" fillId="6" borderId="23" xfId="0" applyFont="1" applyFill="1" applyBorder="1" applyAlignment="1">
      <alignment horizontal="center" vertical="top"/>
    </xf>
    <xf numFmtId="0" fontId="22" fillId="6" borderId="28" xfId="0" applyFont="1" applyFill="1" applyBorder="1" applyAlignment="1">
      <alignment horizontal="center" vertical="top"/>
    </xf>
    <xf numFmtId="0" fontId="4" fillId="6" borderId="22" xfId="0" applyFont="1" applyFill="1" applyBorder="1" applyAlignment="1">
      <alignment horizontal="left" vertical="top" wrapText="1"/>
    </xf>
    <xf numFmtId="0" fontId="4" fillId="6" borderId="83" xfId="0" applyFont="1" applyFill="1" applyBorder="1" applyAlignment="1">
      <alignment horizontal="left" vertical="top" wrapText="1"/>
    </xf>
    <xf numFmtId="0" fontId="4" fillId="0" borderId="117" xfId="0" applyFont="1" applyFill="1" applyBorder="1" applyAlignment="1">
      <alignment horizontal="center" vertical="top"/>
    </xf>
    <xf numFmtId="0" fontId="4" fillId="6" borderId="117" xfId="0" applyFont="1" applyFill="1" applyBorder="1" applyAlignment="1">
      <alignment horizontal="center" vertical="top"/>
    </xf>
    <xf numFmtId="0" fontId="4" fillId="6" borderId="112" xfId="0" applyFont="1" applyFill="1" applyBorder="1" applyAlignment="1">
      <alignment horizontal="center" vertical="top"/>
    </xf>
    <xf numFmtId="0" fontId="4" fillId="10" borderId="52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98" xfId="0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right" vertical="top"/>
    </xf>
    <xf numFmtId="0" fontId="4" fillId="6" borderId="0" xfId="0" applyFont="1" applyFill="1" applyAlignment="1">
      <alignment vertical="top" wrapText="1"/>
    </xf>
    <xf numFmtId="0" fontId="4" fillId="6" borderId="48" xfId="0" applyFont="1" applyFill="1" applyBorder="1" applyAlignment="1">
      <alignment horizontal="center" vertical="top"/>
    </xf>
    <xf numFmtId="165" fontId="4" fillId="6" borderId="18" xfId="0" applyNumberFormat="1" applyFont="1" applyFill="1" applyBorder="1" applyAlignment="1">
      <alignment horizontal="center" vertical="top" wrapText="1"/>
    </xf>
    <xf numFmtId="0" fontId="4" fillId="6" borderId="93" xfId="0" applyFont="1" applyFill="1" applyBorder="1" applyAlignment="1">
      <alignment horizontal="center" vertical="top"/>
    </xf>
    <xf numFmtId="49" fontId="6" fillId="6" borderId="11" xfId="0" applyNumberFormat="1" applyFont="1" applyFill="1" applyBorder="1" applyAlignment="1">
      <alignment horizontal="center" vertical="top"/>
    </xf>
    <xf numFmtId="0" fontId="22" fillId="6" borderId="13" xfId="0" applyFont="1" applyFill="1" applyBorder="1" applyAlignment="1">
      <alignment vertical="top" wrapText="1"/>
    </xf>
    <xf numFmtId="49" fontId="6" fillId="6" borderId="57" xfId="0" applyNumberFormat="1" applyFont="1" applyFill="1" applyBorder="1" applyAlignment="1">
      <alignment horizontal="center" vertical="top"/>
    </xf>
    <xf numFmtId="3" fontId="7" fillId="6" borderId="33" xfId="0" applyNumberFormat="1" applyFont="1" applyFill="1" applyBorder="1" applyAlignment="1">
      <alignment horizontal="center" vertical="top" wrapText="1"/>
    </xf>
    <xf numFmtId="3" fontId="7" fillId="6" borderId="97" xfId="0" applyNumberFormat="1" applyFont="1" applyFill="1" applyBorder="1" applyAlignment="1">
      <alignment horizontal="center" vertical="top" wrapText="1"/>
    </xf>
    <xf numFmtId="0" fontId="4" fillId="6" borderId="45" xfId="0" applyFont="1" applyFill="1" applyBorder="1" applyAlignment="1">
      <alignment horizontal="center" vertical="top"/>
    </xf>
    <xf numFmtId="0" fontId="4" fillId="6" borderId="90" xfId="0" applyFont="1" applyFill="1" applyBorder="1" applyAlignment="1">
      <alignment horizontal="center" vertical="top"/>
    </xf>
    <xf numFmtId="0" fontId="4" fillId="6" borderId="103" xfId="0" applyFont="1" applyFill="1" applyBorder="1" applyAlignment="1">
      <alignment horizontal="center" vertical="top"/>
    </xf>
    <xf numFmtId="0" fontId="4" fillId="6" borderId="111" xfId="0" applyFont="1" applyFill="1" applyBorder="1" applyAlignment="1">
      <alignment horizontal="center" vertical="top"/>
    </xf>
    <xf numFmtId="3" fontId="4" fillId="6" borderId="110" xfId="0" applyNumberFormat="1" applyFont="1" applyFill="1" applyBorder="1" applyAlignment="1">
      <alignment horizontal="center" vertical="top"/>
    </xf>
    <xf numFmtId="3" fontId="4" fillId="6" borderId="10" xfId="0" applyNumberFormat="1" applyFont="1" applyFill="1" applyBorder="1" applyAlignment="1">
      <alignment vertical="top" wrapText="1"/>
    </xf>
    <xf numFmtId="3" fontId="4" fillId="6" borderId="30" xfId="0" applyNumberFormat="1" applyFont="1" applyFill="1" applyBorder="1" applyAlignment="1">
      <alignment horizontal="center" vertical="top"/>
    </xf>
    <xf numFmtId="3" fontId="4" fillId="6" borderId="0" xfId="0" applyNumberFormat="1" applyFont="1" applyFill="1" applyBorder="1" applyAlignment="1">
      <alignment horizontal="center" vertical="top"/>
    </xf>
    <xf numFmtId="3" fontId="4" fillId="6" borderId="1" xfId="0" applyNumberFormat="1" applyFont="1" applyFill="1" applyBorder="1" applyAlignment="1">
      <alignment vertical="top"/>
    </xf>
    <xf numFmtId="3" fontId="4" fillId="6" borderId="82" xfId="0" applyNumberFormat="1" applyFont="1" applyFill="1" applyBorder="1" applyAlignment="1">
      <alignment horizontal="left" vertical="top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47" xfId="0" applyFont="1" applyFill="1" applyBorder="1" applyAlignment="1">
      <alignment horizontal="left" vertical="top" wrapText="1"/>
    </xf>
    <xf numFmtId="166" fontId="5" fillId="6" borderId="46" xfId="0" applyNumberFormat="1" applyFont="1" applyFill="1" applyBorder="1" applyAlignment="1">
      <alignment horizontal="center" vertical="top"/>
    </xf>
    <xf numFmtId="166" fontId="5" fillId="6" borderId="48" xfId="0" applyNumberFormat="1" applyFont="1" applyFill="1" applyBorder="1" applyAlignment="1">
      <alignment horizontal="center" vertical="top"/>
    </xf>
    <xf numFmtId="49" fontId="4" fillId="6" borderId="90" xfId="0" applyNumberFormat="1" applyFont="1" applyFill="1" applyBorder="1" applyAlignment="1">
      <alignment horizontal="center" vertical="top"/>
    </xf>
    <xf numFmtId="49" fontId="4" fillId="6" borderId="103" xfId="0" applyNumberFormat="1" applyFont="1" applyFill="1" applyBorder="1" applyAlignment="1">
      <alignment horizontal="center" vertical="top"/>
    </xf>
    <xf numFmtId="3" fontId="4" fillId="6" borderId="46" xfId="0" applyNumberFormat="1" applyFont="1" applyFill="1" applyBorder="1" applyAlignment="1">
      <alignment horizontal="center" vertical="top"/>
    </xf>
    <xf numFmtId="3" fontId="7" fillId="6" borderId="39" xfId="0" applyNumberFormat="1" applyFont="1" applyFill="1" applyBorder="1" applyAlignment="1">
      <alignment horizontal="center" vertical="center"/>
    </xf>
    <xf numFmtId="3" fontId="31" fillId="6" borderId="40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Border="1" applyAlignment="1">
      <alignment vertical="top"/>
    </xf>
    <xf numFmtId="49" fontId="6" fillId="6" borderId="40" xfId="0" applyNumberFormat="1" applyFont="1" applyFill="1" applyBorder="1" applyAlignment="1">
      <alignment horizontal="center" vertical="center" wrapText="1"/>
    </xf>
    <xf numFmtId="49" fontId="7" fillId="6" borderId="40" xfId="0" applyNumberFormat="1" applyFont="1" applyFill="1" applyBorder="1" applyAlignment="1">
      <alignment horizontal="center" vertical="center" wrapText="1"/>
    </xf>
    <xf numFmtId="49" fontId="7" fillId="6" borderId="57" xfId="0" applyNumberFormat="1" applyFont="1" applyFill="1" applyBorder="1" applyAlignment="1">
      <alignment horizontal="center" vertical="center" wrapText="1"/>
    </xf>
    <xf numFmtId="49" fontId="6" fillId="6" borderId="12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0" fontId="16" fillId="6" borderId="11" xfId="0" applyFont="1" applyFill="1" applyBorder="1" applyAlignment="1">
      <alignment vertical="top" wrapText="1"/>
    </xf>
    <xf numFmtId="3" fontId="5" fillId="6" borderId="0" xfId="0" applyNumberFormat="1" applyFont="1" applyFill="1" applyBorder="1" applyAlignment="1">
      <alignment horizontal="center" vertical="top" wrapText="1"/>
    </xf>
    <xf numFmtId="3" fontId="6" fillId="9" borderId="12" xfId="0" applyNumberFormat="1" applyFont="1" applyFill="1" applyBorder="1" applyAlignment="1">
      <alignment horizontal="center" vertical="top"/>
    </xf>
    <xf numFmtId="3" fontId="4" fillId="6" borderId="14" xfId="0" applyNumberFormat="1" applyFont="1" applyFill="1" applyBorder="1" applyAlignment="1">
      <alignment horizontal="center" vertical="top" wrapText="1"/>
    </xf>
    <xf numFmtId="166" fontId="4" fillId="6" borderId="59" xfId="0" applyNumberFormat="1" applyFont="1" applyFill="1" applyBorder="1" applyAlignment="1">
      <alignment horizontal="center" vertical="top" wrapText="1"/>
    </xf>
    <xf numFmtId="3" fontId="6" fillId="6" borderId="11" xfId="0" applyNumberFormat="1" applyFont="1" applyFill="1" applyBorder="1" applyAlignment="1">
      <alignment horizontal="center" vertical="top"/>
    </xf>
    <xf numFmtId="3" fontId="4" fillId="6" borderId="15" xfId="0" applyNumberFormat="1" applyFont="1" applyFill="1" applyBorder="1" applyAlignment="1">
      <alignment vertical="top" wrapText="1"/>
    </xf>
    <xf numFmtId="0" fontId="4" fillId="6" borderId="15" xfId="0" applyFont="1" applyFill="1" applyBorder="1" applyAlignment="1">
      <alignment vertical="top" wrapText="1"/>
    </xf>
    <xf numFmtId="0" fontId="16" fillId="6" borderId="11" xfId="0" applyFont="1" applyFill="1" applyBorder="1" applyAlignment="1">
      <alignment horizontal="left" vertical="top" wrapText="1"/>
    </xf>
    <xf numFmtId="0" fontId="16" fillId="6" borderId="11" xfId="0" applyFont="1" applyFill="1" applyBorder="1" applyAlignment="1">
      <alignment horizontal="center" wrapText="1"/>
    </xf>
    <xf numFmtId="0" fontId="4" fillId="6" borderId="57" xfId="0" applyFont="1" applyFill="1" applyBorder="1" applyAlignment="1">
      <alignment vertical="top" wrapText="1"/>
    </xf>
    <xf numFmtId="3" fontId="4" fillId="6" borderId="83" xfId="0" applyNumberFormat="1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vertical="top" wrapText="1"/>
    </xf>
    <xf numFmtId="166" fontId="4" fillId="6" borderId="53" xfId="0" applyNumberFormat="1" applyFont="1" applyFill="1" applyBorder="1" applyAlignment="1">
      <alignment horizontal="center" vertical="top"/>
    </xf>
    <xf numFmtId="0" fontId="4" fillId="6" borderId="52" xfId="0" applyFont="1" applyFill="1" applyBorder="1" applyAlignment="1">
      <alignment horizontal="left" vertical="top" wrapText="1"/>
    </xf>
    <xf numFmtId="49" fontId="7" fillId="6" borderId="52" xfId="0" applyNumberFormat="1" applyFont="1" applyFill="1" applyBorder="1" applyAlignment="1">
      <alignment horizontal="center" vertical="center" wrapText="1"/>
    </xf>
    <xf numFmtId="0" fontId="4" fillId="6" borderId="53" xfId="0" applyFont="1" applyFill="1" applyBorder="1" applyAlignment="1">
      <alignment horizontal="center" vertical="top"/>
    </xf>
    <xf numFmtId="0" fontId="4" fillId="6" borderId="11" xfId="0" applyFont="1" applyFill="1" applyBorder="1" applyAlignment="1">
      <alignment horizontal="left" vertical="top" wrapText="1"/>
    </xf>
    <xf numFmtId="0" fontId="4" fillId="6" borderId="35" xfId="0" applyFont="1" applyFill="1" applyBorder="1" applyAlignment="1">
      <alignment horizontal="left" vertical="top" wrapText="1"/>
    </xf>
    <xf numFmtId="0" fontId="16" fillId="6" borderId="14" xfId="0" applyFont="1" applyFill="1" applyBorder="1" applyAlignment="1">
      <alignment vertical="top" wrapText="1"/>
    </xf>
    <xf numFmtId="3" fontId="7" fillId="6" borderId="40" xfId="0" applyNumberFormat="1" applyFont="1" applyFill="1" applyBorder="1" applyAlignment="1">
      <alignment horizontal="center" vertical="center"/>
    </xf>
    <xf numFmtId="3" fontId="6" fillId="6" borderId="11" xfId="0" applyNumberFormat="1" applyFont="1" applyFill="1" applyBorder="1" applyAlignment="1">
      <alignment horizontal="center" vertical="top" wrapText="1"/>
    </xf>
    <xf numFmtId="0" fontId="6" fillId="6" borderId="102" xfId="0" applyFont="1" applyFill="1" applyBorder="1" applyAlignment="1">
      <alignment horizontal="center" vertical="top" wrapText="1"/>
    </xf>
    <xf numFmtId="0" fontId="6" fillId="6" borderId="103" xfId="0" applyFont="1" applyFill="1" applyBorder="1" applyAlignment="1">
      <alignment horizontal="center" vertical="top" wrapText="1"/>
    </xf>
    <xf numFmtId="0" fontId="4" fillId="6" borderId="82" xfId="0" applyFont="1" applyFill="1" applyBorder="1" applyAlignment="1">
      <alignment vertical="center" wrapText="1"/>
    </xf>
    <xf numFmtId="49" fontId="4" fillId="6" borderId="53" xfId="0" applyNumberFormat="1" applyFont="1" applyFill="1" applyBorder="1" applyAlignment="1">
      <alignment horizontal="center" vertical="top" wrapText="1"/>
    </xf>
    <xf numFmtId="49" fontId="6" fillId="6" borderId="11" xfId="0" applyNumberFormat="1" applyFont="1" applyFill="1" applyBorder="1" applyAlignment="1">
      <alignment horizontal="center" vertical="top"/>
    </xf>
    <xf numFmtId="49" fontId="6" fillId="6" borderId="57" xfId="0" applyNumberFormat="1" applyFont="1" applyFill="1" applyBorder="1" applyAlignment="1">
      <alignment horizontal="center" vertical="top"/>
    </xf>
    <xf numFmtId="3" fontId="22" fillId="6" borderId="57" xfId="0" applyNumberFormat="1" applyFont="1" applyFill="1" applyBorder="1" applyAlignment="1">
      <alignment horizontal="left" vertical="top" wrapText="1"/>
    </xf>
    <xf numFmtId="3" fontId="22" fillId="6" borderId="52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center" vertical="top"/>
    </xf>
    <xf numFmtId="3" fontId="6" fillId="4" borderId="10" xfId="0" applyNumberFormat="1" applyFont="1" applyFill="1" applyBorder="1" applyAlignment="1">
      <alignment horizontal="center" vertical="top"/>
    </xf>
    <xf numFmtId="3" fontId="6" fillId="4" borderId="21" xfId="0" applyNumberFormat="1" applyFont="1" applyFill="1" applyBorder="1" applyAlignment="1">
      <alignment horizontal="center" vertical="top"/>
    </xf>
    <xf numFmtId="3" fontId="6" fillId="5" borderId="3" xfId="0" applyNumberFormat="1" applyFont="1" applyFill="1" applyBorder="1" applyAlignment="1">
      <alignment horizontal="center" vertical="top"/>
    </xf>
    <xf numFmtId="3" fontId="6" fillId="5" borderId="11" xfId="0" applyNumberFormat="1" applyFont="1" applyFill="1" applyBorder="1" applyAlignment="1">
      <alignment horizontal="center" vertical="top"/>
    </xf>
    <xf numFmtId="3" fontId="6" fillId="5" borderId="22" xfId="0" applyNumberFormat="1" applyFont="1" applyFill="1" applyBorder="1" applyAlignment="1">
      <alignment horizontal="center" vertical="top"/>
    </xf>
    <xf numFmtId="3" fontId="4" fillId="6" borderId="7" xfId="0" applyNumberFormat="1" applyFont="1" applyFill="1" applyBorder="1" applyAlignment="1">
      <alignment horizontal="center" vertical="top" wrapText="1"/>
    </xf>
    <xf numFmtId="3" fontId="4" fillId="6" borderId="14" xfId="0" applyNumberFormat="1" applyFont="1" applyFill="1" applyBorder="1" applyAlignment="1">
      <alignment horizontal="center" vertical="top" wrapText="1"/>
    </xf>
    <xf numFmtId="3" fontId="4" fillId="6" borderId="26" xfId="0" applyNumberFormat="1" applyFont="1" applyFill="1" applyBorder="1" applyAlignment="1">
      <alignment horizontal="center" vertical="top" wrapText="1"/>
    </xf>
    <xf numFmtId="0" fontId="16" fillId="6" borderId="38" xfId="0" applyFont="1" applyFill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top"/>
    </xf>
    <xf numFmtId="3" fontId="4" fillId="0" borderId="12" xfId="0" applyNumberFormat="1" applyFont="1" applyBorder="1" applyAlignment="1">
      <alignment horizontal="center" vertical="top"/>
    </xf>
    <xf numFmtId="3" fontId="4" fillId="0" borderId="23" xfId="0" applyNumberFormat="1" applyFont="1" applyBorder="1" applyAlignment="1">
      <alignment horizontal="center" vertical="top"/>
    </xf>
    <xf numFmtId="3" fontId="4" fillId="6" borderId="4" xfId="0" applyNumberFormat="1" applyFont="1" applyFill="1" applyBorder="1" applyAlignment="1">
      <alignment horizontal="center" vertical="top"/>
    </xf>
    <xf numFmtId="3" fontId="4" fillId="6" borderId="12" xfId="0" applyNumberFormat="1" applyFont="1" applyFill="1" applyBorder="1" applyAlignment="1">
      <alignment horizontal="center" vertical="top"/>
    </xf>
    <xf numFmtId="3" fontId="4" fillId="6" borderId="23" xfId="0" applyNumberFormat="1" applyFont="1" applyFill="1" applyBorder="1" applyAlignment="1">
      <alignment horizontal="center" vertical="top"/>
    </xf>
    <xf numFmtId="3" fontId="6" fillId="4" borderId="75" xfId="0" applyNumberFormat="1" applyFont="1" applyFill="1" applyBorder="1" applyAlignment="1">
      <alignment horizontal="center" vertical="top"/>
    </xf>
    <xf numFmtId="3" fontId="6" fillId="4" borderId="72" xfId="0" applyNumberFormat="1" applyFont="1" applyFill="1" applyBorder="1" applyAlignment="1">
      <alignment horizontal="center" vertical="top"/>
    </xf>
    <xf numFmtId="3" fontId="6" fillId="4" borderId="73" xfId="0" applyNumberFormat="1" applyFont="1" applyFill="1" applyBorder="1" applyAlignment="1">
      <alignment horizontal="center" vertical="top"/>
    </xf>
    <xf numFmtId="3" fontId="6" fillId="5" borderId="71" xfId="0" applyNumberFormat="1" applyFont="1" applyFill="1" applyBorder="1" applyAlignment="1">
      <alignment horizontal="left" vertical="top"/>
    </xf>
    <xf numFmtId="3" fontId="6" fillId="5" borderId="72" xfId="0" applyNumberFormat="1" applyFont="1" applyFill="1" applyBorder="1" applyAlignment="1">
      <alignment horizontal="left" vertical="top"/>
    </xf>
    <xf numFmtId="3" fontId="6" fillId="5" borderId="0" xfId="0" applyNumberFormat="1" applyFont="1" applyFill="1" applyBorder="1" applyAlignment="1">
      <alignment horizontal="left" vertical="top"/>
    </xf>
    <xf numFmtId="3" fontId="6" fillId="5" borderId="73" xfId="0" applyNumberFormat="1" applyFont="1" applyFill="1" applyBorder="1" applyAlignment="1">
      <alignment horizontal="left" vertical="top"/>
    </xf>
    <xf numFmtId="0" fontId="4" fillId="6" borderId="11" xfId="0" applyFont="1" applyFill="1" applyBorder="1" applyAlignment="1">
      <alignment vertical="top" wrapText="1"/>
    </xf>
    <xf numFmtId="0" fontId="16" fillId="0" borderId="57" xfId="0" applyFont="1" applyBorder="1" applyAlignment="1">
      <alignment vertical="top" wrapText="1"/>
    </xf>
    <xf numFmtId="49" fontId="6" fillId="9" borderId="12" xfId="0" applyNumberFormat="1" applyFont="1" applyFill="1" applyBorder="1" applyAlignment="1">
      <alignment horizontal="center" vertical="top"/>
    </xf>
    <xf numFmtId="49" fontId="6" fillId="9" borderId="23" xfId="0" applyNumberFormat="1" applyFont="1" applyFill="1" applyBorder="1" applyAlignment="1">
      <alignment horizontal="center" vertical="top"/>
    </xf>
    <xf numFmtId="0" fontId="4" fillId="6" borderId="40" xfId="0" applyFont="1" applyFill="1" applyBorder="1" applyAlignment="1">
      <alignment horizontal="left" vertical="top" wrapText="1"/>
    </xf>
    <xf numFmtId="0" fontId="16" fillId="6" borderId="11" xfId="0" applyFont="1" applyFill="1" applyBorder="1" applyAlignment="1">
      <alignment wrapText="1"/>
    </xf>
    <xf numFmtId="0" fontId="16" fillId="6" borderId="57" xfId="0" applyFont="1" applyFill="1" applyBorder="1" applyAlignment="1">
      <alignment horizontal="left" vertical="top" wrapText="1"/>
    </xf>
    <xf numFmtId="0" fontId="4" fillId="6" borderId="40" xfId="0" applyFont="1" applyFill="1" applyBorder="1" applyAlignment="1">
      <alignment vertical="top" wrapText="1"/>
    </xf>
    <xf numFmtId="0" fontId="4" fillId="6" borderId="57" xfId="0" applyFont="1" applyFill="1" applyBorder="1" applyAlignment="1">
      <alignment vertical="top" wrapText="1"/>
    </xf>
    <xf numFmtId="49" fontId="7" fillId="6" borderId="11" xfId="0" applyNumberFormat="1" applyFont="1" applyFill="1" applyBorder="1" applyAlignment="1">
      <alignment horizontal="center" vertical="center" wrapText="1"/>
    </xf>
    <xf numFmtId="49" fontId="7" fillId="6" borderId="57" xfId="0" applyNumberFormat="1" applyFont="1" applyFill="1" applyBorder="1" applyAlignment="1">
      <alignment horizontal="center" vertical="center" wrapText="1"/>
    </xf>
    <xf numFmtId="3" fontId="4" fillId="6" borderId="38" xfId="0" applyNumberFormat="1" applyFont="1" applyFill="1" applyBorder="1" applyAlignment="1">
      <alignment horizontal="center" vertical="top" wrapText="1"/>
    </xf>
    <xf numFmtId="3" fontId="4" fillId="6" borderId="53" xfId="0" applyNumberFormat="1" applyFont="1" applyFill="1" applyBorder="1" applyAlignment="1">
      <alignment horizontal="center" vertical="top" wrapText="1"/>
    </xf>
    <xf numFmtId="3" fontId="22" fillId="6" borderId="10" xfId="0" applyNumberFormat="1" applyFont="1" applyFill="1" applyBorder="1" applyAlignment="1">
      <alignment vertical="top" wrapText="1"/>
    </xf>
    <xf numFmtId="3" fontId="22" fillId="6" borderId="35" xfId="0" applyNumberFormat="1" applyFont="1" applyFill="1" applyBorder="1" applyAlignment="1">
      <alignment vertical="top" wrapText="1"/>
    </xf>
    <xf numFmtId="49" fontId="4" fillId="6" borderId="53" xfId="0" applyNumberFormat="1" applyFont="1" applyFill="1" applyBorder="1" applyAlignment="1">
      <alignment horizontal="center" vertical="top" wrapText="1"/>
    </xf>
    <xf numFmtId="0" fontId="16" fillId="6" borderId="53" xfId="0" applyFont="1" applyFill="1" applyBorder="1" applyAlignment="1">
      <alignment horizontal="center" vertical="top" wrapText="1"/>
    </xf>
    <xf numFmtId="166" fontId="4" fillId="6" borderId="53" xfId="0" applyNumberFormat="1" applyFont="1" applyFill="1" applyBorder="1" applyAlignment="1">
      <alignment horizontal="center" vertical="top"/>
    </xf>
    <xf numFmtId="0" fontId="4" fillId="6" borderId="53" xfId="0" applyFont="1" applyFill="1" applyBorder="1" applyAlignment="1">
      <alignment horizontal="center" vertical="top"/>
    </xf>
    <xf numFmtId="0" fontId="4" fillId="6" borderId="10" xfId="0" applyFont="1" applyFill="1" applyBorder="1" applyAlignment="1">
      <alignment horizontal="left" vertical="top" wrapText="1"/>
    </xf>
    <xf numFmtId="0" fontId="4" fillId="6" borderId="21" xfId="0" applyFont="1" applyFill="1" applyBorder="1" applyAlignment="1">
      <alignment horizontal="left" vertical="top" wrapText="1"/>
    </xf>
    <xf numFmtId="3" fontId="6" fillId="3" borderId="71" xfId="0" applyNumberFormat="1" applyFont="1" applyFill="1" applyBorder="1" applyAlignment="1">
      <alignment horizontal="right" vertical="top"/>
    </xf>
    <xf numFmtId="3" fontId="6" fillId="3" borderId="72" xfId="0" applyNumberFormat="1" applyFont="1" applyFill="1" applyBorder="1" applyAlignment="1">
      <alignment horizontal="right" vertical="top"/>
    </xf>
    <xf numFmtId="3" fontId="6" fillId="3" borderId="73" xfId="0" applyNumberFormat="1" applyFont="1" applyFill="1" applyBorder="1" applyAlignment="1">
      <alignment horizontal="right" vertical="top"/>
    </xf>
    <xf numFmtId="3" fontId="6" fillId="3" borderId="75" xfId="0" applyNumberFormat="1" applyFont="1" applyFill="1" applyBorder="1" applyAlignment="1">
      <alignment horizontal="center" vertical="top"/>
    </xf>
    <xf numFmtId="3" fontId="6" fillId="3" borderId="72" xfId="0" applyNumberFormat="1" applyFont="1" applyFill="1" applyBorder="1" applyAlignment="1">
      <alignment horizontal="center" vertical="top"/>
    </xf>
    <xf numFmtId="3" fontId="6" fillId="3" borderId="73" xfId="0" applyNumberFormat="1" applyFont="1" applyFill="1" applyBorder="1" applyAlignment="1">
      <alignment horizontal="center" vertical="top"/>
    </xf>
    <xf numFmtId="3" fontId="6" fillId="0" borderId="0" xfId="0" applyNumberFormat="1" applyFont="1" applyFill="1" applyBorder="1" applyAlignment="1">
      <alignment horizontal="center" vertical="top" wrapText="1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10" xfId="0" applyNumberFormat="1" applyFont="1" applyFill="1" applyBorder="1" applyAlignment="1">
      <alignment horizontal="center" vertical="top"/>
    </xf>
    <xf numFmtId="49" fontId="6" fillId="4" borderId="21" xfId="0" applyNumberFormat="1" applyFont="1" applyFill="1" applyBorder="1" applyAlignment="1">
      <alignment horizontal="center" vertical="top"/>
    </xf>
    <xf numFmtId="49" fontId="6" fillId="5" borderId="3" xfId="0" applyNumberFormat="1" applyFont="1" applyFill="1" applyBorder="1" applyAlignment="1">
      <alignment horizontal="center" vertical="top"/>
    </xf>
    <xf numFmtId="49" fontId="6" fillId="5" borderId="11" xfId="0" applyNumberFormat="1" applyFont="1" applyFill="1" applyBorder="1" applyAlignment="1">
      <alignment horizontal="center" vertical="top"/>
    </xf>
    <xf numFmtId="49" fontId="6" fillId="5" borderId="22" xfId="0" applyNumberFormat="1" applyFont="1" applyFill="1" applyBorder="1" applyAlignment="1">
      <alignment horizontal="center" vertical="top"/>
    </xf>
    <xf numFmtId="49" fontId="6" fillId="6" borderId="4" xfId="0" applyNumberFormat="1" applyFont="1" applyFill="1" applyBorder="1" applyAlignment="1">
      <alignment horizontal="center" vertical="top"/>
    </xf>
    <xf numFmtId="49" fontId="6" fillId="6" borderId="12" xfId="0" applyNumberFormat="1" applyFont="1" applyFill="1" applyBorder="1" applyAlignment="1">
      <alignment horizontal="center" vertical="top"/>
    </xf>
    <xf numFmtId="49" fontId="6" fillId="6" borderId="23" xfId="0" applyNumberFormat="1" applyFont="1" applyFill="1" applyBorder="1" applyAlignment="1">
      <alignment horizontal="center" vertical="top"/>
    </xf>
    <xf numFmtId="0" fontId="4" fillId="6" borderId="64" xfId="0" applyFont="1" applyFill="1" applyBorder="1" applyAlignment="1">
      <alignment vertical="top" wrapText="1"/>
    </xf>
    <xf numFmtId="0" fontId="4" fillId="6" borderId="27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22" xfId="0" applyFont="1" applyFill="1" applyBorder="1" applyAlignment="1">
      <alignment horizontal="center" vertical="center" textRotation="90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26" xfId="0" applyNumberFormat="1" applyFont="1" applyBorder="1" applyAlignment="1">
      <alignment horizontal="center" vertical="top" wrapText="1"/>
    </xf>
    <xf numFmtId="3" fontId="6" fillId="5" borderId="75" xfId="0" applyNumberFormat="1" applyFont="1" applyFill="1" applyBorder="1" applyAlignment="1">
      <alignment horizontal="center" vertical="top"/>
    </xf>
    <xf numFmtId="3" fontId="6" fillId="5" borderId="72" xfId="0" applyNumberFormat="1" applyFont="1" applyFill="1" applyBorder="1" applyAlignment="1">
      <alignment horizontal="center" vertical="top"/>
    </xf>
    <xf numFmtId="3" fontId="6" fillId="5" borderId="73" xfId="0" applyNumberFormat="1" applyFont="1" applyFill="1" applyBorder="1" applyAlignment="1">
      <alignment horizontal="center" vertical="top"/>
    </xf>
    <xf numFmtId="3" fontId="6" fillId="4" borderId="71" xfId="0" applyNumberFormat="1" applyFont="1" applyFill="1" applyBorder="1" applyAlignment="1">
      <alignment horizontal="right" vertical="top"/>
    </xf>
    <xf numFmtId="3" fontId="6" fillId="4" borderId="72" xfId="0" applyNumberFormat="1" applyFont="1" applyFill="1" applyBorder="1" applyAlignment="1">
      <alignment horizontal="right" vertical="top"/>
    </xf>
    <xf numFmtId="3" fontId="6" fillId="4" borderId="73" xfId="0" applyNumberFormat="1" applyFont="1" applyFill="1" applyBorder="1" applyAlignment="1">
      <alignment horizontal="right" vertical="top"/>
    </xf>
    <xf numFmtId="0" fontId="4" fillId="6" borderId="88" xfId="0" applyFont="1" applyFill="1" applyBorder="1" applyAlignment="1">
      <alignment horizontal="left" vertical="top" wrapText="1"/>
    </xf>
    <xf numFmtId="0" fontId="4" fillId="6" borderId="45" xfId="0" applyFont="1" applyFill="1" applyBorder="1" applyAlignment="1">
      <alignment horizontal="left" vertical="top" wrapText="1"/>
    </xf>
    <xf numFmtId="49" fontId="4" fillId="6" borderId="50" xfId="0" applyNumberFormat="1" applyFont="1" applyFill="1" applyBorder="1" applyAlignment="1">
      <alignment horizontal="center" vertical="center" wrapText="1"/>
    </xf>
    <xf numFmtId="49" fontId="4" fillId="6" borderId="14" xfId="0" applyNumberFormat="1" applyFont="1" applyFill="1" applyBorder="1" applyAlignment="1">
      <alignment horizontal="center" vertical="center" wrapText="1"/>
    </xf>
    <xf numFmtId="49" fontId="4" fillId="6" borderId="38" xfId="0" applyNumberFormat="1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top" wrapText="1"/>
    </xf>
    <xf numFmtId="0" fontId="4" fillId="6" borderId="35" xfId="0" applyFont="1" applyFill="1" applyBorder="1" applyAlignment="1">
      <alignment horizontal="left" vertical="top" wrapText="1"/>
    </xf>
    <xf numFmtId="3" fontId="6" fillId="9" borderId="24" xfId="0" applyNumberFormat="1" applyFont="1" applyFill="1" applyBorder="1" applyAlignment="1">
      <alignment horizontal="right" vertical="top" wrapText="1"/>
    </xf>
    <xf numFmtId="3" fontId="6" fillId="9" borderId="1" xfId="0" applyNumberFormat="1" applyFont="1" applyFill="1" applyBorder="1" applyAlignment="1">
      <alignment horizontal="right" vertical="top" wrapText="1"/>
    </xf>
    <xf numFmtId="3" fontId="6" fillId="9" borderId="25" xfId="0" applyNumberFormat="1" applyFont="1" applyFill="1" applyBorder="1" applyAlignment="1">
      <alignment horizontal="right" vertical="top" wrapText="1"/>
    </xf>
    <xf numFmtId="3" fontId="4" fillId="8" borderId="31" xfId="0" applyNumberFormat="1" applyFont="1" applyFill="1" applyBorder="1" applyAlignment="1">
      <alignment horizontal="left" vertical="top" wrapText="1"/>
    </xf>
    <xf numFmtId="3" fontId="4" fillId="8" borderId="19" xfId="0" applyNumberFormat="1" applyFont="1" applyFill="1" applyBorder="1" applyAlignment="1">
      <alignment horizontal="left" vertical="top" wrapText="1"/>
    </xf>
    <xf numFmtId="3" fontId="4" fillId="9" borderId="35" xfId="0" applyNumberFormat="1" applyFont="1" applyFill="1" applyBorder="1" applyAlignment="1">
      <alignment horizontal="left" vertical="top" wrapText="1"/>
    </xf>
    <xf numFmtId="3" fontId="4" fillId="9" borderId="36" xfId="0" applyNumberFormat="1" applyFont="1" applyFill="1" applyBorder="1" applyAlignment="1">
      <alignment horizontal="left" vertical="top" wrapText="1"/>
    </xf>
    <xf numFmtId="3" fontId="4" fillId="9" borderId="57" xfId="0" applyNumberFormat="1" applyFont="1" applyFill="1" applyBorder="1" applyAlignment="1">
      <alignment vertical="top" wrapText="1"/>
    </xf>
    <xf numFmtId="3" fontId="4" fillId="9" borderId="58" xfId="0" applyNumberFormat="1" applyFont="1" applyFill="1" applyBorder="1" applyAlignment="1">
      <alignment vertical="top" wrapText="1"/>
    </xf>
    <xf numFmtId="3" fontId="6" fillId="3" borderId="32" xfId="0" applyNumberFormat="1" applyFont="1" applyFill="1" applyBorder="1" applyAlignment="1">
      <alignment horizontal="right" vertical="top" wrapText="1"/>
    </xf>
    <xf numFmtId="3" fontId="6" fillId="3" borderId="17" xfId="0" applyNumberFormat="1" applyFont="1" applyFill="1" applyBorder="1" applyAlignment="1">
      <alignment horizontal="right" vertical="top" wrapText="1"/>
    </xf>
    <xf numFmtId="3" fontId="4" fillId="3" borderId="52" xfId="0" applyNumberFormat="1" applyFont="1" applyFill="1" applyBorder="1" applyAlignment="1">
      <alignment vertical="top" wrapText="1"/>
    </xf>
    <xf numFmtId="3" fontId="4" fillId="3" borderId="16" xfId="0" applyNumberFormat="1" applyFont="1" applyFill="1" applyBorder="1" applyAlignment="1">
      <alignment vertical="top" wrapText="1"/>
    </xf>
    <xf numFmtId="3" fontId="4" fillId="3" borderId="98" xfId="0" applyNumberFormat="1" applyFont="1" applyFill="1" applyBorder="1" applyAlignment="1">
      <alignment vertical="top" wrapText="1"/>
    </xf>
    <xf numFmtId="3" fontId="4" fillId="0" borderId="35" xfId="0" applyNumberFormat="1" applyFont="1" applyBorder="1" applyAlignment="1">
      <alignment horizontal="left" vertical="top" wrapText="1"/>
    </xf>
    <xf numFmtId="3" fontId="4" fillId="0" borderId="36" xfId="0" applyNumberFormat="1" applyFont="1" applyBorder="1" applyAlignment="1">
      <alignment horizontal="left" vertical="top" wrapText="1"/>
    </xf>
    <xf numFmtId="3" fontId="4" fillId="0" borderId="57" xfId="0" applyNumberFormat="1" applyFont="1" applyBorder="1" applyAlignment="1">
      <alignment vertical="top" wrapText="1"/>
    </xf>
    <xf numFmtId="3" fontId="4" fillId="0" borderId="58" xfId="0" applyNumberFormat="1" applyFont="1" applyBorder="1" applyAlignment="1">
      <alignment vertical="top" wrapText="1"/>
    </xf>
    <xf numFmtId="3" fontId="4" fillId="6" borderId="31" xfId="0" applyNumberFormat="1" applyFont="1" applyFill="1" applyBorder="1" applyAlignment="1">
      <alignment horizontal="left" vertical="top" wrapText="1"/>
    </xf>
    <xf numFmtId="3" fontId="4" fillId="6" borderId="19" xfId="0" applyNumberFormat="1" applyFont="1" applyFill="1" applyBorder="1" applyAlignment="1">
      <alignment horizontal="left" vertical="top" wrapText="1"/>
    </xf>
    <xf numFmtId="3" fontId="4" fillId="6" borderId="20" xfId="0" applyNumberFormat="1" applyFont="1" applyFill="1" applyBorder="1" applyAlignment="1">
      <alignment horizontal="left" vertical="top" wrapText="1"/>
    </xf>
    <xf numFmtId="3" fontId="4" fillId="0" borderId="31" xfId="0" applyNumberFormat="1" applyFont="1" applyBorder="1" applyAlignment="1">
      <alignment horizontal="left" vertical="top" wrapText="1"/>
    </xf>
    <xf numFmtId="3" fontId="4" fillId="0" borderId="19" xfId="0" applyNumberFormat="1" applyFont="1" applyBorder="1" applyAlignment="1">
      <alignment horizontal="left" vertical="top" wrapText="1"/>
    </xf>
    <xf numFmtId="3" fontId="4" fillId="0" borderId="20" xfId="0" applyNumberFormat="1" applyFont="1" applyBorder="1" applyAlignment="1">
      <alignment horizontal="left" vertical="top" wrapText="1"/>
    </xf>
    <xf numFmtId="3" fontId="4" fillId="0" borderId="32" xfId="0" applyNumberFormat="1" applyFont="1" applyBorder="1" applyAlignment="1">
      <alignment horizontal="left" vertical="top" wrapText="1"/>
    </xf>
    <xf numFmtId="3" fontId="4" fillId="0" borderId="17" xfId="0" applyNumberFormat="1" applyFont="1" applyBorder="1" applyAlignment="1">
      <alignment horizontal="left" vertical="top" wrapText="1"/>
    </xf>
    <xf numFmtId="3" fontId="4" fillId="0" borderId="52" xfId="0" applyNumberFormat="1" applyFont="1" applyBorder="1" applyAlignment="1">
      <alignment vertical="top" wrapText="1"/>
    </xf>
    <xf numFmtId="3" fontId="4" fillId="0" borderId="16" xfId="0" applyNumberFormat="1" applyFont="1" applyBorder="1" applyAlignment="1">
      <alignment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6" fillId="6" borderId="19" xfId="0" applyFont="1" applyFill="1" applyBorder="1" applyAlignment="1">
      <alignment horizontal="left" vertical="top" wrapText="1"/>
    </xf>
    <xf numFmtId="0" fontId="16" fillId="6" borderId="20" xfId="0" applyFont="1" applyFill="1" applyBorder="1" applyAlignment="1">
      <alignment horizontal="left" vertical="top" wrapText="1"/>
    </xf>
    <xf numFmtId="3" fontId="6" fillId="0" borderId="75" xfId="0" applyNumberFormat="1" applyFont="1" applyBorder="1" applyAlignment="1">
      <alignment horizontal="center" vertical="center" wrapText="1"/>
    </xf>
    <xf numFmtId="3" fontId="6" fillId="0" borderId="72" xfId="0" applyNumberFormat="1" applyFont="1" applyBorder="1" applyAlignment="1">
      <alignment horizontal="center" vertical="center" wrapText="1"/>
    </xf>
    <xf numFmtId="3" fontId="6" fillId="0" borderId="73" xfId="0" applyNumberFormat="1" applyFont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right" vertical="top" wrapText="1"/>
    </xf>
    <xf numFmtId="3" fontId="6" fillId="3" borderId="69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vertical="top" wrapText="1"/>
    </xf>
    <xf numFmtId="3" fontId="4" fillId="3" borderId="4" xfId="0" applyNumberFormat="1" applyFont="1" applyFill="1" applyBorder="1" applyAlignment="1">
      <alignment vertical="top" wrapText="1"/>
    </xf>
    <xf numFmtId="3" fontId="6" fillId="5" borderId="71" xfId="0" applyNumberFormat="1" applyFont="1" applyFill="1" applyBorder="1" applyAlignment="1">
      <alignment horizontal="right" vertical="top"/>
    </xf>
    <xf numFmtId="3" fontId="6" fillId="5" borderId="72" xfId="0" applyNumberFormat="1" applyFont="1" applyFill="1" applyBorder="1" applyAlignment="1">
      <alignment horizontal="right" vertical="top"/>
    </xf>
    <xf numFmtId="3" fontId="6" fillId="9" borderId="31" xfId="0" applyNumberFormat="1" applyFont="1" applyFill="1" applyBorder="1" applyAlignment="1">
      <alignment horizontal="right" vertical="top" wrapText="1"/>
    </xf>
    <xf numFmtId="3" fontId="6" fillId="9" borderId="19" xfId="0" applyNumberFormat="1" applyFont="1" applyFill="1" applyBorder="1" applyAlignment="1">
      <alignment horizontal="right" vertical="top" wrapText="1"/>
    </xf>
    <xf numFmtId="3" fontId="6" fillId="9" borderId="20" xfId="0" applyNumberFormat="1" applyFont="1" applyFill="1" applyBorder="1" applyAlignment="1">
      <alignment horizontal="right" vertical="top" wrapText="1"/>
    </xf>
    <xf numFmtId="3" fontId="4" fillId="0" borderId="30" xfId="0" applyNumberFormat="1" applyFont="1" applyFill="1" applyBorder="1" applyAlignment="1">
      <alignment horizontal="left" vertical="top" wrapText="1"/>
    </xf>
    <xf numFmtId="3" fontId="6" fillId="6" borderId="64" xfId="0" applyNumberFormat="1" applyFont="1" applyFill="1" applyBorder="1" applyAlignment="1">
      <alignment horizontal="center" vertical="top"/>
    </xf>
    <xf numFmtId="3" fontId="6" fillId="6" borderId="11" xfId="0" applyNumberFormat="1" applyFont="1" applyFill="1" applyBorder="1" applyAlignment="1">
      <alignment horizontal="center" vertical="top"/>
    </xf>
    <xf numFmtId="3" fontId="6" fillId="6" borderId="27" xfId="0" applyNumberFormat="1" applyFont="1" applyFill="1" applyBorder="1" applyAlignment="1">
      <alignment horizontal="center" vertical="top"/>
    </xf>
    <xf numFmtId="3" fontId="4" fillId="0" borderId="64" xfId="0" applyNumberFormat="1" applyFont="1" applyBorder="1" applyAlignment="1">
      <alignment horizontal="center" vertical="top"/>
    </xf>
    <xf numFmtId="3" fontId="4" fillId="0" borderId="11" xfId="0" applyNumberFormat="1" applyFont="1" applyBorder="1" applyAlignment="1">
      <alignment horizontal="center" vertical="top"/>
    </xf>
    <xf numFmtId="3" fontId="4" fillId="0" borderId="27" xfId="0" applyNumberFormat="1" applyFont="1" applyBorder="1" applyAlignment="1">
      <alignment horizontal="center" vertical="top"/>
    </xf>
    <xf numFmtId="3" fontId="4" fillId="6" borderId="3" xfId="0" applyNumberFormat="1" applyFont="1" applyFill="1" applyBorder="1" applyAlignment="1">
      <alignment vertical="top" wrapText="1"/>
    </xf>
    <xf numFmtId="0" fontId="16" fillId="0" borderId="11" xfId="0" applyFont="1" applyBorder="1" applyAlignment="1">
      <alignment vertical="top" wrapText="1"/>
    </xf>
    <xf numFmtId="3" fontId="4" fillId="0" borderId="7" xfId="0" applyNumberFormat="1" applyFont="1" applyBorder="1" applyAlignment="1">
      <alignment horizontal="center" vertical="top" wrapText="1"/>
    </xf>
    <xf numFmtId="3" fontId="4" fillId="0" borderId="14" xfId="0" applyNumberFormat="1" applyFont="1" applyBorder="1" applyAlignment="1">
      <alignment horizontal="center" vertical="top" wrapText="1"/>
    </xf>
    <xf numFmtId="3" fontId="4" fillId="0" borderId="26" xfId="0" applyNumberFormat="1" applyFont="1" applyBorder="1" applyAlignment="1">
      <alignment horizontal="center" vertical="top" wrapText="1"/>
    </xf>
    <xf numFmtId="3" fontId="22" fillId="6" borderId="11" xfId="0" applyNumberFormat="1" applyFont="1" applyFill="1" applyBorder="1" applyAlignment="1">
      <alignment horizontal="left" vertical="top" wrapText="1"/>
    </xf>
    <xf numFmtId="3" fontId="6" fillId="5" borderId="23" xfId="0" applyNumberFormat="1" applyFont="1" applyFill="1" applyBorder="1" applyAlignment="1">
      <alignment horizontal="right" vertical="top"/>
    </xf>
    <xf numFmtId="3" fontId="6" fillId="5" borderId="1" xfId="0" applyNumberFormat="1" applyFont="1" applyFill="1" applyBorder="1" applyAlignment="1">
      <alignment horizontal="right" vertical="top"/>
    </xf>
    <xf numFmtId="0" fontId="4" fillId="6" borderId="11" xfId="0" applyFont="1" applyFill="1" applyBorder="1" applyAlignment="1">
      <alignment horizontal="center" vertical="center" textRotation="90" wrapText="1"/>
    </xf>
    <xf numFmtId="0" fontId="4" fillId="6" borderId="57" xfId="0" applyFont="1" applyFill="1" applyBorder="1" applyAlignment="1">
      <alignment horizontal="center" vertical="center" textRotation="90" wrapText="1"/>
    </xf>
    <xf numFmtId="0" fontId="4" fillId="6" borderId="52" xfId="0" applyFont="1" applyFill="1" applyBorder="1" applyAlignment="1">
      <alignment horizontal="left" vertical="top" wrapText="1"/>
    </xf>
    <xf numFmtId="49" fontId="7" fillId="6" borderId="52" xfId="0" applyNumberFormat="1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horizontal="center" vertical="top"/>
    </xf>
    <xf numFmtId="3" fontId="6" fillId="6" borderId="22" xfId="0" applyNumberFormat="1" applyFont="1" applyFill="1" applyBorder="1" applyAlignment="1">
      <alignment horizontal="center" vertical="top"/>
    </xf>
    <xf numFmtId="3" fontId="4" fillId="6" borderId="4" xfId="0" applyNumberFormat="1" applyFont="1" applyFill="1" applyBorder="1" applyAlignment="1">
      <alignment vertical="top" wrapText="1"/>
    </xf>
    <xf numFmtId="3" fontId="4" fillId="6" borderId="12" xfId="0" applyNumberFormat="1" applyFont="1" applyFill="1" applyBorder="1" applyAlignment="1">
      <alignment vertical="top" wrapText="1"/>
    </xf>
    <xf numFmtId="3" fontId="4" fillId="6" borderId="23" xfId="0" applyNumberFormat="1" applyFont="1" applyFill="1" applyBorder="1" applyAlignment="1">
      <alignment vertical="top" wrapText="1"/>
    </xf>
    <xf numFmtId="3" fontId="4" fillId="6" borderId="58" xfId="0" applyNumberFormat="1" applyFont="1" applyFill="1" applyBorder="1" applyAlignment="1">
      <alignment horizontal="left" vertical="top" wrapText="1"/>
    </xf>
    <xf numFmtId="3" fontId="4" fillId="6" borderId="16" xfId="0" applyNumberFormat="1" applyFont="1" applyFill="1" applyBorder="1" applyAlignment="1">
      <alignment horizontal="left" vertical="top" wrapText="1"/>
    </xf>
    <xf numFmtId="3" fontId="4" fillId="6" borderId="57" xfId="0" applyNumberFormat="1" applyFont="1" applyFill="1" applyBorder="1" applyAlignment="1">
      <alignment vertical="top" wrapText="1"/>
    </xf>
    <xf numFmtId="3" fontId="11" fillId="6" borderId="52" xfId="0" applyNumberFormat="1" applyFont="1" applyFill="1" applyBorder="1" applyAlignment="1">
      <alignment vertical="top" wrapText="1"/>
    </xf>
    <xf numFmtId="49" fontId="6" fillId="6" borderId="40" xfId="0" applyNumberFormat="1" applyFont="1" applyFill="1" applyBorder="1" applyAlignment="1">
      <alignment horizontal="center" vertical="top"/>
    </xf>
    <xf numFmtId="3" fontId="4" fillId="6" borderId="52" xfId="0" applyNumberFormat="1" applyFont="1" applyFill="1" applyBorder="1" applyAlignment="1">
      <alignment horizontal="left" vertical="top" wrapText="1"/>
    </xf>
    <xf numFmtId="0" fontId="16" fillId="6" borderId="38" xfId="0" applyFont="1" applyFill="1" applyBorder="1" applyAlignment="1">
      <alignment horizontal="center" vertical="top"/>
    </xf>
    <xf numFmtId="3" fontId="4" fillId="6" borderId="10" xfId="0" applyNumberFormat="1" applyFont="1" applyFill="1" applyBorder="1" applyAlignment="1">
      <alignment horizontal="left" vertical="top" wrapText="1"/>
    </xf>
    <xf numFmtId="3" fontId="4" fillId="6" borderId="35" xfId="0" applyNumberFormat="1" applyFont="1" applyFill="1" applyBorder="1" applyAlignment="1">
      <alignment horizontal="left" vertical="top" wrapText="1"/>
    </xf>
    <xf numFmtId="3" fontId="4" fillId="6" borderId="15" xfId="0" applyNumberFormat="1" applyFont="1" applyFill="1" applyBorder="1" applyAlignment="1">
      <alignment horizontal="left" vertical="top" wrapText="1"/>
    </xf>
    <xf numFmtId="0" fontId="16" fillId="0" borderId="35" xfId="0" applyFont="1" applyBorder="1" applyAlignment="1">
      <alignment horizontal="left" vertical="top" wrapText="1"/>
    </xf>
    <xf numFmtId="3" fontId="4" fillId="6" borderId="50" xfId="1" applyNumberFormat="1" applyFont="1" applyFill="1" applyBorder="1" applyAlignment="1">
      <alignment horizontal="center" vertical="top" wrapText="1"/>
    </xf>
    <xf numFmtId="3" fontId="4" fillId="6" borderId="14" xfId="1" applyNumberFormat="1" applyFont="1" applyFill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3" fontId="4" fillId="6" borderId="40" xfId="0" applyNumberFormat="1" applyFont="1" applyFill="1" applyBorder="1" applyAlignment="1">
      <alignment vertical="top" wrapText="1"/>
    </xf>
    <xf numFmtId="3" fontId="4" fillId="6" borderId="11" xfId="0" applyNumberFormat="1" applyFont="1" applyFill="1" applyBorder="1" applyAlignment="1">
      <alignment vertical="top" wrapText="1"/>
    </xf>
    <xf numFmtId="3" fontId="4" fillId="6" borderId="40" xfId="0" applyNumberFormat="1" applyFont="1" applyFill="1" applyBorder="1" applyAlignment="1">
      <alignment horizontal="left" vertical="top" wrapText="1"/>
    </xf>
    <xf numFmtId="3" fontId="4" fillId="6" borderId="11" xfId="0" applyNumberFormat="1" applyFont="1" applyFill="1" applyBorder="1" applyAlignment="1">
      <alignment horizontal="left" vertical="top" wrapText="1"/>
    </xf>
    <xf numFmtId="0" fontId="16" fillId="0" borderId="57" xfId="0" applyFont="1" applyBorder="1" applyAlignment="1">
      <alignment horizontal="left" vertical="top" wrapText="1"/>
    </xf>
    <xf numFmtId="3" fontId="4" fillId="6" borderId="57" xfId="0" applyNumberFormat="1" applyFont="1" applyFill="1" applyBorder="1" applyAlignment="1">
      <alignment horizontal="left" vertical="top" wrapText="1"/>
    </xf>
    <xf numFmtId="0" fontId="4" fillId="6" borderId="50" xfId="1" applyNumberFormat="1" applyFont="1" applyFill="1" applyBorder="1" applyAlignment="1">
      <alignment horizontal="center" vertical="top" wrapText="1"/>
    </xf>
    <xf numFmtId="0" fontId="0" fillId="0" borderId="14" xfId="0" applyBorder="1" applyAlignment="1">
      <alignment horizontal="center" vertical="top"/>
    </xf>
    <xf numFmtId="3" fontId="4" fillId="6" borderId="50" xfId="0" applyNumberFormat="1" applyFont="1" applyFill="1" applyBorder="1" applyAlignment="1">
      <alignment horizontal="center" vertical="top" wrapText="1"/>
    </xf>
    <xf numFmtId="49" fontId="6" fillId="6" borderId="22" xfId="0" applyNumberFormat="1" applyFont="1" applyFill="1" applyBorder="1" applyAlignment="1">
      <alignment horizontal="center" vertical="top"/>
    </xf>
    <xf numFmtId="3" fontId="4" fillId="6" borderId="3" xfId="0" applyNumberFormat="1" applyFont="1" applyFill="1" applyBorder="1" applyAlignment="1">
      <alignment horizontal="left" vertical="top" wrapText="1"/>
    </xf>
    <xf numFmtId="3" fontId="4" fillId="6" borderId="22" xfId="0" applyNumberFormat="1" applyFont="1" applyFill="1" applyBorder="1" applyAlignment="1">
      <alignment horizontal="left" vertical="top" wrapText="1"/>
    </xf>
    <xf numFmtId="3" fontId="5" fillId="0" borderId="11" xfId="0" applyNumberFormat="1" applyFont="1" applyFill="1" applyBorder="1" applyAlignment="1">
      <alignment horizontal="right" vertical="top"/>
    </xf>
    <xf numFmtId="3" fontId="5" fillId="0" borderId="22" xfId="0" applyNumberFormat="1" applyFont="1" applyFill="1" applyBorder="1" applyAlignment="1">
      <alignment horizontal="right" vertical="top"/>
    </xf>
    <xf numFmtId="3" fontId="10" fillId="6" borderId="40" xfId="0" applyNumberFormat="1" applyFont="1" applyFill="1" applyBorder="1" applyAlignment="1">
      <alignment horizontal="left" vertical="top" wrapText="1"/>
    </xf>
    <xf numFmtId="3" fontId="32" fillId="6" borderId="40" xfId="0" applyNumberFormat="1" applyFont="1" applyFill="1" applyBorder="1" applyAlignment="1">
      <alignment horizontal="left" vertical="top" wrapText="1"/>
    </xf>
    <xf numFmtId="0" fontId="29" fillId="0" borderId="57" xfId="0" applyFont="1" applyBorder="1" applyAlignment="1">
      <alignment horizontal="left" vertical="top" wrapText="1"/>
    </xf>
    <xf numFmtId="0" fontId="16" fillId="6" borderId="11" xfId="0" applyFont="1" applyFill="1" applyBorder="1" applyAlignment="1">
      <alignment horizontal="left" vertical="top" wrapText="1"/>
    </xf>
    <xf numFmtId="0" fontId="0" fillId="6" borderId="11" xfId="0" applyFill="1" applyBorder="1" applyAlignment="1">
      <alignment horizontal="left" vertical="top" wrapText="1"/>
    </xf>
    <xf numFmtId="3" fontId="4" fillId="6" borderId="15" xfId="0" applyNumberFormat="1" applyFont="1" applyFill="1" applyBorder="1" applyAlignment="1">
      <alignment vertical="top" wrapText="1"/>
    </xf>
    <xf numFmtId="0" fontId="16" fillId="0" borderId="35" xfId="0" applyFont="1" applyBorder="1" applyAlignment="1">
      <alignment vertical="top" wrapText="1"/>
    </xf>
    <xf numFmtId="0" fontId="16" fillId="6" borderId="14" xfId="0" applyFont="1" applyFill="1" applyBorder="1" applyAlignment="1">
      <alignment vertical="top" wrapText="1"/>
    </xf>
    <xf numFmtId="3" fontId="6" fillId="5" borderId="4" xfId="0" applyNumberFormat="1" applyFont="1" applyFill="1" applyBorder="1" applyAlignment="1">
      <alignment horizontal="center" vertical="top"/>
    </xf>
    <xf numFmtId="3" fontId="6" fillId="5" borderId="23" xfId="0" applyNumberFormat="1" applyFont="1" applyFill="1" applyBorder="1" applyAlignment="1">
      <alignment horizontal="center" vertical="top"/>
    </xf>
    <xf numFmtId="3" fontId="16" fillId="6" borderId="22" xfId="0" applyNumberFormat="1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horizontal="center" vertical="top" wrapText="1"/>
    </xf>
    <xf numFmtId="3" fontId="5" fillId="0" borderId="22" xfId="0" applyNumberFormat="1" applyFont="1" applyFill="1" applyBorder="1" applyAlignment="1">
      <alignment horizontal="center" vertical="top" wrapText="1"/>
    </xf>
    <xf numFmtId="0" fontId="4" fillId="6" borderId="15" xfId="0" applyFont="1" applyFill="1" applyBorder="1" applyAlignment="1">
      <alignment vertical="top" wrapText="1"/>
    </xf>
    <xf numFmtId="0" fontId="16" fillId="6" borderId="35" xfId="0" applyFont="1" applyFill="1" applyBorder="1" applyAlignment="1">
      <alignment vertical="top" wrapText="1"/>
    </xf>
    <xf numFmtId="0" fontId="0" fillId="6" borderId="38" xfId="0" applyFill="1" applyBorder="1" applyAlignment="1">
      <alignment horizontal="center" vertical="top" wrapText="1"/>
    </xf>
    <xf numFmtId="3" fontId="4" fillId="6" borderId="2" xfId="0" applyNumberFormat="1" applyFont="1" applyFill="1" applyBorder="1" applyAlignment="1">
      <alignment horizontal="left" vertical="top" wrapText="1"/>
    </xf>
    <xf numFmtId="3" fontId="4" fillId="6" borderId="21" xfId="0" applyNumberFormat="1" applyFont="1" applyFill="1" applyBorder="1" applyAlignment="1">
      <alignment horizontal="left" vertical="top" wrapText="1"/>
    </xf>
    <xf numFmtId="3" fontId="4" fillId="0" borderId="30" xfId="0" applyNumberFormat="1" applyFont="1" applyBorder="1" applyAlignment="1">
      <alignment horizontal="center" vertical="top"/>
    </xf>
    <xf numFmtId="3" fontId="4" fillId="0" borderId="0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4" fillId="0" borderId="62" xfId="0" applyNumberFormat="1" applyFont="1" applyBorder="1" applyAlignment="1">
      <alignment horizontal="center" vertical="top"/>
    </xf>
    <xf numFmtId="3" fontId="4" fillId="0" borderId="33" xfId="0" applyNumberFormat="1" applyFont="1" applyBorder="1" applyAlignment="1">
      <alignment horizontal="center" vertical="top"/>
    </xf>
    <xf numFmtId="3" fontId="4" fillId="0" borderId="28" xfId="0" applyNumberFormat="1" applyFont="1" applyBorder="1" applyAlignment="1">
      <alignment horizontal="center" vertical="top"/>
    </xf>
    <xf numFmtId="3" fontId="4" fillId="6" borderId="62" xfId="0" applyNumberFormat="1" applyFont="1" applyFill="1" applyBorder="1" applyAlignment="1">
      <alignment horizontal="center" vertical="top"/>
    </xf>
    <xf numFmtId="3" fontId="4" fillId="6" borderId="33" xfId="0" applyNumberFormat="1" applyFont="1" applyFill="1" applyBorder="1" applyAlignment="1">
      <alignment horizontal="center" vertical="top"/>
    </xf>
    <xf numFmtId="3" fontId="4" fillId="6" borderId="28" xfId="0" applyNumberFormat="1" applyFont="1" applyFill="1" applyBorder="1" applyAlignment="1">
      <alignment horizontal="center" vertical="top"/>
    </xf>
    <xf numFmtId="3" fontId="6" fillId="5" borderId="12" xfId="0" applyNumberFormat="1" applyFont="1" applyFill="1" applyBorder="1" applyAlignment="1">
      <alignment horizontal="center" vertical="top"/>
    </xf>
    <xf numFmtId="3" fontId="5" fillId="0" borderId="11" xfId="0" applyNumberFormat="1" applyFont="1" applyFill="1" applyBorder="1" applyAlignment="1">
      <alignment horizontal="center" vertical="top" wrapText="1"/>
    </xf>
    <xf numFmtId="0" fontId="16" fillId="0" borderId="38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top" wrapText="1"/>
    </xf>
    <xf numFmtId="0" fontId="16" fillId="6" borderId="57" xfId="0" applyFont="1" applyFill="1" applyBorder="1" applyAlignment="1">
      <alignment vertical="top" wrapText="1"/>
    </xf>
    <xf numFmtId="0" fontId="16" fillId="6" borderId="38" xfId="0" applyFont="1" applyFill="1" applyBorder="1" applyAlignment="1">
      <alignment horizontal="center" wrapText="1"/>
    </xf>
    <xf numFmtId="3" fontId="6" fillId="9" borderId="11" xfId="0" applyNumberFormat="1" applyFont="1" applyFill="1" applyBorder="1" applyAlignment="1">
      <alignment horizontal="center" vertical="top"/>
    </xf>
    <xf numFmtId="3" fontId="5" fillId="6" borderId="41" xfId="0" applyNumberFormat="1" applyFont="1" applyFill="1" applyBorder="1" applyAlignment="1">
      <alignment horizontal="center" vertical="top" wrapText="1"/>
    </xf>
    <xf numFmtId="3" fontId="5" fillId="6" borderId="0" xfId="0" applyNumberFormat="1" applyFont="1" applyFill="1" applyBorder="1" applyAlignment="1">
      <alignment horizontal="center" vertical="top" wrapText="1"/>
    </xf>
    <xf numFmtId="3" fontId="5" fillId="6" borderId="59" xfId="0" applyNumberFormat="1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4" fillId="0" borderId="26" xfId="0" applyFont="1" applyBorder="1" applyAlignment="1">
      <alignment horizontal="center" vertical="center" textRotation="90" wrapText="1"/>
    </xf>
    <xf numFmtId="0" fontId="16" fillId="6" borderId="14" xfId="0" applyFont="1" applyFill="1" applyBorder="1" applyAlignment="1">
      <alignment horizontal="center" vertical="top" wrapText="1"/>
    </xf>
    <xf numFmtId="0" fontId="16" fillId="6" borderId="47" xfId="0" applyFont="1" applyFill="1" applyBorder="1" applyAlignment="1">
      <alignment vertical="top" wrapText="1"/>
    </xf>
    <xf numFmtId="49" fontId="4" fillId="6" borderId="40" xfId="0" applyNumberFormat="1" applyFont="1" applyFill="1" applyBorder="1" applyAlignment="1">
      <alignment horizontal="center" vertical="top" wrapText="1"/>
    </xf>
    <xf numFmtId="0" fontId="16" fillId="6" borderId="45" xfId="0" applyFont="1" applyFill="1" applyBorder="1" applyAlignment="1">
      <alignment vertical="top" wrapText="1"/>
    </xf>
    <xf numFmtId="49" fontId="6" fillId="2" borderId="5" xfId="0" applyNumberFormat="1" applyFont="1" applyFill="1" applyBorder="1" applyAlignment="1">
      <alignment horizontal="left" vertical="top" wrapText="1"/>
    </xf>
    <xf numFmtId="49" fontId="6" fillId="2" borderId="30" xfId="0" applyNumberFormat="1" applyFont="1" applyFill="1" applyBorder="1" applyAlignment="1">
      <alignment horizontal="left" vertical="top" wrapText="1"/>
    </xf>
    <xf numFmtId="49" fontId="6" fillId="2" borderId="6" xfId="0" applyNumberFormat="1" applyFont="1" applyFill="1" applyBorder="1" applyAlignment="1">
      <alignment horizontal="left" vertical="top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6" fillId="4" borderId="19" xfId="0" applyFont="1" applyFill="1" applyBorder="1" applyAlignment="1">
      <alignment horizontal="left" vertical="top" wrapText="1"/>
    </xf>
    <xf numFmtId="0" fontId="6" fillId="4" borderId="20" xfId="0" applyFont="1" applyFill="1" applyBorder="1" applyAlignment="1">
      <alignment horizontal="left" vertical="top" wrapText="1"/>
    </xf>
    <xf numFmtId="0" fontId="6" fillId="5" borderId="16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6" fillId="5" borderId="20" xfId="0" applyFont="1" applyFill="1" applyBorder="1" applyAlignment="1">
      <alignment horizontal="left" vertical="top" wrapText="1"/>
    </xf>
    <xf numFmtId="3" fontId="16" fillId="6" borderId="11" xfId="0" applyNumberFormat="1" applyFont="1" applyFill="1" applyBorder="1" applyAlignment="1">
      <alignment horizontal="left" vertical="top" wrapText="1"/>
    </xf>
    <xf numFmtId="3" fontId="4" fillId="6" borderId="41" xfId="0" applyNumberFormat="1" applyFont="1" applyFill="1" applyBorder="1" applyAlignment="1">
      <alignment horizontal="center" vertical="top" wrapText="1"/>
    </xf>
    <xf numFmtId="3" fontId="4" fillId="6" borderId="0" xfId="0" applyNumberFormat="1" applyFont="1" applyFill="1" applyBorder="1" applyAlignment="1">
      <alignment horizontal="center" vertical="top" wrapText="1"/>
    </xf>
    <xf numFmtId="3" fontId="4" fillId="0" borderId="50" xfId="0" applyNumberFormat="1" applyFont="1" applyBorder="1" applyAlignment="1">
      <alignment horizontal="center" vertical="top" wrapText="1"/>
    </xf>
    <xf numFmtId="3" fontId="16" fillId="0" borderId="38" xfId="0" applyNumberFormat="1" applyFont="1" applyBorder="1" applyAlignment="1">
      <alignment horizontal="center" vertical="top" wrapText="1"/>
    </xf>
    <xf numFmtId="49" fontId="4" fillId="6" borderId="18" xfId="0" applyNumberFormat="1" applyFont="1" applyFill="1" applyBorder="1" applyAlignment="1">
      <alignment horizontal="center" vertical="top" wrapText="1"/>
    </xf>
    <xf numFmtId="0" fontId="16" fillId="6" borderId="103" xfId="0" applyFont="1" applyFill="1" applyBorder="1" applyAlignment="1">
      <alignment vertical="top" wrapText="1"/>
    </xf>
    <xf numFmtId="3" fontId="6" fillId="9" borderId="12" xfId="0" applyNumberFormat="1" applyFont="1" applyFill="1" applyBorder="1" applyAlignment="1">
      <alignment horizontal="center" vertical="top"/>
    </xf>
    <xf numFmtId="0" fontId="16" fillId="6" borderId="11" xfId="0" applyFont="1" applyFill="1" applyBorder="1" applyAlignment="1">
      <alignment vertical="top" wrapText="1"/>
    </xf>
    <xf numFmtId="0" fontId="16" fillId="0" borderId="11" xfId="0" applyFont="1" applyBorder="1" applyAlignment="1">
      <alignment horizontal="left" vertical="top" wrapText="1"/>
    </xf>
    <xf numFmtId="49" fontId="4" fillId="6" borderId="39" xfId="0" applyNumberFormat="1" applyFont="1" applyFill="1" applyBorder="1" applyAlignment="1">
      <alignment horizontal="center" vertical="top" wrapText="1"/>
    </xf>
    <xf numFmtId="0" fontId="16" fillId="6" borderId="90" xfId="0" applyFont="1" applyFill="1" applyBorder="1" applyAlignment="1">
      <alignment vertical="top" wrapText="1"/>
    </xf>
    <xf numFmtId="3" fontId="4" fillId="6" borderId="83" xfId="0" applyNumberFormat="1" applyFont="1" applyFill="1" applyBorder="1" applyAlignment="1">
      <alignment horizontal="left" vertical="top" wrapText="1"/>
    </xf>
    <xf numFmtId="0" fontId="0" fillId="6" borderId="35" xfId="0" applyFill="1" applyBorder="1" applyAlignment="1">
      <alignment horizontal="left" vertical="top" wrapText="1"/>
    </xf>
    <xf numFmtId="3" fontId="4" fillId="6" borderId="47" xfId="0" applyNumberFormat="1" applyFont="1" applyFill="1" applyBorder="1" applyAlignment="1">
      <alignment horizontal="left" vertical="top" wrapText="1"/>
    </xf>
    <xf numFmtId="0" fontId="0" fillId="6" borderId="57" xfId="0" applyFill="1" applyBorder="1" applyAlignment="1">
      <alignment horizontal="left" vertical="top" wrapText="1"/>
    </xf>
    <xf numFmtId="3" fontId="5" fillId="6" borderId="40" xfId="0" applyNumberFormat="1" applyFont="1" applyFill="1" applyBorder="1" applyAlignment="1">
      <alignment horizontal="center" vertical="center" textRotation="90" wrapText="1"/>
    </xf>
    <xf numFmtId="0" fontId="0" fillId="6" borderId="57" xfId="0" applyFill="1" applyBorder="1" applyAlignment="1">
      <alignment horizontal="center" vertical="center" textRotation="90" wrapText="1"/>
    </xf>
    <xf numFmtId="0" fontId="19" fillId="0" borderId="13" xfId="0" applyFont="1" applyBorder="1" applyAlignment="1">
      <alignment horizontal="left" vertical="top"/>
    </xf>
    <xf numFmtId="0" fontId="4" fillId="0" borderId="0" xfId="0" applyFont="1" applyAlignment="1">
      <alignment horizontal="right" wrapText="1"/>
    </xf>
    <xf numFmtId="0" fontId="17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3" fontId="4" fillId="0" borderId="2" xfId="0" applyNumberFormat="1" applyFont="1" applyBorder="1" applyAlignment="1">
      <alignment horizontal="center" vertical="center" textRotation="90" shrinkToFit="1"/>
    </xf>
    <xf numFmtId="3" fontId="4" fillId="0" borderId="10" xfId="0" applyNumberFormat="1" applyFont="1" applyBorder="1" applyAlignment="1">
      <alignment horizontal="center" vertical="center" textRotation="90" shrinkToFit="1"/>
    </xf>
    <xf numFmtId="3" fontId="4" fillId="0" borderId="21" xfId="0" applyNumberFormat="1" applyFont="1" applyBorder="1" applyAlignment="1">
      <alignment horizontal="center" vertical="center" textRotation="90" shrinkToFit="1"/>
    </xf>
    <xf numFmtId="3" fontId="4" fillId="0" borderId="3" xfId="0" applyNumberFormat="1" applyFont="1" applyBorder="1" applyAlignment="1">
      <alignment horizontal="center" vertical="center" textRotation="90" shrinkToFit="1"/>
    </xf>
    <xf numFmtId="3" fontId="4" fillId="0" borderId="11" xfId="0" applyNumberFormat="1" applyFont="1" applyBorder="1" applyAlignment="1">
      <alignment horizontal="center" vertical="center" textRotation="90" shrinkToFit="1"/>
    </xf>
    <xf numFmtId="3" fontId="4" fillId="0" borderId="22" xfId="0" applyNumberFormat="1" applyFont="1" applyBorder="1" applyAlignment="1">
      <alignment horizontal="center" vertical="center" textRotation="90" shrinkToFit="1"/>
    </xf>
    <xf numFmtId="3" fontId="4" fillId="0" borderId="4" xfId="0" applyNumberFormat="1" applyFont="1" applyBorder="1" applyAlignment="1">
      <alignment horizontal="center" vertical="center" shrinkToFit="1"/>
    </xf>
    <xf numFmtId="3" fontId="4" fillId="0" borderId="12" xfId="0" applyNumberFormat="1" applyFont="1" applyBorder="1" applyAlignment="1">
      <alignment horizontal="center" vertical="center" shrinkToFit="1"/>
    </xf>
    <xf numFmtId="3" fontId="4" fillId="0" borderId="23" xfId="0" applyNumberFormat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textRotation="90" shrinkToFit="1"/>
    </xf>
    <xf numFmtId="3" fontId="4" fillId="0" borderId="12" xfId="0" applyNumberFormat="1" applyFont="1" applyBorder="1" applyAlignment="1">
      <alignment horizontal="center" vertical="center" textRotation="90" shrinkToFit="1"/>
    </xf>
    <xf numFmtId="3" fontId="4" fillId="0" borderId="23" xfId="0" applyNumberFormat="1" applyFont="1" applyBorder="1" applyAlignment="1">
      <alignment horizontal="center" vertical="center" textRotation="90" shrinkToFit="1"/>
    </xf>
    <xf numFmtId="0" fontId="4" fillId="6" borderId="47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3" fontId="4" fillId="0" borderId="62" xfId="0" applyNumberFormat="1" applyFont="1" applyFill="1" applyBorder="1" applyAlignment="1">
      <alignment horizontal="center" vertical="center" textRotation="90" wrapText="1" shrinkToFit="1"/>
    </xf>
    <xf numFmtId="3" fontId="4" fillId="0" borderId="33" xfId="0" applyNumberFormat="1" applyFont="1" applyFill="1" applyBorder="1" applyAlignment="1">
      <alignment horizontal="center" vertical="center" textRotation="90" wrapText="1" shrinkToFit="1"/>
    </xf>
    <xf numFmtId="3" fontId="4" fillId="0" borderId="28" xfId="0" applyNumberFormat="1" applyFont="1" applyFill="1" applyBorder="1" applyAlignment="1">
      <alignment horizontal="center" vertical="center" textRotation="90" wrapText="1" shrinkToFit="1"/>
    </xf>
    <xf numFmtId="3" fontId="4" fillId="0" borderId="7" xfId="0" applyNumberFormat="1" applyFont="1" applyBorder="1" applyAlignment="1">
      <alignment horizontal="center" vertical="center" textRotation="90" wrapText="1" shrinkToFit="1"/>
    </xf>
    <xf numFmtId="3" fontId="4" fillId="0" borderId="14" xfId="0" applyNumberFormat="1" applyFont="1" applyBorder="1" applyAlignment="1">
      <alignment horizontal="center" vertical="center" textRotation="90" wrapText="1" shrinkToFit="1"/>
    </xf>
    <xf numFmtId="3" fontId="4" fillId="0" borderId="26" xfId="0" applyNumberFormat="1" applyFont="1" applyBorder="1" applyAlignment="1">
      <alignment horizontal="center" vertical="center" textRotation="90" wrapText="1" shrinkToFit="1"/>
    </xf>
    <xf numFmtId="0" fontId="4" fillId="0" borderId="13" xfId="0" applyFont="1" applyBorder="1" applyAlignment="1">
      <alignment horizontal="left" vertical="top" wrapText="1"/>
    </xf>
    <xf numFmtId="0" fontId="22" fillId="0" borderId="40" xfId="0" applyFont="1" applyFill="1" applyBorder="1" applyAlignment="1">
      <alignment vertical="top" wrapText="1"/>
    </xf>
    <xf numFmtId="0" fontId="22" fillId="0" borderId="57" xfId="0" applyFont="1" applyFill="1" applyBorder="1" applyAlignment="1">
      <alignment vertical="top" wrapText="1"/>
    </xf>
    <xf numFmtId="0" fontId="22" fillId="6" borderId="13" xfId="0" applyFont="1" applyFill="1" applyBorder="1" applyAlignment="1">
      <alignment vertical="top" wrapText="1"/>
    </xf>
    <xf numFmtId="0" fontId="29" fillId="6" borderId="34" xfId="0" applyFont="1" applyFill="1" applyBorder="1" applyAlignment="1">
      <alignment vertical="top" wrapText="1"/>
    </xf>
    <xf numFmtId="0" fontId="4" fillId="6" borderId="14" xfId="1" applyNumberFormat="1" applyFont="1" applyFill="1" applyBorder="1" applyAlignment="1">
      <alignment horizontal="center" vertical="top" wrapText="1"/>
    </xf>
    <xf numFmtId="0" fontId="16" fillId="6" borderId="47" xfId="0" applyFont="1" applyFill="1" applyBorder="1" applyAlignment="1">
      <alignment horizontal="left" vertical="top" wrapText="1"/>
    </xf>
    <xf numFmtId="3" fontId="6" fillId="5" borderId="25" xfId="0" applyNumberFormat="1" applyFont="1" applyFill="1" applyBorder="1" applyAlignment="1">
      <alignment horizontal="right" vertical="top"/>
    </xf>
    <xf numFmtId="3" fontId="5" fillId="6" borderId="3" xfId="0" applyNumberFormat="1" applyFont="1" applyFill="1" applyBorder="1" applyAlignment="1">
      <alignment horizontal="center" vertical="center" textRotation="90" wrapText="1"/>
    </xf>
    <xf numFmtId="0" fontId="16" fillId="6" borderId="11" xfId="0" applyFont="1" applyFill="1" applyBorder="1" applyAlignment="1">
      <alignment horizontal="center" wrapText="1"/>
    </xf>
    <xf numFmtId="0" fontId="16" fillId="6" borderId="14" xfId="0" applyFont="1" applyFill="1" applyBorder="1" applyAlignment="1">
      <alignment horizontal="center" vertical="top"/>
    </xf>
    <xf numFmtId="3" fontId="22" fillId="6" borderId="50" xfId="1" applyNumberFormat="1" applyFont="1" applyFill="1" applyBorder="1" applyAlignment="1">
      <alignment horizontal="center" vertical="top" wrapText="1"/>
    </xf>
    <xf numFmtId="0" fontId="29" fillId="6" borderId="14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3" fontId="6" fillId="5" borderId="30" xfId="0" applyNumberFormat="1" applyFont="1" applyFill="1" applyBorder="1" applyAlignment="1">
      <alignment horizontal="left" vertical="top"/>
    </xf>
    <xf numFmtId="0" fontId="4" fillId="6" borderId="83" xfId="0" applyFont="1" applyFill="1" applyBorder="1" applyAlignment="1">
      <alignment horizontal="left" vertical="top" wrapText="1"/>
    </xf>
  </cellXfs>
  <cellStyles count="5">
    <cellStyle name="Įprastas" xfId="0" builtinId="0"/>
    <cellStyle name="Įprastas 4" xfId="4"/>
    <cellStyle name="Įprastas 5" xfId="2"/>
    <cellStyle name="Kablelis" xfId="1" builtinId="3"/>
    <cellStyle name="Normal_biudz uz 2001 atskaitomybe3" xfId="3"/>
  </cellStyles>
  <dxfs count="0"/>
  <tableStyles count="0" defaultTableStyle="TableStyleMedium2" defaultPivotStyle="PivotStyleLight16"/>
  <colors>
    <mruColors>
      <color rgb="FFCCFFCC"/>
      <color rgb="FFFFFFCC"/>
      <color rgb="FFFF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19"/>
  <sheetViews>
    <sheetView tabSelected="1" zoomScaleNormal="100" zoomScaleSheetLayoutView="100" workbookViewId="0">
      <selection activeCell="W11" sqref="W9:W11"/>
    </sheetView>
  </sheetViews>
  <sheetFormatPr defaultColWidth="9.140625" defaultRowHeight="15"/>
  <cols>
    <col min="1" max="1" width="3" style="75" customWidth="1"/>
    <col min="2" max="2" width="2.7109375" style="75" customWidth="1"/>
    <col min="3" max="3" width="3" style="75" customWidth="1"/>
    <col min="4" max="4" width="2.7109375" style="75" customWidth="1"/>
    <col min="5" max="5" width="33.7109375" style="75" customWidth="1"/>
    <col min="6" max="6" width="4.42578125" style="75" customWidth="1"/>
    <col min="7" max="7" width="10.85546875" style="75" customWidth="1"/>
    <col min="8" max="8" width="9.140625" style="75"/>
    <col min="9" max="9" width="8.7109375" style="75" customWidth="1"/>
    <col min="10" max="12" width="8.5703125" style="75" customWidth="1"/>
    <col min="13" max="13" width="36.5703125" style="75" customWidth="1"/>
    <col min="14" max="16" width="4.5703125" style="75" customWidth="1"/>
    <col min="17" max="17" width="5.140625" style="75" customWidth="1"/>
    <col min="18" max="18" width="6.85546875" style="75" customWidth="1"/>
    <col min="19" max="19" width="8" style="75" customWidth="1"/>
    <col min="20" max="16384" width="9.140625" style="75"/>
  </cols>
  <sheetData>
    <row r="1" spans="1:17" ht="14.25" customHeight="1">
      <c r="M1" s="1060" t="s">
        <v>107</v>
      </c>
      <c r="N1" s="1061"/>
      <c r="O1" s="1061"/>
      <c r="P1" s="1061"/>
      <c r="Q1" s="1061"/>
    </row>
    <row r="2" spans="1:17" s="1" customFormat="1" ht="15" customHeight="1">
      <c r="A2" s="431"/>
      <c r="B2" s="431"/>
      <c r="C2" s="431"/>
      <c r="D2" s="431"/>
      <c r="E2" s="1062" t="s">
        <v>198</v>
      </c>
      <c r="F2" s="1062"/>
      <c r="G2" s="1062"/>
      <c r="H2" s="1062"/>
      <c r="I2" s="1062"/>
      <c r="J2" s="1062"/>
      <c r="K2" s="1062"/>
      <c r="L2" s="1062"/>
      <c r="M2" s="1062"/>
      <c r="N2" s="431"/>
      <c r="O2" s="431"/>
      <c r="P2" s="431"/>
      <c r="Q2" s="431"/>
    </row>
    <row r="3" spans="1:17" s="1" customFormat="1">
      <c r="A3" s="431"/>
      <c r="B3" s="431"/>
      <c r="C3" s="431"/>
      <c r="D3" s="431"/>
      <c r="E3" s="1063" t="s">
        <v>102</v>
      </c>
      <c r="F3" s="1064"/>
      <c r="G3" s="1064"/>
      <c r="H3" s="1064"/>
      <c r="I3" s="1064"/>
      <c r="J3" s="1064"/>
      <c r="K3" s="1064"/>
      <c r="L3" s="1064"/>
      <c r="M3" s="1064"/>
      <c r="N3" s="431"/>
      <c r="O3" s="431"/>
      <c r="P3" s="431"/>
      <c r="Q3" s="431"/>
    </row>
    <row r="4" spans="1:17" s="1" customFormat="1" ht="15" customHeight="1">
      <c r="A4" s="1065" t="s">
        <v>100</v>
      </c>
      <c r="B4" s="1065"/>
      <c r="C4" s="1065"/>
      <c r="D4" s="1065"/>
      <c r="E4" s="1065"/>
      <c r="F4" s="1065"/>
      <c r="G4" s="1065"/>
      <c r="H4" s="1065"/>
      <c r="I4" s="1065"/>
      <c r="J4" s="1065"/>
      <c r="K4" s="1065"/>
      <c r="L4" s="1065"/>
      <c r="M4" s="1065"/>
      <c r="N4" s="1065"/>
      <c r="O4" s="1065"/>
      <c r="P4" s="1065"/>
      <c r="Q4" s="1065"/>
    </row>
    <row r="5" spans="1:17" s="1" customFormat="1" ht="13.5" thickBot="1">
      <c r="F5" s="2"/>
      <c r="M5" s="1066" t="s">
        <v>101</v>
      </c>
      <c r="N5" s="1066"/>
      <c r="O5" s="1066"/>
      <c r="P5" s="1066"/>
      <c r="Q5" s="1066"/>
    </row>
    <row r="6" spans="1:17" s="46" customFormat="1" ht="36.75" customHeight="1">
      <c r="A6" s="1067" t="s">
        <v>0</v>
      </c>
      <c r="B6" s="1070" t="s">
        <v>1</v>
      </c>
      <c r="C6" s="1070" t="s">
        <v>2</v>
      </c>
      <c r="D6" s="1070" t="s">
        <v>3</v>
      </c>
      <c r="E6" s="1073" t="s">
        <v>4</v>
      </c>
      <c r="F6" s="1083" t="s">
        <v>5</v>
      </c>
      <c r="G6" s="1088" t="s">
        <v>6</v>
      </c>
      <c r="H6" s="1091" t="s">
        <v>7</v>
      </c>
      <c r="I6" s="1023" t="s">
        <v>234</v>
      </c>
      <c r="J6" s="1023" t="s">
        <v>196</v>
      </c>
      <c r="K6" s="1023" t="s">
        <v>154</v>
      </c>
      <c r="L6" s="1023" t="s">
        <v>197</v>
      </c>
      <c r="M6" s="1076" t="s">
        <v>8</v>
      </c>
      <c r="N6" s="1077"/>
      <c r="O6" s="1077"/>
      <c r="P6" s="1077"/>
      <c r="Q6" s="1078"/>
    </row>
    <row r="7" spans="1:17" s="46" customFormat="1" ht="18.75" customHeight="1">
      <c r="A7" s="1068"/>
      <c r="B7" s="1071"/>
      <c r="C7" s="1071"/>
      <c r="D7" s="1071"/>
      <c r="E7" s="1074"/>
      <c r="F7" s="1084"/>
      <c r="G7" s="1089"/>
      <c r="H7" s="1092"/>
      <c r="I7" s="1024"/>
      <c r="J7" s="1024"/>
      <c r="K7" s="1024"/>
      <c r="L7" s="1024"/>
      <c r="M7" s="1079" t="s">
        <v>4</v>
      </c>
      <c r="N7" s="1081"/>
      <c r="O7" s="1081"/>
      <c r="P7" s="1081"/>
      <c r="Q7" s="1082"/>
    </row>
    <row r="8" spans="1:17" s="46" customFormat="1" ht="69.75" customHeight="1" thickBot="1">
      <c r="A8" s="1069"/>
      <c r="B8" s="1072"/>
      <c r="C8" s="1072"/>
      <c r="D8" s="1072"/>
      <c r="E8" s="1075"/>
      <c r="F8" s="1085"/>
      <c r="G8" s="1090"/>
      <c r="H8" s="1093"/>
      <c r="I8" s="1025"/>
      <c r="J8" s="1025"/>
      <c r="K8" s="1025"/>
      <c r="L8" s="1025"/>
      <c r="M8" s="1080"/>
      <c r="N8" s="130" t="s">
        <v>106</v>
      </c>
      <c r="O8" s="130" t="s">
        <v>123</v>
      </c>
      <c r="P8" s="130" t="s">
        <v>155</v>
      </c>
      <c r="Q8" s="131" t="s">
        <v>195</v>
      </c>
    </row>
    <row r="9" spans="1:17" s="1" customFormat="1" ht="15.75" customHeight="1">
      <c r="A9" s="1030"/>
      <c r="B9" s="1031"/>
      <c r="C9" s="1031"/>
      <c r="D9" s="1031"/>
      <c r="E9" s="1031"/>
      <c r="F9" s="1031"/>
      <c r="G9" s="1031"/>
      <c r="H9" s="1031"/>
      <c r="I9" s="1031"/>
      <c r="J9" s="1031"/>
      <c r="K9" s="1031"/>
      <c r="L9" s="1031"/>
      <c r="M9" s="1031"/>
      <c r="N9" s="1031"/>
      <c r="O9" s="1031"/>
      <c r="P9" s="1031"/>
      <c r="Q9" s="1032"/>
    </row>
    <row r="10" spans="1:17" s="1" customFormat="1" ht="14.25" customHeight="1">
      <c r="A10" s="1033" t="s">
        <v>9</v>
      </c>
      <c r="B10" s="1034"/>
      <c r="C10" s="1034"/>
      <c r="D10" s="1034"/>
      <c r="E10" s="1034"/>
      <c r="F10" s="1034"/>
      <c r="G10" s="1034"/>
      <c r="H10" s="1034"/>
      <c r="I10" s="1034"/>
      <c r="J10" s="1034"/>
      <c r="K10" s="1034"/>
      <c r="L10" s="1034"/>
      <c r="M10" s="1034"/>
      <c r="N10" s="1034"/>
      <c r="O10" s="1034"/>
      <c r="P10" s="1034"/>
      <c r="Q10" s="1035"/>
    </row>
    <row r="11" spans="1:17" s="1" customFormat="1" ht="14.25" customHeight="1">
      <c r="A11" s="4" t="s">
        <v>10</v>
      </c>
      <c r="B11" s="1036" t="s">
        <v>11</v>
      </c>
      <c r="C11" s="1036"/>
      <c r="D11" s="1036"/>
      <c r="E11" s="1036"/>
      <c r="F11" s="1036"/>
      <c r="G11" s="1036"/>
      <c r="H11" s="1036"/>
      <c r="I11" s="1036"/>
      <c r="J11" s="1036"/>
      <c r="K11" s="1036"/>
      <c r="L11" s="1036"/>
      <c r="M11" s="1036"/>
      <c r="N11" s="1036"/>
      <c r="O11" s="1036"/>
      <c r="P11" s="1036"/>
      <c r="Q11" s="1037"/>
    </row>
    <row r="12" spans="1:17" s="1" customFormat="1" ht="15.75" customHeight="1">
      <c r="A12" s="5" t="s">
        <v>10</v>
      </c>
      <c r="B12" s="6" t="s">
        <v>10</v>
      </c>
      <c r="C12" s="1038" t="s">
        <v>12</v>
      </c>
      <c r="D12" s="1039"/>
      <c r="E12" s="1039"/>
      <c r="F12" s="1039"/>
      <c r="G12" s="1039"/>
      <c r="H12" s="1039"/>
      <c r="I12" s="1039"/>
      <c r="J12" s="1039"/>
      <c r="K12" s="1039"/>
      <c r="L12" s="1039"/>
      <c r="M12" s="1039"/>
      <c r="N12" s="1039"/>
      <c r="O12" s="1039"/>
      <c r="P12" s="1039"/>
      <c r="Q12" s="1040"/>
    </row>
    <row r="13" spans="1:17" s="3" customFormat="1" ht="25.5" customHeight="1">
      <c r="A13" s="7" t="s">
        <v>10</v>
      </c>
      <c r="B13" s="8" t="s">
        <v>10</v>
      </c>
      <c r="C13" s="265" t="s">
        <v>10</v>
      </c>
      <c r="D13" s="436"/>
      <c r="E13" s="470" t="s">
        <v>13</v>
      </c>
      <c r="F13" s="9"/>
      <c r="G13" s="390"/>
      <c r="H13" s="96"/>
      <c r="I13" s="391"/>
      <c r="J13" s="391"/>
      <c r="K13" s="391"/>
      <c r="L13" s="391"/>
      <c r="M13" s="317"/>
      <c r="N13" s="392"/>
      <c r="O13" s="392"/>
      <c r="P13" s="374"/>
      <c r="Q13" s="180"/>
    </row>
    <row r="14" spans="1:17" s="3" customFormat="1" ht="27" customHeight="1">
      <c r="A14" s="10"/>
      <c r="B14" s="11"/>
      <c r="C14" s="266"/>
      <c r="D14" s="486" t="s">
        <v>10</v>
      </c>
      <c r="E14" s="974" t="s">
        <v>14</v>
      </c>
      <c r="F14" s="1042"/>
      <c r="G14" s="1044" t="s">
        <v>258</v>
      </c>
      <c r="H14" s="24" t="s">
        <v>16</v>
      </c>
      <c r="I14" s="93">
        <f>7528.8-8.4+17.6-59.8+12.7</f>
        <v>7490.9000000000005</v>
      </c>
      <c r="J14" s="620">
        <v>7959.2</v>
      </c>
      <c r="K14" s="620">
        <v>7987.5</v>
      </c>
      <c r="L14" s="620">
        <v>7987.5</v>
      </c>
      <c r="M14" s="449" t="s">
        <v>104</v>
      </c>
      <c r="N14" s="137">
        <v>438.5</v>
      </c>
      <c r="O14" s="137">
        <v>432.5</v>
      </c>
      <c r="P14" s="137">
        <v>432.5</v>
      </c>
      <c r="Q14" s="747">
        <v>432.5</v>
      </c>
    </row>
    <row r="15" spans="1:17" s="3" customFormat="1" ht="23.25" customHeight="1">
      <c r="A15" s="10"/>
      <c r="B15" s="11"/>
      <c r="C15" s="266"/>
      <c r="D15" s="461"/>
      <c r="E15" s="975"/>
      <c r="F15" s="1043"/>
      <c r="G15" s="944"/>
      <c r="H15" s="348" t="s">
        <v>16</v>
      </c>
      <c r="I15" s="203">
        <v>121.1</v>
      </c>
      <c r="J15" s="203">
        <v>121.2</v>
      </c>
      <c r="K15" s="203"/>
      <c r="L15" s="203"/>
      <c r="M15" s="370" t="s">
        <v>174</v>
      </c>
      <c r="N15" s="349">
        <v>254</v>
      </c>
      <c r="O15" s="349" t="s">
        <v>175</v>
      </c>
      <c r="P15" s="349"/>
      <c r="Q15" s="350"/>
    </row>
    <row r="16" spans="1:17" s="3" customFormat="1" ht="15.6" customHeight="1">
      <c r="A16" s="12"/>
      <c r="B16" s="13"/>
      <c r="C16" s="267"/>
      <c r="D16" s="461"/>
      <c r="E16" s="1041"/>
      <c r="F16" s="1043"/>
      <c r="G16" s="944"/>
      <c r="H16" s="18" t="s">
        <v>37</v>
      </c>
      <c r="I16" s="94">
        <v>10</v>
      </c>
      <c r="J16" s="94">
        <v>10</v>
      </c>
      <c r="K16" s="94"/>
      <c r="L16" s="94"/>
      <c r="M16" s="450"/>
      <c r="N16" s="148"/>
      <c r="O16" s="138"/>
      <c r="P16" s="138"/>
      <c r="Q16" s="181"/>
    </row>
    <row r="17" spans="1:19" s="3" customFormat="1" ht="15.6" customHeight="1">
      <c r="A17" s="12"/>
      <c r="B17" s="14"/>
      <c r="C17" s="268"/>
      <c r="D17" s="461"/>
      <c r="E17" s="471"/>
      <c r="F17" s="489"/>
      <c r="G17" s="944"/>
      <c r="H17" s="18" t="s">
        <v>38</v>
      </c>
      <c r="I17" s="94">
        <v>10.199999999999999</v>
      </c>
      <c r="J17" s="94">
        <v>28.3</v>
      </c>
      <c r="K17" s="94"/>
      <c r="L17" s="94"/>
      <c r="M17" s="386"/>
      <c r="N17" s="148"/>
      <c r="O17" s="138"/>
      <c r="P17" s="138"/>
      <c r="Q17" s="181"/>
    </row>
    <row r="18" spans="1:19" s="3" customFormat="1" ht="15.6" customHeight="1">
      <c r="A18" s="12"/>
      <c r="B18" s="14"/>
      <c r="C18" s="268"/>
      <c r="D18" s="461"/>
      <c r="E18" s="471"/>
      <c r="F18" s="489"/>
      <c r="G18" s="944"/>
      <c r="H18" s="18" t="s">
        <v>38</v>
      </c>
      <c r="I18" s="94">
        <v>12.1</v>
      </c>
      <c r="J18" s="94"/>
      <c r="K18" s="94"/>
      <c r="L18" s="94"/>
      <c r="M18" s="386"/>
      <c r="N18" s="148"/>
      <c r="O18" s="138"/>
      <c r="P18" s="138"/>
      <c r="Q18" s="181"/>
    </row>
    <row r="19" spans="1:19" s="3" customFormat="1" ht="15.6" customHeight="1">
      <c r="A19" s="12"/>
      <c r="B19" s="14"/>
      <c r="C19" s="268"/>
      <c r="D19" s="461"/>
      <c r="E19" s="453"/>
      <c r="F19" s="489"/>
      <c r="G19" s="1045"/>
      <c r="H19" s="15" t="s">
        <v>17</v>
      </c>
      <c r="I19" s="97">
        <f>471.8+41+28.1-0.8+32.2+10.2</f>
        <v>582.50000000000011</v>
      </c>
      <c r="J19" s="97">
        <v>575.70000000000005</v>
      </c>
      <c r="K19" s="97">
        <v>575.70000000000005</v>
      </c>
      <c r="L19" s="97">
        <v>575.70000000000005</v>
      </c>
      <c r="M19" s="371"/>
      <c r="N19" s="149"/>
      <c r="O19" s="139"/>
      <c r="P19" s="139"/>
      <c r="Q19" s="182"/>
    </row>
    <row r="20" spans="1:19" s="1" customFormat="1" ht="12.75">
      <c r="A20" s="810"/>
      <c r="B20" s="1013"/>
      <c r="C20" s="1048"/>
      <c r="D20" s="486" t="s">
        <v>18</v>
      </c>
      <c r="E20" s="974" t="s">
        <v>184</v>
      </c>
      <c r="F20" s="295"/>
      <c r="G20" s="474" t="s">
        <v>19</v>
      </c>
      <c r="H20" s="16" t="s">
        <v>16</v>
      </c>
      <c r="I20" s="93">
        <f>754.1+8.4-59.4</f>
        <v>703.1</v>
      </c>
      <c r="J20" s="93">
        <f>831.8-52.8</f>
        <v>779</v>
      </c>
      <c r="K20" s="93">
        <v>734.7</v>
      </c>
      <c r="L20" s="93">
        <v>734.7</v>
      </c>
      <c r="M20" s="328"/>
      <c r="N20" s="155"/>
      <c r="O20" s="143"/>
      <c r="P20" s="143"/>
      <c r="Q20" s="166"/>
    </row>
    <row r="21" spans="1:19" s="1" customFormat="1" ht="15.6" customHeight="1">
      <c r="A21" s="810"/>
      <c r="B21" s="1013"/>
      <c r="C21" s="1048"/>
      <c r="D21" s="461"/>
      <c r="E21" s="1050"/>
      <c r="F21" s="312"/>
      <c r="G21" s="475"/>
      <c r="H21" s="18" t="s">
        <v>20</v>
      </c>
      <c r="I21" s="94">
        <v>3.3</v>
      </c>
      <c r="J21" s="94">
        <v>28.3</v>
      </c>
      <c r="K21" s="94">
        <v>3.3</v>
      </c>
      <c r="L21" s="94">
        <v>3.3</v>
      </c>
      <c r="M21" s="386"/>
      <c r="N21" s="315"/>
      <c r="O21" s="455"/>
      <c r="P21" s="480"/>
      <c r="Q21" s="458"/>
      <c r="S21" s="204"/>
    </row>
    <row r="22" spans="1:19" s="1" customFormat="1" ht="15.6" customHeight="1">
      <c r="A22" s="810"/>
      <c r="B22" s="1013"/>
      <c r="C22" s="1048"/>
      <c r="D22" s="461"/>
      <c r="E22" s="1050"/>
      <c r="F22" s="312"/>
      <c r="G22" s="475"/>
      <c r="H22" s="18" t="s">
        <v>105</v>
      </c>
      <c r="I22" s="94">
        <v>44.3</v>
      </c>
      <c r="J22" s="215"/>
      <c r="K22" s="215"/>
      <c r="L22" s="215"/>
      <c r="M22" s="386"/>
      <c r="N22" s="315"/>
      <c r="O22" s="455"/>
      <c r="P22" s="480"/>
      <c r="Q22" s="458"/>
    </row>
    <row r="23" spans="1:19" s="1" customFormat="1" ht="27.75" customHeight="1">
      <c r="A23" s="810"/>
      <c r="B23" s="1013"/>
      <c r="C23" s="1048"/>
      <c r="D23" s="461"/>
      <c r="E23" s="1050"/>
      <c r="F23" s="312"/>
      <c r="G23" s="475"/>
      <c r="H23" s="348" t="s">
        <v>16</v>
      </c>
      <c r="I23" s="622"/>
      <c r="J23" s="203">
        <v>52.8</v>
      </c>
      <c r="K23" s="622"/>
      <c r="L23" s="622"/>
      <c r="M23" s="763" t="s">
        <v>265</v>
      </c>
      <c r="N23" s="154"/>
      <c r="O23" s="236">
        <v>5</v>
      </c>
      <c r="P23" s="408"/>
      <c r="Q23" s="229"/>
    </row>
    <row r="24" spans="1:19" s="1" customFormat="1" ht="27.75" customHeight="1">
      <c r="A24" s="810"/>
      <c r="B24" s="1013"/>
      <c r="C24" s="1048"/>
      <c r="D24" s="436"/>
      <c r="E24" s="1050"/>
      <c r="F24" s="312"/>
      <c r="G24" s="475"/>
      <c r="H24" s="15"/>
      <c r="I24" s="215"/>
      <c r="J24" s="215"/>
      <c r="K24" s="215"/>
      <c r="L24" s="215"/>
      <c r="M24" s="222" t="s">
        <v>199</v>
      </c>
      <c r="N24" s="151">
        <v>4</v>
      </c>
      <c r="O24" s="235">
        <v>4</v>
      </c>
      <c r="P24" s="140">
        <v>4</v>
      </c>
      <c r="Q24" s="234">
        <v>4</v>
      </c>
    </row>
    <row r="25" spans="1:19" s="1" customFormat="1" ht="18" customHeight="1">
      <c r="A25" s="810"/>
      <c r="B25" s="1013"/>
      <c r="C25" s="1048"/>
      <c r="D25" s="436"/>
      <c r="E25" s="453"/>
      <c r="F25" s="312"/>
      <c r="G25" s="475"/>
      <c r="H25" s="18"/>
      <c r="I25" s="215"/>
      <c r="J25" s="94"/>
      <c r="K25" s="94"/>
      <c r="L25" s="94"/>
      <c r="M25" s="610" t="s">
        <v>94</v>
      </c>
      <c r="N25" s="154">
        <v>21</v>
      </c>
      <c r="O25" s="236">
        <v>21</v>
      </c>
      <c r="P25" s="408">
        <v>21</v>
      </c>
      <c r="Q25" s="229">
        <v>21</v>
      </c>
      <c r="R25" s="621"/>
    </row>
    <row r="26" spans="1:19" s="1" customFormat="1" ht="17.25" customHeight="1">
      <c r="A26" s="611"/>
      <c r="B26" s="612"/>
      <c r="C26" s="618"/>
      <c r="D26" s="613"/>
      <c r="E26" s="614"/>
      <c r="F26" s="297"/>
      <c r="G26" s="617"/>
      <c r="H26" s="18"/>
      <c r="I26" s="94"/>
      <c r="J26" s="94"/>
      <c r="K26" s="94"/>
      <c r="L26" s="94"/>
      <c r="M26" s="619" t="s">
        <v>193</v>
      </c>
      <c r="N26" s="151">
        <v>122</v>
      </c>
      <c r="O26" s="235">
        <v>45</v>
      </c>
      <c r="P26" s="140">
        <v>50</v>
      </c>
      <c r="Q26" s="234">
        <v>50</v>
      </c>
    </row>
    <row r="27" spans="1:19" s="1" customFormat="1" ht="27.75" customHeight="1">
      <c r="A27" s="611"/>
      <c r="B27" s="612"/>
      <c r="C27" s="618"/>
      <c r="D27" s="615"/>
      <c r="E27" s="614"/>
      <c r="F27" s="297"/>
      <c r="G27" s="617"/>
      <c r="H27" s="18"/>
      <c r="I27" s="94"/>
      <c r="J27" s="94"/>
      <c r="K27" s="94"/>
      <c r="L27" s="94"/>
      <c r="M27" s="648" t="s">
        <v>158</v>
      </c>
      <c r="N27" s="375" t="s">
        <v>156</v>
      </c>
      <c r="O27" s="376" t="s">
        <v>221</v>
      </c>
      <c r="P27" s="625" t="s">
        <v>221</v>
      </c>
      <c r="Q27" s="377" t="s">
        <v>221</v>
      </c>
    </row>
    <row r="28" spans="1:19" s="1" customFormat="1" ht="16.5" customHeight="1">
      <c r="A28" s="611"/>
      <c r="B28" s="612"/>
      <c r="C28" s="618"/>
      <c r="D28" s="616"/>
      <c r="E28" s="614"/>
      <c r="F28" s="297"/>
      <c r="G28" s="617"/>
      <c r="H28" s="348" t="s">
        <v>16</v>
      </c>
      <c r="I28" s="622"/>
      <c r="J28" s="203">
        <v>6</v>
      </c>
      <c r="K28" s="203"/>
      <c r="L28" s="203"/>
      <c r="M28" s="619" t="s">
        <v>223</v>
      </c>
      <c r="N28" s="151"/>
      <c r="O28" s="235">
        <v>1</v>
      </c>
      <c r="P28" s="151"/>
      <c r="Q28" s="234"/>
      <c r="R28" s="621"/>
    </row>
    <row r="29" spans="1:19" s="1" customFormat="1" ht="16.5" customHeight="1">
      <c r="A29" s="611"/>
      <c r="B29" s="612"/>
      <c r="C29" s="618"/>
      <c r="D29" s="616"/>
      <c r="E29" s="614"/>
      <c r="F29" s="297"/>
      <c r="G29" s="626"/>
      <c r="H29" s="348" t="s">
        <v>16</v>
      </c>
      <c r="I29" s="622"/>
      <c r="J29" s="203">
        <v>38</v>
      </c>
      <c r="K29" s="203"/>
      <c r="L29" s="203"/>
      <c r="M29" s="334" t="s">
        <v>222</v>
      </c>
      <c r="N29" s="154"/>
      <c r="O29" s="236">
        <v>1</v>
      </c>
      <c r="P29" s="154"/>
      <c r="Q29" s="234"/>
      <c r="R29" s="621"/>
    </row>
    <row r="30" spans="1:19" s="1" customFormat="1" ht="16.5" customHeight="1">
      <c r="A30" s="611"/>
      <c r="B30" s="612"/>
      <c r="C30" s="618"/>
      <c r="D30" s="616"/>
      <c r="E30" s="614"/>
      <c r="F30" s="297"/>
      <c r="G30" s="626"/>
      <c r="H30" s="348" t="s">
        <v>16</v>
      </c>
      <c r="I30" s="622"/>
      <c r="J30" s="203">
        <v>16</v>
      </c>
      <c r="K30" s="203"/>
      <c r="L30" s="203"/>
      <c r="M30" s="334" t="s">
        <v>225</v>
      </c>
      <c r="N30" s="154"/>
      <c r="O30" s="236">
        <v>1</v>
      </c>
      <c r="P30" s="154"/>
      <c r="Q30" s="234"/>
      <c r="R30" s="621"/>
    </row>
    <row r="31" spans="1:19" s="1" customFormat="1" ht="26.25" customHeight="1">
      <c r="A31" s="611"/>
      <c r="B31" s="612"/>
      <c r="C31" s="618"/>
      <c r="D31" s="616"/>
      <c r="E31" s="614"/>
      <c r="F31" s="297"/>
      <c r="G31" s="626"/>
      <c r="H31" s="348" t="s">
        <v>16</v>
      </c>
      <c r="I31" s="622"/>
      <c r="J31" s="203"/>
      <c r="K31" s="203">
        <v>6</v>
      </c>
      <c r="L31" s="203"/>
      <c r="M31" s="334" t="s">
        <v>226</v>
      </c>
      <c r="N31" s="154"/>
      <c r="O31" s="236"/>
      <c r="P31" s="154">
        <v>100</v>
      </c>
      <c r="Q31" s="234"/>
      <c r="R31" s="621"/>
    </row>
    <row r="32" spans="1:19" s="1" customFormat="1" ht="26.25" customHeight="1">
      <c r="A32" s="611"/>
      <c r="B32" s="612"/>
      <c r="C32" s="618"/>
      <c r="D32" s="616"/>
      <c r="E32" s="614"/>
      <c r="F32" s="297"/>
      <c r="G32" s="626"/>
      <c r="H32" s="348" t="s">
        <v>16</v>
      </c>
      <c r="I32" s="622"/>
      <c r="J32" s="203">
        <v>15.6</v>
      </c>
      <c r="K32" s="203"/>
      <c r="L32" s="203"/>
      <c r="M32" s="334" t="s">
        <v>227</v>
      </c>
      <c r="N32" s="154"/>
      <c r="O32" s="236">
        <v>1</v>
      </c>
      <c r="P32" s="154"/>
      <c r="Q32" s="234"/>
      <c r="R32" s="621"/>
    </row>
    <row r="33" spans="1:18" s="1" customFormat="1" ht="27" customHeight="1">
      <c r="A33" s="682"/>
      <c r="B33" s="683"/>
      <c r="C33" s="686"/>
      <c r="D33" s="685"/>
      <c r="E33" s="684"/>
      <c r="F33" s="297"/>
      <c r="G33" s="626"/>
      <c r="H33" s="348" t="s">
        <v>16</v>
      </c>
      <c r="I33" s="622"/>
      <c r="J33" s="203"/>
      <c r="K33" s="203">
        <v>9</v>
      </c>
      <c r="L33" s="203"/>
      <c r="M33" s="334" t="s">
        <v>224</v>
      </c>
      <c r="N33" s="154"/>
      <c r="O33" s="236"/>
      <c r="P33" s="154">
        <v>100</v>
      </c>
      <c r="Q33" s="234"/>
      <c r="R33" s="630"/>
    </row>
    <row r="34" spans="1:18" s="1" customFormat="1" ht="18.75" customHeight="1">
      <c r="A34" s="611"/>
      <c r="B34" s="612"/>
      <c r="C34" s="618"/>
      <c r="D34" s="616"/>
      <c r="E34" s="614"/>
      <c r="F34" s="297"/>
      <c r="G34" s="617"/>
      <c r="H34" s="623" t="s">
        <v>105</v>
      </c>
      <c r="I34" s="569"/>
      <c r="J34" s="569"/>
      <c r="K34" s="569"/>
      <c r="L34" s="569"/>
      <c r="M34" s="1053" t="s">
        <v>183</v>
      </c>
      <c r="N34" s="542">
        <v>4</v>
      </c>
      <c r="O34" s="624"/>
      <c r="P34" s="296">
        <v>4</v>
      </c>
      <c r="Q34" s="183">
        <v>12</v>
      </c>
    </row>
    <row r="35" spans="1:18" s="1" customFormat="1" ht="21.75" customHeight="1">
      <c r="A35" s="497"/>
      <c r="B35" s="498"/>
      <c r="C35" s="508"/>
      <c r="D35" s="499"/>
      <c r="E35" s="500"/>
      <c r="F35" s="297"/>
      <c r="G35" s="509"/>
      <c r="H35" s="44" t="s">
        <v>16</v>
      </c>
      <c r="I35" s="94">
        <f>19+5.5</f>
        <v>24.5</v>
      </c>
      <c r="J35" s="94"/>
      <c r="K35" s="94">
        <v>24</v>
      </c>
      <c r="L35" s="94">
        <v>58</v>
      </c>
      <c r="M35" s="1054"/>
      <c r="N35" s="151"/>
      <c r="O35" s="235"/>
      <c r="P35" s="140"/>
      <c r="Q35" s="234"/>
      <c r="R35" s="204"/>
    </row>
    <row r="36" spans="1:18" s="1" customFormat="1" ht="26.25" customHeight="1">
      <c r="A36" s="22"/>
      <c r="B36" s="440"/>
      <c r="C36" s="490"/>
      <c r="D36" s="264" t="s">
        <v>22</v>
      </c>
      <c r="E36" s="839" t="s">
        <v>185</v>
      </c>
      <c r="F36" s="293"/>
      <c r="G36" s="980" t="s">
        <v>40</v>
      </c>
      <c r="H36" s="378" t="s">
        <v>16</v>
      </c>
      <c r="I36" s="93">
        <f>108-13</f>
        <v>95</v>
      </c>
      <c r="J36" s="133">
        <f>102.4-29</f>
        <v>73.400000000000006</v>
      </c>
      <c r="K36" s="133">
        <v>102.4</v>
      </c>
      <c r="L36" s="133">
        <v>102.4</v>
      </c>
      <c r="M36" s="967" t="s">
        <v>109</v>
      </c>
      <c r="N36" s="1028" t="s">
        <v>159</v>
      </c>
      <c r="O36" s="1028" t="s">
        <v>159</v>
      </c>
      <c r="P36" s="1051" t="s">
        <v>159</v>
      </c>
      <c r="Q36" s="1046" t="s">
        <v>159</v>
      </c>
      <c r="R36" s="631"/>
    </row>
    <row r="37" spans="1:18" s="1" customFormat="1" ht="17.25" customHeight="1">
      <c r="A37" s="22"/>
      <c r="B37" s="440"/>
      <c r="C37" s="490"/>
      <c r="D37" s="505"/>
      <c r="E37" s="832"/>
      <c r="F37" s="294"/>
      <c r="G37" s="1026"/>
      <c r="H37" s="335" t="s">
        <v>105</v>
      </c>
      <c r="I37" s="94">
        <v>6</v>
      </c>
      <c r="J37" s="134"/>
      <c r="K37" s="134"/>
      <c r="L37" s="134"/>
      <c r="M37" s="1027"/>
      <c r="N37" s="1029"/>
      <c r="O37" s="1029"/>
      <c r="P37" s="1052"/>
      <c r="Q37" s="1047"/>
      <c r="R37" s="385"/>
    </row>
    <row r="38" spans="1:18" s="1" customFormat="1" ht="24.75" customHeight="1">
      <c r="A38" s="22"/>
      <c r="B38" s="440"/>
      <c r="C38" s="490"/>
      <c r="D38" s="513"/>
      <c r="E38" s="1049"/>
      <c r="F38" s="526"/>
      <c r="G38" s="516"/>
      <c r="H38" s="335" t="s">
        <v>16</v>
      </c>
      <c r="I38" s="94">
        <f>66.7-8.5</f>
        <v>58.2</v>
      </c>
      <c r="J38" s="134">
        <v>58.2</v>
      </c>
      <c r="K38" s="134">
        <v>58.2</v>
      </c>
      <c r="L38" s="134">
        <v>58.2</v>
      </c>
      <c r="M38" s="1053" t="s">
        <v>130</v>
      </c>
      <c r="N38" s="561" t="s">
        <v>200</v>
      </c>
      <c r="O38" s="562" t="s">
        <v>200</v>
      </c>
      <c r="P38" s="562" t="s">
        <v>200</v>
      </c>
      <c r="Q38" s="563" t="s">
        <v>200</v>
      </c>
    </row>
    <row r="39" spans="1:18" s="1" customFormat="1" ht="16.5" customHeight="1">
      <c r="A39" s="22"/>
      <c r="B39" s="778"/>
      <c r="C39" s="781"/>
      <c r="D39" s="777"/>
      <c r="E39" s="779"/>
      <c r="F39" s="780"/>
      <c r="G39" s="782"/>
      <c r="H39" s="335" t="s">
        <v>21</v>
      </c>
      <c r="I39" s="94"/>
      <c r="J39" s="134">
        <v>29</v>
      </c>
      <c r="K39" s="134"/>
      <c r="L39" s="134"/>
      <c r="M39" s="1055"/>
      <c r="N39" s="199"/>
      <c r="O39" s="658"/>
      <c r="P39" s="658"/>
      <c r="Q39" s="324"/>
    </row>
    <row r="40" spans="1:18" s="1" customFormat="1" ht="35.25" customHeight="1">
      <c r="A40" s="22"/>
      <c r="B40" s="514"/>
      <c r="C40" s="517"/>
      <c r="D40" s="515"/>
      <c r="E40" s="629" t="s">
        <v>214</v>
      </c>
      <c r="F40" s="564"/>
      <c r="G40" s="816"/>
      <c r="H40" s="568" t="s">
        <v>16</v>
      </c>
      <c r="I40" s="569"/>
      <c r="J40" s="492">
        <v>33</v>
      </c>
      <c r="K40" s="492">
        <v>0</v>
      </c>
      <c r="L40" s="492">
        <v>0</v>
      </c>
      <c r="M40" s="560" t="s">
        <v>216</v>
      </c>
      <c r="N40" s="561"/>
      <c r="O40" s="562" t="s">
        <v>215</v>
      </c>
      <c r="P40" s="562" t="s">
        <v>230</v>
      </c>
      <c r="Q40" s="563" t="s">
        <v>230</v>
      </c>
      <c r="R40" s="643"/>
    </row>
    <row r="41" spans="1:18" s="1" customFormat="1" ht="28.5" customHeight="1">
      <c r="A41" s="22"/>
      <c r="B41" s="633"/>
      <c r="C41" s="636"/>
      <c r="D41" s="634"/>
      <c r="E41" s="637"/>
      <c r="F41" s="564"/>
      <c r="G41" s="816"/>
      <c r="H41" s="18"/>
      <c r="I41" s="94"/>
      <c r="J41" s="94"/>
      <c r="K41" s="94"/>
      <c r="L41" s="94"/>
      <c r="M41" s="667" t="s">
        <v>231</v>
      </c>
      <c r="N41" s="340"/>
      <c r="O41" s="341" t="s">
        <v>15</v>
      </c>
      <c r="P41" s="410" t="s">
        <v>15</v>
      </c>
      <c r="Q41" s="342" t="s">
        <v>15</v>
      </c>
      <c r="R41" s="643"/>
    </row>
    <row r="42" spans="1:18" s="1" customFormat="1" ht="31.5" customHeight="1">
      <c r="A42" s="22"/>
      <c r="B42" s="514"/>
      <c r="C42" s="517"/>
      <c r="D42" s="262"/>
      <c r="E42" s="533"/>
      <c r="F42" s="565"/>
      <c r="G42" s="818"/>
      <c r="H42" s="96" t="s">
        <v>16</v>
      </c>
      <c r="I42" s="98"/>
      <c r="J42" s="135">
        <v>10.3</v>
      </c>
      <c r="K42" s="135">
        <v>10.3</v>
      </c>
      <c r="L42" s="135">
        <v>10.3</v>
      </c>
      <c r="M42" s="177" t="s">
        <v>206</v>
      </c>
      <c r="N42" s="532"/>
      <c r="O42" s="566" t="s">
        <v>207</v>
      </c>
      <c r="P42" s="567" t="s">
        <v>207</v>
      </c>
      <c r="Q42" s="359" t="s">
        <v>207</v>
      </c>
      <c r="R42" s="644"/>
    </row>
    <row r="43" spans="1:18" s="1" customFormat="1" ht="15" customHeight="1">
      <c r="A43" s="439"/>
      <c r="B43" s="440"/>
      <c r="C43" s="488"/>
      <c r="D43" s="441" t="s">
        <v>24</v>
      </c>
      <c r="E43" s="500" t="s">
        <v>23</v>
      </c>
      <c r="F43" s="313"/>
      <c r="G43" s="509" t="s">
        <v>19</v>
      </c>
      <c r="H43" s="18" t="s">
        <v>16</v>
      </c>
      <c r="I43" s="94">
        <f>108-14</f>
        <v>94</v>
      </c>
      <c r="J43" s="94">
        <v>16.8</v>
      </c>
      <c r="K43" s="94"/>
      <c r="L43" s="94"/>
      <c r="M43" s="501" t="s">
        <v>201</v>
      </c>
      <c r="N43" s="399"/>
      <c r="O43" s="315">
        <v>1</v>
      </c>
      <c r="P43" s="480"/>
      <c r="Q43" s="458"/>
    </row>
    <row r="44" spans="1:18" s="1" customFormat="1" ht="15.75" customHeight="1">
      <c r="A44" s="439"/>
      <c r="B44" s="440"/>
      <c r="C44" s="488"/>
      <c r="D44" s="483"/>
      <c r="E44" s="500"/>
      <c r="F44" s="313"/>
      <c r="G44" s="509"/>
      <c r="H44" s="21" t="s">
        <v>105</v>
      </c>
      <c r="I44" s="98">
        <f>44-18</f>
        <v>26</v>
      </c>
      <c r="J44" s="98"/>
      <c r="K44" s="98"/>
      <c r="L44" s="98"/>
      <c r="M44" s="212" t="s">
        <v>266</v>
      </c>
      <c r="N44" s="141"/>
      <c r="O44" s="152">
        <v>39</v>
      </c>
      <c r="P44" s="23"/>
      <c r="Q44" s="167"/>
    </row>
    <row r="45" spans="1:18" s="1" customFormat="1" ht="41.25" customHeight="1">
      <c r="A45" s="439"/>
      <c r="B45" s="440"/>
      <c r="C45" s="488"/>
      <c r="D45" s="511" t="s">
        <v>26</v>
      </c>
      <c r="E45" s="974" t="s">
        <v>129</v>
      </c>
      <c r="F45" s="1057" t="s">
        <v>87</v>
      </c>
      <c r="G45" s="507" t="s">
        <v>25</v>
      </c>
      <c r="H45" s="24" t="s">
        <v>16</v>
      </c>
      <c r="I45" s="93">
        <v>36</v>
      </c>
      <c r="J45" s="93">
        <f>32-10</f>
        <v>22</v>
      </c>
      <c r="K45" s="93">
        <v>25</v>
      </c>
      <c r="L45" s="93">
        <v>28</v>
      </c>
      <c r="M45" s="506" t="s">
        <v>204</v>
      </c>
      <c r="N45" s="518" t="s">
        <v>205</v>
      </c>
      <c r="O45" s="519" t="s">
        <v>202</v>
      </c>
      <c r="P45" s="518" t="s">
        <v>203</v>
      </c>
      <c r="Q45" s="520" t="s">
        <v>202</v>
      </c>
    </row>
    <row r="46" spans="1:18" s="1" customFormat="1" ht="23.25" customHeight="1">
      <c r="A46" s="497"/>
      <c r="B46" s="498"/>
      <c r="C46" s="510"/>
      <c r="D46" s="505"/>
      <c r="E46" s="1056"/>
      <c r="F46" s="1058"/>
      <c r="G46" s="509"/>
      <c r="H46" s="18"/>
      <c r="I46" s="94"/>
      <c r="J46" s="94"/>
      <c r="K46" s="94"/>
      <c r="L46" s="94"/>
      <c r="M46" s="521"/>
      <c r="N46" s="522"/>
      <c r="O46" s="523"/>
      <c r="P46" s="524"/>
      <c r="Q46" s="525"/>
    </row>
    <row r="47" spans="1:18" s="1" customFormat="1" ht="17.25" customHeight="1">
      <c r="A47" s="810"/>
      <c r="B47" s="1013"/>
      <c r="C47" s="1019"/>
      <c r="D47" s="264" t="s">
        <v>29</v>
      </c>
      <c r="E47" s="974" t="s">
        <v>117</v>
      </c>
      <c r="F47" s="1020"/>
      <c r="G47" s="980" t="s">
        <v>27</v>
      </c>
      <c r="H47" s="24" t="s">
        <v>16</v>
      </c>
      <c r="I47" s="93">
        <v>156.6</v>
      </c>
      <c r="J47" s="93">
        <f>160.3-10</f>
        <v>150.30000000000001</v>
      </c>
      <c r="K47" s="93">
        <v>153.30000000000001</v>
      </c>
      <c r="L47" s="93">
        <v>153.30000000000001</v>
      </c>
      <c r="M47" s="372" t="s">
        <v>28</v>
      </c>
      <c r="N47" s="153">
        <v>1</v>
      </c>
      <c r="O47" s="237"/>
      <c r="P47" s="409">
        <v>1</v>
      </c>
      <c r="Q47" s="228"/>
    </row>
    <row r="48" spans="1:18" s="1" customFormat="1" ht="28.5" customHeight="1">
      <c r="A48" s="810"/>
      <c r="B48" s="1013"/>
      <c r="C48" s="1019"/>
      <c r="D48" s="436"/>
      <c r="E48" s="989"/>
      <c r="F48" s="1021"/>
      <c r="G48" s="816"/>
      <c r="H48" s="18" t="s">
        <v>105</v>
      </c>
      <c r="I48" s="94"/>
      <c r="J48" s="94"/>
      <c r="K48" s="94"/>
      <c r="L48" s="94"/>
      <c r="M48" s="89" t="s">
        <v>124</v>
      </c>
      <c r="N48" s="340">
        <v>95.4</v>
      </c>
      <c r="O48" s="341" t="s">
        <v>160</v>
      </c>
      <c r="P48" s="410" t="s">
        <v>160</v>
      </c>
      <c r="Q48" s="342" t="s">
        <v>160</v>
      </c>
    </row>
    <row r="49" spans="1:18" s="1" customFormat="1" ht="15.75" customHeight="1">
      <c r="A49" s="810"/>
      <c r="B49" s="1013"/>
      <c r="C49" s="1019"/>
      <c r="D49" s="436"/>
      <c r="E49" s="989"/>
      <c r="F49" s="1021"/>
      <c r="G49" s="816"/>
      <c r="H49" s="18"/>
      <c r="I49" s="94"/>
      <c r="J49" s="94"/>
      <c r="K49" s="94"/>
      <c r="L49" s="94"/>
      <c r="M49" s="334" t="s">
        <v>161</v>
      </c>
      <c r="N49" s="154">
        <v>3</v>
      </c>
      <c r="O49" s="236">
        <v>3</v>
      </c>
      <c r="P49" s="408">
        <v>3</v>
      </c>
      <c r="Q49" s="229">
        <v>3</v>
      </c>
    </row>
    <row r="50" spans="1:18" s="1" customFormat="1" ht="15" customHeight="1">
      <c r="A50" s="810"/>
      <c r="B50" s="1013"/>
      <c r="C50" s="1019"/>
      <c r="D50" s="262"/>
      <c r="E50" s="838"/>
      <c r="F50" s="1022"/>
      <c r="G50" s="117"/>
      <c r="H50" s="21"/>
      <c r="I50" s="98"/>
      <c r="J50" s="98"/>
      <c r="K50" s="98"/>
      <c r="L50" s="98"/>
      <c r="M50" s="88" t="s">
        <v>119</v>
      </c>
      <c r="N50" s="527">
        <v>10</v>
      </c>
      <c r="O50" s="528">
        <v>10</v>
      </c>
      <c r="P50" s="411">
        <v>6</v>
      </c>
      <c r="Q50" s="230">
        <v>8</v>
      </c>
    </row>
    <row r="51" spans="1:18" s="1" customFormat="1" ht="24" customHeight="1">
      <c r="A51" s="439"/>
      <c r="B51" s="460"/>
      <c r="C51" s="490"/>
      <c r="D51" s="436" t="s">
        <v>32</v>
      </c>
      <c r="E51" s="975" t="s">
        <v>141</v>
      </c>
      <c r="F51" s="62"/>
      <c r="G51" s="509" t="s">
        <v>30</v>
      </c>
      <c r="H51" s="18" t="s">
        <v>16</v>
      </c>
      <c r="I51" s="94">
        <f>39+22</f>
        <v>61</v>
      </c>
      <c r="J51" s="94">
        <v>39</v>
      </c>
      <c r="K51" s="94">
        <v>61</v>
      </c>
      <c r="L51" s="94">
        <v>39</v>
      </c>
      <c r="M51" s="327" t="s">
        <v>31</v>
      </c>
      <c r="N51" s="319">
        <v>130</v>
      </c>
      <c r="O51" s="320">
        <v>130</v>
      </c>
      <c r="P51" s="412">
        <v>130</v>
      </c>
      <c r="Q51" s="231">
        <v>130</v>
      </c>
    </row>
    <row r="52" spans="1:18" s="1" customFormat="1" ht="21.75" customHeight="1">
      <c r="A52" s="439"/>
      <c r="B52" s="460"/>
      <c r="C52" s="490"/>
      <c r="D52" s="199"/>
      <c r="E52" s="1017"/>
      <c r="F52" s="19"/>
      <c r="G52" s="63"/>
      <c r="H52" s="18"/>
      <c r="I52" s="97"/>
      <c r="J52" s="97"/>
      <c r="K52" s="97"/>
      <c r="L52" s="97"/>
      <c r="M52" s="529"/>
      <c r="N52" s="384"/>
      <c r="O52" s="401"/>
      <c r="P52" s="413"/>
      <c r="Q52" s="232"/>
    </row>
    <row r="53" spans="1:18" s="1" customFormat="1" ht="27.75" customHeight="1">
      <c r="A53" s="439"/>
      <c r="B53" s="440"/>
      <c r="C53" s="488"/>
      <c r="D53" s="264" t="s">
        <v>33</v>
      </c>
      <c r="E53" s="974" t="s">
        <v>34</v>
      </c>
      <c r="F53" s="65"/>
      <c r="G53" s="980" t="s">
        <v>259</v>
      </c>
      <c r="H53" s="24" t="s">
        <v>16</v>
      </c>
      <c r="I53" s="93">
        <v>22</v>
      </c>
      <c r="J53" s="93">
        <v>21.2</v>
      </c>
      <c r="K53" s="93">
        <v>22</v>
      </c>
      <c r="L53" s="93">
        <v>22</v>
      </c>
      <c r="M53" s="504" t="s">
        <v>35</v>
      </c>
      <c r="N53" s="155">
        <v>38</v>
      </c>
      <c r="O53" s="196">
        <v>20</v>
      </c>
      <c r="P53" s="143">
        <v>20</v>
      </c>
      <c r="Q53" s="166">
        <v>20</v>
      </c>
    </row>
    <row r="54" spans="1:18" s="1" customFormat="1" ht="15" customHeight="1">
      <c r="A54" s="22"/>
      <c r="B54" s="440"/>
      <c r="C54" s="488"/>
      <c r="D54" s="262"/>
      <c r="E54" s="838"/>
      <c r="F54" s="20"/>
      <c r="G54" s="1018"/>
      <c r="H54" s="21"/>
      <c r="I54" s="98"/>
      <c r="J54" s="98"/>
      <c r="K54" s="98"/>
      <c r="L54" s="98"/>
      <c r="M54" s="355"/>
      <c r="N54" s="152"/>
      <c r="O54" s="23"/>
      <c r="P54" s="141"/>
      <c r="Q54" s="167"/>
    </row>
    <row r="55" spans="1:18" s="1" customFormat="1" ht="17.25" customHeight="1">
      <c r="A55" s="22"/>
      <c r="B55" s="460"/>
      <c r="C55" s="490"/>
      <c r="D55" s="482" t="s">
        <v>36</v>
      </c>
      <c r="E55" s="974" t="s">
        <v>267</v>
      </c>
      <c r="F55" s="65"/>
      <c r="G55" s="980" t="s">
        <v>260</v>
      </c>
      <c r="H55" s="300" t="s">
        <v>16</v>
      </c>
      <c r="I55" s="93">
        <f>43.7-19.4</f>
        <v>24.300000000000004</v>
      </c>
      <c r="J55" s="93">
        <v>43.7</v>
      </c>
      <c r="K55" s="93">
        <v>43.7</v>
      </c>
      <c r="L55" s="93">
        <v>43.7</v>
      </c>
      <c r="M55" s="325" t="s">
        <v>268</v>
      </c>
      <c r="N55" s="155">
        <v>27</v>
      </c>
      <c r="O55" s="196">
        <v>55</v>
      </c>
      <c r="P55" s="143">
        <v>55</v>
      </c>
      <c r="Q55" s="166">
        <v>55</v>
      </c>
    </row>
    <row r="56" spans="1:18" s="1" customFormat="1" ht="19.5" customHeight="1">
      <c r="A56" s="22"/>
      <c r="B56" s="460"/>
      <c r="C56" s="490"/>
      <c r="D56" s="483"/>
      <c r="E56" s="977"/>
      <c r="F56" s="20"/>
      <c r="G56" s="818"/>
      <c r="H56" s="110"/>
      <c r="I56" s="98"/>
      <c r="J56" s="98"/>
      <c r="K56" s="98"/>
      <c r="L56" s="98"/>
      <c r="M56" s="88"/>
      <c r="N56" s="152"/>
      <c r="O56" s="23"/>
      <c r="P56" s="141"/>
      <c r="Q56" s="167"/>
    </row>
    <row r="57" spans="1:18" s="1" customFormat="1" ht="41.25" customHeight="1">
      <c r="A57" s="22"/>
      <c r="B57" s="460"/>
      <c r="C57" s="490"/>
      <c r="D57" s="263" t="s">
        <v>39</v>
      </c>
      <c r="E57" s="503" t="s">
        <v>142</v>
      </c>
      <c r="F57" s="530"/>
      <c r="G57" s="253" t="s">
        <v>30</v>
      </c>
      <c r="H57" s="110" t="s">
        <v>16</v>
      </c>
      <c r="I57" s="99">
        <v>12</v>
      </c>
      <c r="J57" s="99"/>
      <c r="K57" s="99">
        <v>14</v>
      </c>
      <c r="L57" s="99"/>
      <c r="M57" s="303" t="s">
        <v>138</v>
      </c>
      <c r="N57" s="304">
        <v>1</v>
      </c>
      <c r="O57" s="305"/>
      <c r="P57" s="415">
        <v>1</v>
      </c>
      <c r="Q57" s="306"/>
    </row>
    <row r="58" spans="1:18" s="1" customFormat="1" ht="16.5" customHeight="1" thickBot="1">
      <c r="A58" s="25"/>
      <c r="B58" s="444"/>
      <c r="C58" s="269"/>
      <c r="D58" s="256"/>
      <c r="E58" s="254"/>
      <c r="F58" s="255"/>
      <c r="G58" s="174"/>
      <c r="H58" s="333" t="s">
        <v>44</v>
      </c>
      <c r="I58" s="100">
        <f>SUM(I14:I57)</f>
        <v>9593.1</v>
      </c>
      <c r="J58" s="100">
        <f>SUM(J14:J57)</f>
        <v>10126.999999999998</v>
      </c>
      <c r="K58" s="100">
        <f>SUM(K14:K57)</f>
        <v>9830.1</v>
      </c>
      <c r="L58" s="100">
        <f>SUM(L14:L57)</f>
        <v>9816.1</v>
      </c>
      <c r="M58" s="257"/>
      <c r="N58" s="258"/>
      <c r="O58" s="259"/>
      <c r="P58" s="259"/>
      <c r="Q58" s="260"/>
    </row>
    <row r="59" spans="1:18" s="1" customFormat="1" ht="18" customHeight="1">
      <c r="A59" s="810" t="s">
        <v>10</v>
      </c>
      <c r="B59" s="1013" t="s">
        <v>10</v>
      </c>
      <c r="C59" s="936" t="s">
        <v>18</v>
      </c>
      <c r="D59" s="73"/>
      <c r="E59" s="975" t="s">
        <v>42</v>
      </c>
      <c r="F59" s="1014"/>
      <c r="G59" s="943" t="s">
        <v>258</v>
      </c>
      <c r="H59" s="217" t="s">
        <v>16</v>
      </c>
      <c r="I59" s="94">
        <f>235-1</f>
        <v>234</v>
      </c>
      <c r="J59" s="94">
        <v>246.1</v>
      </c>
      <c r="K59" s="94">
        <v>246.1</v>
      </c>
      <c r="L59" s="94">
        <v>246.1</v>
      </c>
      <c r="M59" s="1002" t="s">
        <v>43</v>
      </c>
      <c r="N59" s="314">
        <v>9</v>
      </c>
      <c r="O59" s="1004">
        <v>9</v>
      </c>
      <c r="P59" s="819">
        <v>9</v>
      </c>
      <c r="Q59" s="1007">
        <v>9</v>
      </c>
    </row>
    <row r="60" spans="1:18" s="1" customFormat="1" ht="16.5" customHeight="1">
      <c r="A60" s="810"/>
      <c r="B60" s="1013"/>
      <c r="C60" s="936"/>
      <c r="D60" s="73"/>
      <c r="E60" s="975"/>
      <c r="F60" s="1014"/>
      <c r="G60" s="944"/>
      <c r="H60" s="21"/>
      <c r="I60" s="98"/>
      <c r="J60" s="98"/>
      <c r="K60" s="416"/>
      <c r="L60" s="98"/>
      <c r="M60" s="965"/>
      <c r="N60" s="315"/>
      <c r="O60" s="1005"/>
      <c r="P60" s="820"/>
      <c r="Q60" s="1008"/>
    </row>
    <row r="61" spans="1:18" s="1" customFormat="1" ht="19.5" customHeight="1" thickBot="1">
      <c r="A61" s="811"/>
      <c r="B61" s="995"/>
      <c r="C61" s="954"/>
      <c r="D61" s="67"/>
      <c r="E61" s="983"/>
      <c r="F61" s="998"/>
      <c r="G61" s="945"/>
      <c r="H61" s="430" t="s">
        <v>44</v>
      </c>
      <c r="I61" s="100">
        <f t="shared" ref="I61:L61" si="0">SUM(I59:I60)</f>
        <v>234</v>
      </c>
      <c r="J61" s="100">
        <f t="shared" si="0"/>
        <v>246.1</v>
      </c>
      <c r="K61" s="221">
        <f t="shared" ref="K61" si="1">SUM(K59:K60)</f>
        <v>246.1</v>
      </c>
      <c r="L61" s="100">
        <f t="shared" si="0"/>
        <v>246.1</v>
      </c>
      <c r="M61" s="1003"/>
      <c r="N61" s="316"/>
      <c r="O61" s="1006"/>
      <c r="P61" s="821"/>
      <c r="Q61" s="1009"/>
    </row>
    <row r="62" spans="1:18" s="1" customFormat="1" ht="24.75" customHeight="1">
      <c r="A62" s="809" t="s">
        <v>10</v>
      </c>
      <c r="B62" s="994" t="s">
        <v>10</v>
      </c>
      <c r="C62" s="953" t="s">
        <v>22</v>
      </c>
      <c r="D62" s="198"/>
      <c r="E62" s="451" t="s">
        <v>45</v>
      </c>
      <c r="F62" s="997"/>
      <c r="G62" s="943" t="s">
        <v>258</v>
      </c>
      <c r="H62" s="217" t="s">
        <v>16</v>
      </c>
      <c r="I62" s="123">
        <f>317.5-0.6</f>
        <v>316.89999999999998</v>
      </c>
      <c r="J62" s="123">
        <v>315.2</v>
      </c>
      <c r="K62" s="123">
        <v>315.2</v>
      </c>
      <c r="L62" s="123">
        <v>315.2</v>
      </c>
      <c r="M62" s="239" t="s">
        <v>46</v>
      </c>
      <c r="N62" s="314">
        <v>31</v>
      </c>
      <c r="O62" s="454">
        <v>31</v>
      </c>
      <c r="P62" s="479">
        <v>31</v>
      </c>
      <c r="Q62" s="457">
        <v>31</v>
      </c>
    </row>
    <row r="63" spans="1:18" s="1" customFormat="1" ht="5.25" customHeight="1">
      <c r="A63" s="810"/>
      <c r="B63" s="1013"/>
      <c r="C63" s="936"/>
      <c r="D63" s="73"/>
      <c r="E63" s="453"/>
      <c r="F63" s="1014"/>
      <c r="G63" s="1015"/>
      <c r="H63" s="21"/>
      <c r="I63" s="98"/>
      <c r="J63" s="98"/>
      <c r="K63" s="416"/>
      <c r="L63" s="98"/>
      <c r="M63" s="468"/>
      <c r="N63" s="315"/>
      <c r="O63" s="455"/>
      <c r="P63" s="480"/>
      <c r="Q63" s="458"/>
    </row>
    <row r="64" spans="1:18" s="1" customFormat="1" ht="24.75" customHeight="1">
      <c r="A64" s="810"/>
      <c r="B64" s="1013"/>
      <c r="C64" s="936"/>
      <c r="D64" s="73"/>
      <c r="E64" s="453"/>
      <c r="F64" s="1014"/>
      <c r="G64" s="475" t="s">
        <v>19</v>
      </c>
      <c r="H64" s="17" t="s">
        <v>16</v>
      </c>
      <c r="I64" s="99">
        <v>49.8</v>
      </c>
      <c r="J64" s="99">
        <v>48.8</v>
      </c>
      <c r="K64" s="417">
        <v>48.8</v>
      </c>
      <c r="L64" s="99">
        <v>48.8</v>
      </c>
      <c r="M64" s="327"/>
      <c r="N64" s="315"/>
      <c r="O64" s="455"/>
      <c r="P64" s="480"/>
      <c r="Q64" s="458"/>
      <c r="R64" s="385"/>
    </row>
    <row r="65" spans="1:20" s="1" customFormat="1" ht="19.5" customHeight="1" thickBot="1">
      <c r="A65" s="811"/>
      <c r="B65" s="995"/>
      <c r="C65" s="954"/>
      <c r="D65" s="67"/>
      <c r="E65" s="452"/>
      <c r="F65" s="998"/>
      <c r="G65" s="477"/>
      <c r="H65" s="430" t="s">
        <v>44</v>
      </c>
      <c r="I65" s="100">
        <f t="shared" ref="I65:L65" si="2">SUM(I62:I64)</f>
        <v>366.7</v>
      </c>
      <c r="J65" s="100">
        <f t="shared" si="2"/>
        <v>364</v>
      </c>
      <c r="K65" s="221">
        <f t="shared" ref="K65" si="3">SUM(K62:K64)</f>
        <v>364</v>
      </c>
      <c r="L65" s="100">
        <f t="shared" si="2"/>
        <v>364</v>
      </c>
      <c r="M65" s="90"/>
      <c r="N65" s="311"/>
      <c r="O65" s="465"/>
      <c r="P65" s="473"/>
      <c r="Q65" s="467"/>
    </row>
    <row r="66" spans="1:20" s="1" customFormat="1" ht="18" customHeight="1">
      <c r="A66" s="809" t="s">
        <v>10</v>
      </c>
      <c r="B66" s="812" t="s">
        <v>10</v>
      </c>
      <c r="C66" s="953" t="s">
        <v>24</v>
      </c>
      <c r="D66" s="198"/>
      <c r="E66" s="982" t="s">
        <v>95</v>
      </c>
      <c r="F66" s="997"/>
      <c r="G66" s="943" t="s">
        <v>258</v>
      </c>
      <c r="H66" s="731" t="s">
        <v>16</v>
      </c>
      <c r="I66" s="123">
        <f>215.1+44.8-3.9</f>
        <v>255.99999999999997</v>
      </c>
      <c r="J66" s="123">
        <v>357.6</v>
      </c>
      <c r="K66" s="175">
        <v>357.6</v>
      </c>
      <c r="L66" s="123">
        <v>357.6</v>
      </c>
      <c r="M66" s="1002" t="s">
        <v>96</v>
      </c>
      <c r="N66" s="314">
        <v>13</v>
      </c>
      <c r="O66" s="760">
        <v>17</v>
      </c>
      <c r="P66" s="822">
        <v>17</v>
      </c>
      <c r="Q66" s="1010">
        <v>17</v>
      </c>
      <c r="R66" s="745"/>
    </row>
    <row r="67" spans="1:20" s="1" customFormat="1" ht="12.75" customHeight="1">
      <c r="A67" s="810"/>
      <c r="B67" s="813"/>
      <c r="C67" s="936"/>
      <c r="D67" s="73"/>
      <c r="E67" s="975"/>
      <c r="F67" s="1014"/>
      <c r="G67" s="944"/>
      <c r="H67" s="400" t="s">
        <v>105</v>
      </c>
      <c r="I67" s="94">
        <v>18</v>
      </c>
      <c r="J67" s="94">
        <v>17.399999999999999</v>
      </c>
      <c r="K67" s="126"/>
      <c r="L67" s="94"/>
      <c r="M67" s="1016"/>
      <c r="N67" s="315"/>
      <c r="O67" s="373"/>
      <c r="P67" s="823"/>
      <c r="Q67" s="1011"/>
    </row>
    <row r="68" spans="1:20" s="1" customFormat="1" ht="27.75" customHeight="1">
      <c r="A68" s="810"/>
      <c r="B68" s="813"/>
      <c r="C68" s="936"/>
      <c r="D68" s="73"/>
      <c r="E68" s="975"/>
      <c r="F68" s="1014"/>
      <c r="G68" s="1015"/>
      <c r="H68" s="110"/>
      <c r="I68" s="98"/>
      <c r="J68" s="98"/>
      <c r="K68" s="416"/>
      <c r="L68" s="98"/>
      <c r="M68" s="759" t="s">
        <v>194</v>
      </c>
      <c r="N68" s="543">
        <v>1</v>
      </c>
      <c r="O68" s="761">
        <v>1</v>
      </c>
      <c r="P68" s="823"/>
      <c r="Q68" s="1011"/>
    </row>
    <row r="69" spans="1:20" s="1" customFormat="1" ht="18.75" customHeight="1">
      <c r="A69" s="810"/>
      <c r="B69" s="813"/>
      <c r="C69" s="936"/>
      <c r="D69" s="73"/>
      <c r="E69" s="975"/>
      <c r="F69" s="1014"/>
      <c r="G69" s="475" t="s">
        <v>19</v>
      </c>
      <c r="H69" s="240" t="s">
        <v>16</v>
      </c>
      <c r="I69" s="99">
        <v>3.9</v>
      </c>
      <c r="J69" s="99">
        <v>8.8000000000000007</v>
      </c>
      <c r="K69" s="417">
        <v>3.9</v>
      </c>
      <c r="L69" s="99">
        <v>3.9</v>
      </c>
      <c r="M69" s="450"/>
      <c r="N69" s="315"/>
      <c r="O69" s="373"/>
      <c r="P69" s="823"/>
      <c r="Q69" s="1011"/>
    </row>
    <row r="70" spans="1:20" s="1" customFormat="1" ht="19.5" customHeight="1" thickBot="1">
      <c r="A70" s="811"/>
      <c r="B70" s="814"/>
      <c r="C70" s="954"/>
      <c r="D70" s="67"/>
      <c r="E70" s="983"/>
      <c r="F70" s="998"/>
      <c r="G70" s="477"/>
      <c r="H70" s="430" t="s">
        <v>44</v>
      </c>
      <c r="I70" s="100">
        <f>SUM(I66:I69)</f>
        <v>277.89999999999998</v>
      </c>
      <c r="J70" s="100">
        <f t="shared" ref="J70:L70" si="4">SUM(J66:J69)</f>
        <v>383.8</v>
      </c>
      <c r="K70" s="418">
        <f t="shared" ref="K70" si="5">SUM(K66:K69)</f>
        <v>361.5</v>
      </c>
      <c r="L70" s="224">
        <f t="shared" si="4"/>
        <v>361.5</v>
      </c>
      <c r="M70" s="462"/>
      <c r="N70" s="316"/>
      <c r="O70" s="762"/>
      <c r="P70" s="824"/>
      <c r="Q70" s="1012"/>
    </row>
    <row r="71" spans="1:20" s="1" customFormat="1" ht="32.25" customHeight="1">
      <c r="A71" s="809" t="s">
        <v>10</v>
      </c>
      <c r="B71" s="994" t="s">
        <v>10</v>
      </c>
      <c r="C71" s="953" t="s">
        <v>26</v>
      </c>
      <c r="D71" s="198"/>
      <c r="E71" s="982" t="s">
        <v>47</v>
      </c>
      <c r="F71" s="997"/>
      <c r="G71" s="476" t="s">
        <v>19</v>
      </c>
      <c r="H71" s="32" t="s">
        <v>16</v>
      </c>
      <c r="I71" s="101">
        <v>15.7</v>
      </c>
      <c r="J71" s="92">
        <v>23</v>
      </c>
      <c r="K71" s="132">
        <v>23</v>
      </c>
      <c r="L71" s="101">
        <v>23</v>
      </c>
      <c r="M71" s="239"/>
      <c r="N71" s="310"/>
      <c r="O71" s="463"/>
      <c r="P71" s="472"/>
      <c r="Q71" s="466"/>
      <c r="R71" s="697"/>
    </row>
    <row r="72" spans="1:20" s="1" customFormat="1" ht="15.75" customHeight="1" thickBot="1">
      <c r="A72" s="811"/>
      <c r="B72" s="995"/>
      <c r="C72" s="954"/>
      <c r="D72" s="67"/>
      <c r="E72" s="996"/>
      <c r="F72" s="998"/>
      <c r="G72" s="118"/>
      <c r="H72" s="430" t="s">
        <v>44</v>
      </c>
      <c r="I72" s="102">
        <f t="shared" ref="I72:L72" si="6">SUM(I71:I71)</f>
        <v>15.7</v>
      </c>
      <c r="J72" s="102">
        <f t="shared" si="6"/>
        <v>23</v>
      </c>
      <c r="K72" s="81">
        <f t="shared" ref="K72" si="7">SUM(K71:K71)</f>
        <v>23</v>
      </c>
      <c r="L72" s="102">
        <f t="shared" si="6"/>
        <v>23</v>
      </c>
      <c r="M72" s="91"/>
      <c r="N72" s="316"/>
      <c r="O72" s="456"/>
      <c r="P72" s="481"/>
      <c r="Q72" s="459"/>
    </row>
    <row r="73" spans="1:20" s="1" customFormat="1" ht="28.5" customHeight="1">
      <c r="A73" s="442" t="s">
        <v>10</v>
      </c>
      <c r="B73" s="241" t="s">
        <v>10</v>
      </c>
      <c r="C73" s="270" t="s">
        <v>29</v>
      </c>
      <c r="D73" s="198"/>
      <c r="E73" s="469" t="s">
        <v>48</v>
      </c>
      <c r="F73" s="242"/>
      <c r="G73" s="243"/>
      <c r="H73" s="32" t="s">
        <v>16</v>
      </c>
      <c r="I73" s="123"/>
      <c r="J73" s="127"/>
      <c r="K73" s="123"/>
      <c r="L73" s="123"/>
      <c r="M73" s="207"/>
      <c r="N73" s="478"/>
      <c r="O73" s="238"/>
      <c r="P73" s="419"/>
      <c r="Q73" s="169"/>
    </row>
    <row r="74" spans="1:20" s="1" customFormat="1" ht="15.75" customHeight="1">
      <c r="A74" s="439"/>
      <c r="B74" s="26"/>
      <c r="C74" s="271"/>
      <c r="D74" s="336" t="s">
        <v>10</v>
      </c>
      <c r="E74" s="974" t="s">
        <v>99</v>
      </c>
      <c r="F74" s="68"/>
      <c r="G74" s="980" t="s">
        <v>258</v>
      </c>
      <c r="H74" s="24" t="s">
        <v>16</v>
      </c>
      <c r="I74" s="93">
        <f>52.8+2.4</f>
        <v>55.199999999999996</v>
      </c>
      <c r="J74" s="347">
        <v>55.2</v>
      </c>
      <c r="K74" s="347">
        <v>55.2</v>
      </c>
      <c r="L74" s="347">
        <v>55.2</v>
      </c>
      <c r="M74" s="991" t="s">
        <v>89</v>
      </c>
      <c r="N74" s="155">
        <v>3</v>
      </c>
      <c r="O74" s="196">
        <v>3</v>
      </c>
      <c r="P74" s="143">
        <v>3</v>
      </c>
      <c r="Q74" s="166">
        <v>3</v>
      </c>
    </row>
    <row r="75" spans="1:20" s="1" customFormat="1" ht="21.75" customHeight="1">
      <c r="A75" s="439"/>
      <c r="B75" s="26"/>
      <c r="C75" s="271"/>
      <c r="D75" s="446"/>
      <c r="E75" s="989"/>
      <c r="F75" s="200"/>
      <c r="G75" s="818"/>
      <c r="H75" s="18"/>
      <c r="I75" s="94"/>
      <c r="J75" s="79"/>
      <c r="K75" s="94"/>
      <c r="L75" s="94"/>
      <c r="M75" s="992"/>
      <c r="N75" s="315"/>
      <c r="O75" s="455"/>
      <c r="P75" s="480"/>
      <c r="Q75" s="458"/>
    </row>
    <row r="76" spans="1:20" s="1" customFormat="1" ht="19.5" customHeight="1">
      <c r="A76" s="439"/>
      <c r="B76" s="26"/>
      <c r="C76" s="271"/>
      <c r="D76" s="446"/>
      <c r="E76" s="989"/>
      <c r="F76" s="799" t="s">
        <v>189</v>
      </c>
      <c r="G76" s="980" t="s">
        <v>261</v>
      </c>
      <c r="H76" s="318" t="s">
        <v>16</v>
      </c>
      <c r="I76" s="93">
        <v>20.5</v>
      </c>
      <c r="J76" s="104">
        <v>49.5</v>
      </c>
      <c r="K76" s="93">
        <v>49.5</v>
      </c>
      <c r="L76" s="93">
        <v>49.5</v>
      </c>
      <c r="M76" s="999" t="s">
        <v>108</v>
      </c>
      <c r="N76" s="364">
        <v>1</v>
      </c>
      <c r="O76" s="365">
        <v>1</v>
      </c>
      <c r="P76" s="420">
        <v>1</v>
      </c>
      <c r="Q76" s="366">
        <v>1</v>
      </c>
    </row>
    <row r="77" spans="1:20" s="1" customFormat="1" ht="31.5" customHeight="1">
      <c r="A77" s="439"/>
      <c r="B77" s="26"/>
      <c r="C77" s="271"/>
      <c r="D77" s="461"/>
      <c r="E77" s="787"/>
      <c r="F77" s="200"/>
      <c r="G77" s="1001"/>
      <c r="H77" s="363" t="s">
        <v>105</v>
      </c>
      <c r="I77" s="98">
        <f>22.6</f>
        <v>22.6</v>
      </c>
      <c r="J77" s="105">
        <v>19.8</v>
      </c>
      <c r="K77" s="98"/>
      <c r="L77" s="98"/>
      <c r="M77" s="1000"/>
      <c r="N77" s="367"/>
      <c r="O77" s="368"/>
      <c r="P77" s="421"/>
      <c r="Q77" s="369"/>
    </row>
    <row r="78" spans="1:20" s="1" customFormat="1" ht="30" customHeight="1">
      <c r="A78" s="439"/>
      <c r="B78" s="26"/>
      <c r="C78" s="271"/>
      <c r="D78" s="486" t="s">
        <v>18</v>
      </c>
      <c r="E78" s="974" t="s">
        <v>220</v>
      </c>
      <c r="F78" s="771" t="s">
        <v>189</v>
      </c>
      <c r="G78" s="980" t="s">
        <v>261</v>
      </c>
      <c r="H78" s="24" t="s">
        <v>16</v>
      </c>
      <c r="I78" s="93">
        <f>65.2-15.6</f>
        <v>49.6</v>
      </c>
      <c r="J78" s="104">
        <f>60.5-3.6</f>
        <v>56.9</v>
      </c>
      <c r="K78" s="93">
        <v>56.9</v>
      </c>
      <c r="L78" s="93">
        <v>56.9</v>
      </c>
      <c r="M78" s="292" t="s">
        <v>49</v>
      </c>
      <c r="N78" s="153">
        <v>10</v>
      </c>
      <c r="O78" s="237">
        <v>9</v>
      </c>
      <c r="P78" s="414">
        <v>9</v>
      </c>
      <c r="Q78" s="233">
        <v>9</v>
      </c>
      <c r="R78" s="646"/>
    </row>
    <row r="79" spans="1:20" s="1" customFormat="1" ht="53.25" customHeight="1">
      <c r="A79" s="439"/>
      <c r="B79" s="26"/>
      <c r="C79" s="261"/>
      <c r="D79" s="446"/>
      <c r="E79" s="989"/>
      <c r="F79" s="60"/>
      <c r="G79" s="993"/>
      <c r="H79" s="84" t="s">
        <v>105</v>
      </c>
      <c r="I79" s="191">
        <v>2.2000000000000002</v>
      </c>
      <c r="J79" s="387"/>
      <c r="K79" s="356"/>
      <c r="L79" s="356"/>
      <c r="M79" s="124" t="s">
        <v>162</v>
      </c>
      <c r="N79" s="154">
        <v>17</v>
      </c>
      <c r="O79" s="236">
        <v>22</v>
      </c>
      <c r="P79" s="408">
        <v>22</v>
      </c>
      <c r="Q79" s="229">
        <v>22</v>
      </c>
      <c r="T79" s="204"/>
    </row>
    <row r="80" spans="1:20" s="1" customFormat="1" ht="40.5" customHeight="1">
      <c r="A80" s="439"/>
      <c r="B80" s="26"/>
      <c r="C80" s="261"/>
      <c r="D80" s="688"/>
      <c r="E80" s="989"/>
      <c r="F80" s="60"/>
      <c r="G80" s="798"/>
      <c r="H80" s="84"/>
      <c r="I80" s="356"/>
      <c r="J80" s="387"/>
      <c r="K80" s="356"/>
      <c r="L80" s="356"/>
      <c r="M80" s="124" t="s">
        <v>176</v>
      </c>
      <c r="N80" s="154">
        <v>315</v>
      </c>
      <c r="O80" s="695">
        <v>315</v>
      </c>
      <c r="P80" s="408">
        <v>315</v>
      </c>
      <c r="Q80" s="229">
        <v>315</v>
      </c>
      <c r="R80" s="694"/>
    </row>
    <row r="81" spans="1:20" s="1" customFormat="1" ht="53.25" customHeight="1">
      <c r="A81" s="687"/>
      <c r="B81" s="26"/>
      <c r="C81" s="261"/>
      <c r="D81" s="688"/>
      <c r="E81" s="990"/>
      <c r="F81" s="60"/>
      <c r="G81" s="798"/>
      <c r="H81" s="84" t="s">
        <v>16</v>
      </c>
      <c r="I81" s="95"/>
      <c r="J81" s="128">
        <v>3.6</v>
      </c>
      <c r="K81" s="356"/>
      <c r="L81" s="356"/>
      <c r="M81" s="484" t="s">
        <v>242</v>
      </c>
      <c r="N81" s="315"/>
      <c r="O81" s="690">
        <v>350</v>
      </c>
      <c r="P81" s="693"/>
      <c r="Q81" s="691"/>
    </row>
    <row r="82" spans="1:20" s="1" customFormat="1" ht="25.5" customHeight="1">
      <c r="A82" s="439"/>
      <c r="B82" s="26"/>
      <c r="C82" s="261"/>
      <c r="D82" s="702" t="s">
        <v>22</v>
      </c>
      <c r="E82" s="986" t="s">
        <v>186</v>
      </c>
      <c r="F82" s="772" t="s">
        <v>189</v>
      </c>
      <c r="G82" s="119"/>
      <c r="H82" s="245" t="s">
        <v>16</v>
      </c>
      <c r="I82" s="189">
        <f>56.4-35-3+5.9</f>
        <v>24.299999999999997</v>
      </c>
      <c r="J82" s="194">
        <f>42.4-10</f>
        <v>32.4</v>
      </c>
      <c r="K82" s="189">
        <v>60.4</v>
      </c>
      <c r="L82" s="189">
        <v>42.4</v>
      </c>
      <c r="M82" s="360" t="s">
        <v>177</v>
      </c>
      <c r="N82" s="319">
        <v>35</v>
      </c>
      <c r="O82" s="320">
        <v>35</v>
      </c>
      <c r="P82" s="422">
        <v>35</v>
      </c>
      <c r="Q82" s="321">
        <v>35</v>
      </c>
    </row>
    <row r="83" spans="1:20" s="1" customFormat="1" ht="27" customHeight="1">
      <c r="A83" s="439"/>
      <c r="B83" s="26"/>
      <c r="C83" s="261"/>
      <c r="D83" s="703"/>
      <c r="E83" s="838"/>
      <c r="F83" s="61"/>
      <c r="G83" s="119"/>
      <c r="H83" s="85" t="s">
        <v>105</v>
      </c>
      <c r="I83" s="537"/>
      <c r="J83" s="783">
        <v>0.5</v>
      </c>
      <c r="K83" s="537"/>
      <c r="L83" s="537"/>
      <c r="M83" s="664" t="s">
        <v>190</v>
      </c>
      <c r="N83" s="663"/>
      <c r="O83" s="758">
        <v>1</v>
      </c>
      <c r="P83" s="665">
        <v>1</v>
      </c>
      <c r="Q83" s="666">
        <v>1</v>
      </c>
    </row>
    <row r="84" spans="1:20" s="1" customFormat="1" ht="25.5" customHeight="1">
      <c r="A84" s="593"/>
      <c r="B84" s="26"/>
      <c r="C84" s="261"/>
      <c r="D84" s="594"/>
      <c r="E84" s="987" t="s">
        <v>164</v>
      </c>
      <c r="F84" s="605" t="s">
        <v>189</v>
      </c>
      <c r="G84" s="606"/>
      <c r="H84" s="603" t="s">
        <v>16</v>
      </c>
      <c r="I84" s="550">
        <f>36.4-5</f>
        <v>31.4</v>
      </c>
      <c r="J84" s="580"/>
      <c r="K84" s="580"/>
      <c r="L84" s="580"/>
      <c r="M84" s="607" t="s">
        <v>165</v>
      </c>
      <c r="N84" s="596">
        <v>1</v>
      </c>
      <c r="O84" s="320"/>
      <c r="P84" s="422"/>
      <c r="Q84" s="321"/>
    </row>
    <row r="85" spans="1:20" s="1" customFormat="1" ht="25.5" customHeight="1">
      <c r="A85" s="593"/>
      <c r="B85" s="26"/>
      <c r="C85" s="261"/>
      <c r="D85" s="595"/>
      <c r="E85" s="988"/>
      <c r="F85" s="597"/>
      <c r="G85" s="608"/>
      <c r="H85" s="598"/>
      <c r="I85" s="599"/>
      <c r="J85" s="600"/>
      <c r="K85" s="600"/>
      <c r="L85" s="600"/>
      <c r="M85" s="601" t="s">
        <v>163</v>
      </c>
      <c r="N85" s="602">
        <v>1</v>
      </c>
      <c r="O85" s="402"/>
      <c r="P85" s="609"/>
      <c r="Q85" s="403"/>
    </row>
    <row r="86" spans="1:20" s="1" customFormat="1" ht="15.75" customHeight="1" thickBot="1">
      <c r="A86" s="443"/>
      <c r="B86" s="244"/>
      <c r="C86" s="272"/>
      <c r="D86" s="256"/>
      <c r="E86" s="351"/>
      <c r="F86" s="352"/>
      <c r="G86" s="330"/>
      <c r="H86" s="430" t="s">
        <v>44</v>
      </c>
      <c r="I86" s="100">
        <f>SUM(I74:I85)</f>
        <v>205.79999999999998</v>
      </c>
      <c r="J86" s="100">
        <f>SUM(J74:J85)</f>
        <v>217.9</v>
      </c>
      <c r="K86" s="100">
        <f>SUM(K74:K85)</f>
        <v>222</v>
      </c>
      <c r="L86" s="100">
        <f>SUM(L74:L85)</f>
        <v>204</v>
      </c>
      <c r="M86" s="353"/>
      <c r="N86" s="361"/>
      <c r="O86" s="362"/>
      <c r="P86" s="362"/>
      <c r="Q86" s="604"/>
    </row>
    <row r="87" spans="1:20" s="3" customFormat="1" ht="18" customHeight="1">
      <c r="A87" s="810" t="s">
        <v>10</v>
      </c>
      <c r="B87" s="813" t="s">
        <v>10</v>
      </c>
      <c r="C87" s="936" t="s">
        <v>32</v>
      </c>
      <c r="D87" s="73"/>
      <c r="E87" s="975" t="s">
        <v>50</v>
      </c>
      <c r="F87" s="984"/>
      <c r="G87" s="944" t="s">
        <v>262</v>
      </c>
      <c r="H87" s="18" t="s">
        <v>16</v>
      </c>
      <c r="I87" s="94">
        <f>91-54</f>
        <v>37</v>
      </c>
      <c r="J87" s="94">
        <v>3337.6</v>
      </c>
      <c r="K87" s="94">
        <v>1478</v>
      </c>
      <c r="L87" s="94">
        <v>1739</v>
      </c>
      <c r="M87" s="692" t="s">
        <v>145</v>
      </c>
      <c r="N87" s="315">
        <v>2</v>
      </c>
      <c r="O87" s="455">
        <v>3</v>
      </c>
      <c r="P87" s="480">
        <v>2</v>
      </c>
      <c r="Q87" s="457">
        <v>3</v>
      </c>
      <c r="R87" s="647"/>
      <c r="T87" s="773"/>
    </row>
    <row r="88" spans="1:20" s="3" customFormat="1" ht="15.75" customHeight="1">
      <c r="A88" s="810"/>
      <c r="B88" s="813"/>
      <c r="C88" s="936"/>
      <c r="D88" s="73"/>
      <c r="E88" s="975"/>
      <c r="F88" s="984"/>
      <c r="G88" s="944"/>
      <c r="H88" s="455" t="s">
        <v>16</v>
      </c>
      <c r="I88" s="94">
        <v>2904.2</v>
      </c>
      <c r="J88" s="94"/>
      <c r="K88" s="94"/>
      <c r="L88" s="94"/>
      <c r="M88" s="692"/>
      <c r="N88" s="315"/>
      <c r="O88" s="455"/>
      <c r="P88" s="480"/>
      <c r="Q88" s="458"/>
    </row>
    <row r="89" spans="1:20" s="3" customFormat="1" ht="11.25" customHeight="1">
      <c r="A89" s="810"/>
      <c r="B89" s="813"/>
      <c r="C89" s="936"/>
      <c r="D89" s="73"/>
      <c r="E89" s="975"/>
      <c r="F89" s="984"/>
      <c r="G89" s="944"/>
      <c r="H89" s="455"/>
      <c r="I89" s="107"/>
      <c r="J89" s="107"/>
      <c r="K89" s="107"/>
      <c r="L89" s="107"/>
      <c r="M89" s="692"/>
      <c r="N89" s="315"/>
      <c r="O89" s="455"/>
      <c r="P89" s="480"/>
      <c r="Q89" s="458"/>
    </row>
    <row r="90" spans="1:20" s="3" customFormat="1" ht="13.5" thickBot="1">
      <c r="A90" s="811"/>
      <c r="B90" s="814"/>
      <c r="C90" s="954"/>
      <c r="D90" s="67"/>
      <c r="E90" s="983"/>
      <c r="F90" s="985"/>
      <c r="G90" s="945"/>
      <c r="H90" s="86" t="s">
        <v>44</v>
      </c>
      <c r="I90" s="102">
        <f>I87+I89+I88</f>
        <v>2941.2</v>
      </c>
      <c r="J90" s="102">
        <f t="shared" ref="J90:L90" si="8">J87+J89</f>
        <v>3337.6</v>
      </c>
      <c r="K90" s="102">
        <f t="shared" ref="K90" si="9">K87+K89</f>
        <v>1478</v>
      </c>
      <c r="L90" s="102">
        <f t="shared" si="8"/>
        <v>1739</v>
      </c>
      <c r="M90" s="689"/>
      <c r="N90" s="316"/>
      <c r="O90" s="456"/>
      <c r="P90" s="481"/>
      <c r="Q90" s="459"/>
    </row>
    <row r="91" spans="1:20" s="3" customFormat="1" ht="21" customHeight="1">
      <c r="A91" s="809" t="s">
        <v>10</v>
      </c>
      <c r="B91" s="812" t="s">
        <v>10</v>
      </c>
      <c r="C91" s="805" t="s">
        <v>33</v>
      </c>
      <c r="D91" s="73"/>
      <c r="E91" s="982" t="s">
        <v>51</v>
      </c>
      <c r="F91" s="984"/>
      <c r="G91" s="815" t="s">
        <v>258</v>
      </c>
      <c r="H91" s="87" t="s">
        <v>16</v>
      </c>
      <c r="I91" s="107">
        <v>29</v>
      </c>
      <c r="J91" s="107">
        <v>29</v>
      </c>
      <c r="K91" s="107">
        <v>29</v>
      </c>
      <c r="L91" s="107">
        <v>29</v>
      </c>
      <c r="M91" s="28"/>
      <c r="N91" s="314"/>
      <c r="O91" s="454"/>
      <c r="P91" s="479"/>
      <c r="Q91" s="457"/>
    </row>
    <row r="92" spans="1:20" s="3" customFormat="1" ht="18.75" customHeight="1" thickBot="1">
      <c r="A92" s="811"/>
      <c r="B92" s="814"/>
      <c r="C92" s="981"/>
      <c r="D92" s="67"/>
      <c r="E92" s="983"/>
      <c r="F92" s="985"/>
      <c r="G92" s="817"/>
      <c r="H92" s="83" t="s">
        <v>44</v>
      </c>
      <c r="I92" s="102">
        <f t="shared" ref="I92:L92" si="10">I91</f>
        <v>29</v>
      </c>
      <c r="J92" s="102">
        <f t="shared" si="10"/>
        <v>29</v>
      </c>
      <c r="K92" s="102">
        <f t="shared" ref="K92" si="11">K91</f>
        <v>29</v>
      </c>
      <c r="L92" s="102">
        <f t="shared" si="10"/>
        <v>29</v>
      </c>
      <c r="M92" s="108"/>
      <c r="N92" s="316"/>
      <c r="O92" s="456"/>
      <c r="P92" s="481"/>
      <c r="Q92" s="459"/>
    </row>
    <row r="93" spans="1:20" s="1" customFormat="1" ht="56.25" customHeight="1">
      <c r="A93" s="29" t="s">
        <v>10</v>
      </c>
      <c r="B93" s="30" t="s">
        <v>10</v>
      </c>
      <c r="C93" s="277" t="s">
        <v>36</v>
      </c>
      <c r="D93" s="273"/>
      <c r="E93" s="438" t="s">
        <v>52</v>
      </c>
      <c r="F93" s="31"/>
      <c r="G93" s="289"/>
      <c r="H93" s="388"/>
      <c r="I93" s="389"/>
      <c r="J93" s="103"/>
      <c r="K93" s="103"/>
      <c r="L93" s="103"/>
      <c r="M93" s="77"/>
      <c r="N93" s="156"/>
      <c r="O93" s="246"/>
      <c r="P93" s="424"/>
      <c r="Q93" s="249"/>
    </row>
    <row r="94" spans="1:20" s="1" customFormat="1" ht="15.75" customHeight="1">
      <c r="A94" s="12"/>
      <c r="B94" s="13"/>
      <c r="C94" s="267"/>
      <c r="D94" s="336" t="s">
        <v>10</v>
      </c>
      <c r="E94" s="974" t="s">
        <v>53</v>
      </c>
      <c r="F94" s="33"/>
      <c r="G94" s="969" t="s">
        <v>257</v>
      </c>
      <c r="H94" s="24" t="s">
        <v>16</v>
      </c>
      <c r="I94" s="93">
        <v>26</v>
      </c>
      <c r="J94" s="104">
        <v>11</v>
      </c>
      <c r="K94" s="104">
        <v>46</v>
      </c>
      <c r="L94" s="104">
        <v>30</v>
      </c>
      <c r="M94" s="967" t="s">
        <v>97</v>
      </c>
      <c r="N94" s="538">
        <v>67</v>
      </c>
      <c r="O94" s="155">
        <v>67</v>
      </c>
      <c r="P94" s="143">
        <v>50</v>
      </c>
      <c r="Q94" s="166">
        <v>50</v>
      </c>
    </row>
    <row r="95" spans="1:20" s="1" customFormat="1" ht="15.75" customHeight="1">
      <c r="A95" s="12"/>
      <c r="B95" s="13"/>
      <c r="C95" s="267"/>
      <c r="D95" s="698"/>
      <c r="E95" s="975"/>
      <c r="F95" s="33"/>
      <c r="G95" s="970"/>
      <c r="H95" s="18" t="s">
        <v>105</v>
      </c>
      <c r="I95" s="94"/>
      <c r="J95" s="79">
        <v>15</v>
      </c>
      <c r="K95" s="79"/>
      <c r="L95" s="79"/>
      <c r="M95" s="965"/>
      <c r="N95" s="540"/>
      <c r="O95" s="704"/>
      <c r="P95" s="704"/>
      <c r="Q95" s="700"/>
    </row>
    <row r="96" spans="1:20" s="1" customFormat="1" ht="15.75" customHeight="1">
      <c r="A96" s="12"/>
      <c r="B96" s="13"/>
      <c r="C96" s="267"/>
      <c r="D96" s="487"/>
      <c r="E96" s="976"/>
      <c r="F96" s="33"/>
      <c r="G96" s="971"/>
      <c r="H96" s="21" t="s">
        <v>187</v>
      </c>
      <c r="I96" s="98">
        <v>20</v>
      </c>
      <c r="J96" s="105">
        <v>20</v>
      </c>
      <c r="K96" s="105"/>
      <c r="L96" s="105"/>
      <c r="M96" s="968"/>
      <c r="N96" s="539"/>
      <c r="O96" s="141"/>
      <c r="P96" s="141"/>
      <c r="Q96" s="167"/>
    </row>
    <row r="97" spans="1:18" s="1" customFormat="1" ht="14.25" customHeight="1">
      <c r="A97" s="12"/>
      <c r="B97" s="13"/>
      <c r="C97" s="267"/>
      <c r="D97" s="73" t="s">
        <v>18</v>
      </c>
      <c r="E97" s="960" t="s">
        <v>54</v>
      </c>
      <c r="F97" s="33"/>
      <c r="G97" s="354"/>
      <c r="H97" s="335" t="s">
        <v>20</v>
      </c>
      <c r="I97" s="94">
        <v>27</v>
      </c>
      <c r="J97" s="79">
        <v>32</v>
      </c>
      <c r="K97" s="79">
        <v>25</v>
      </c>
      <c r="L97" s="79">
        <v>25</v>
      </c>
      <c r="M97" s="965" t="s">
        <v>111</v>
      </c>
      <c r="N97" s="540">
        <v>18</v>
      </c>
      <c r="O97" s="655">
        <v>18</v>
      </c>
      <c r="P97" s="655">
        <v>18</v>
      </c>
      <c r="Q97" s="458">
        <v>18</v>
      </c>
    </row>
    <row r="98" spans="1:18" s="1" customFormat="1" ht="16.5" customHeight="1">
      <c r="A98" s="12"/>
      <c r="B98" s="13"/>
      <c r="C98" s="267"/>
      <c r="D98" s="73"/>
      <c r="E98" s="961"/>
      <c r="F98" s="33"/>
      <c r="G98" s="354"/>
      <c r="H98" s="21" t="s">
        <v>16</v>
      </c>
      <c r="I98" s="98"/>
      <c r="J98" s="105"/>
      <c r="K98" s="105"/>
      <c r="L98" s="105"/>
      <c r="M98" s="966"/>
      <c r="N98" s="539"/>
      <c r="O98" s="141"/>
      <c r="P98" s="141"/>
      <c r="Q98" s="167"/>
    </row>
    <row r="99" spans="1:18" s="1" customFormat="1" ht="15.75" customHeight="1">
      <c r="A99" s="12"/>
      <c r="B99" s="13"/>
      <c r="C99" s="267"/>
      <c r="D99" s="486" t="s">
        <v>22</v>
      </c>
      <c r="E99" s="972" t="s">
        <v>55</v>
      </c>
      <c r="F99" s="33"/>
      <c r="G99" s="120"/>
      <c r="H99" s="18" t="s">
        <v>20</v>
      </c>
      <c r="I99" s="94">
        <v>68</v>
      </c>
      <c r="J99" s="79">
        <v>41.2</v>
      </c>
      <c r="K99" s="79">
        <v>60</v>
      </c>
      <c r="L99" s="79">
        <v>60</v>
      </c>
      <c r="M99" s="652" t="s">
        <v>112</v>
      </c>
      <c r="N99" s="541">
        <v>11</v>
      </c>
      <c r="O99" s="144"/>
      <c r="P99" s="144">
        <v>4</v>
      </c>
      <c r="Q99" s="164">
        <v>4</v>
      </c>
    </row>
    <row r="100" spans="1:18" s="1" customFormat="1" ht="15.75" customHeight="1">
      <c r="A100" s="12"/>
      <c r="B100" s="13"/>
      <c r="C100" s="267"/>
      <c r="D100" s="698"/>
      <c r="E100" s="973"/>
      <c r="F100" s="33"/>
      <c r="G100" s="120"/>
      <c r="H100" s="335" t="s">
        <v>21</v>
      </c>
      <c r="I100" s="94"/>
      <c r="J100" s="79">
        <v>48.5</v>
      </c>
      <c r="K100" s="79"/>
      <c r="L100" s="79"/>
      <c r="M100" s="699"/>
      <c r="N100" s="345"/>
      <c r="O100" s="250"/>
      <c r="P100" s="250"/>
      <c r="Q100" s="251"/>
    </row>
    <row r="101" spans="1:18" s="1" customFormat="1" ht="28.5" customHeight="1">
      <c r="A101" s="12"/>
      <c r="B101" s="13"/>
      <c r="C101" s="267"/>
      <c r="D101" s="632"/>
      <c r="E101" s="973"/>
      <c r="F101" s="33"/>
      <c r="G101" s="120"/>
      <c r="H101" s="335"/>
      <c r="I101" s="94"/>
      <c r="J101" s="79"/>
      <c r="K101" s="94"/>
      <c r="L101" s="94"/>
      <c r="M101" s="124" t="s">
        <v>213</v>
      </c>
      <c r="N101" s="154"/>
      <c r="O101" s="408">
        <v>100</v>
      </c>
      <c r="P101" s="346"/>
      <c r="Q101" s="493"/>
      <c r="R101" s="204"/>
    </row>
    <row r="102" spans="1:18" s="1" customFormat="1" ht="28.5" customHeight="1">
      <c r="A102" s="12"/>
      <c r="B102" s="13"/>
      <c r="C102" s="267"/>
      <c r="D102" s="632"/>
      <c r="E102" s="973"/>
      <c r="F102" s="33"/>
      <c r="G102" s="120"/>
      <c r="H102" s="47"/>
      <c r="I102" s="94"/>
      <c r="J102" s="205"/>
      <c r="K102" s="94"/>
      <c r="L102" s="94"/>
      <c r="M102" s="651" t="s">
        <v>208</v>
      </c>
      <c r="N102" s="151"/>
      <c r="O102" s="151">
        <v>100</v>
      </c>
      <c r="P102" s="282"/>
      <c r="Q102" s="290"/>
    </row>
    <row r="103" spans="1:18" s="1" customFormat="1" ht="28.5" customHeight="1">
      <c r="A103" s="12"/>
      <c r="B103" s="13"/>
      <c r="C103" s="267"/>
      <c r="D103" s="632"/>
      <c r="E103" s="973"/>
      <c r="F103" s="33"/>
      <c r="G103" s="120"/>
      <c r="H103" s="47"/>
      <c r="I103" s="94"/>
      <c r="J103" s="205"/>
      <c r="K103" s="94"/>
      <c r="L103" s="94"/>
      <c r="M103" s="124" t="s">
        <v>209</v>
      </c>
      <c r="N103" s="154"/>
      <c r="O103" s="154">
        <v>100</v>
      </c>
      <c r="P103" s="346"/>
      <c r="Q103" s="493"/>
    </row>
    <row r="104" spans="1:18" s="1" customFormat="1" ht="28.5" customHeight="1">
      <c r="A104" s="12"/>
      <c r="B104" s="13"/>
      <c r="C104" s="267"/>
      <c r="D104" s="632"/>
      <c r="E104" s="973"/>
      <c r="F104" s="33"/>
      <c r="G104" s="120"/>
      <c r="H104" s="47"/>
      <c r="I104" s="94"/>
      <c r="J104" s="79"/>
      <c r="K104" s="94"/>
      <c r="L104" s="94"/>
      <c r="M104" s="124" t="s">
        <v>210</v>
      </c>
      <c r="N104" s="154"/>
      <c r="O104" s="154">
        <v>100</v>
      </c>
      <c r="P104" s="346"/>
      <c r="Q104" s="493"/>
    </row>
    <row r="105" spans="1:18" s="1" customFormat="1" ht="28.5" customHeight="1">
      <c r="A105" s="12"/>
      <c r="B105" s="13"/>
      <c r="C105" s="267"/>
      <c r="D105" s="632"/>
      <c r="E105" s="973"/>
      <c r="F105" s="33"/>
      <c r="G105" s="120"/>
      <c r="H105" s="47"/>
      <c r="I105" s="94"/>
      <c r="J105" s="94"/>
      <c r="K105" s="94"/>
      <c r="L105" s="94"/>
      <c r="M105" s="124" t="s">
        <v>211</v>
      </c>
      <c r="N105" s="154"/>
      <c r="O105" s="154">
        <v>100</v>
      </c>
      <c r="P105" s="346"/>
      <c r="Q105" s="493"/>
    </row>
    <row r="106" spans="1:18" s="1" customFormat="1" ht="28.5" customHeight="1">
      <c r="A106" s="12"/>
      <c r="B106" s="13"/>
      <c r="C106" s="267"/>
      <c r="D106" s="632"/>
      <c r="E106" s="973"/>
      <c r="F106" s="33"/>
      <c r="G106" s="120"/>
      <c r="H106" s="47"/>
      <c r="I106" s="94"/>
      <c r="J106" s="205"/>
      <c r="K106" s="94"/>
      <c r="L106" s="94"/>
      <c r="M106" s="124" t="s">
        <v>212</v>
      </c>
      <c r="N106" s="154"/>
      <c r="O106" s="154">
        <v>100</v>
      </c>
      <c r="P106" s="346"/>
      <c r="Q106" s="493"/>
    </row>
    <row r="107" spans="1:18" s="1" customFormat="1" ht="28.5" customHeight="1">
      <c r="A107" s="12"/>
      <c r="B107" s="13"/>
      <c r="C107" s="267"/>
      <c r="D107" s="632"/>
      <c r="E107" s="973"/>
      <c r="F107" s="33"/>
      <c r="G107" s="120"/>
      <c r="H107" s="291"/>
      <c r="I107" s="98"/>
      <c r="J107" s="105"/>
      <c r="K107" s="98"/>
      <c r="L107" s="98"/>
      <c r="M107" s="662" t="s">
        <v>232</v>
      </c>
      <c r="N107" s="663"/>
      <c r="O107" s="663">
        <v>100</v>
      </c>
      <c r="P107" s="546"/>
      <c r="Q107" s="547"/>
    </row>
    <row r="108" spans="1:18" s="1" customFormat="1" ht="24" customHeight="1">
      <c r="A108" s="12"/>
      <c r="B108" s="35"/>
      <c r="C108" s="278"/>
      <c r="D108" s="482" t="s">
        <v>24</v>
      </c>
      <c r="E108" s="974" t="s">
        <v>110</v>
      </c>
      <c r="F108" s="19"/>
      <c r="G108" s="980" t="s">
        <v>257</v>
      </c>
      <c r="H108" s="24" t="s">
        <v>20</v>
      </c>
      <c r="I108" s="93">
        <v>4.5</v>
      </c>
      <c r="J108" s="104">
        <v>3.5</v>
      </c>
      <c r="K108" s="104">
        <v>4.5</v>
      </c>
      <c r="L108" s="104">
        <v>4.5</v>
      </c>
      <c r="M108" s="653" t="s">
        <v>86</v>
      </c>
      <c r="N108" s="538">
        <v>2</v>
      </c>
      <c r="O108" s="143">
        <v>2</v>
      </c>
      <c r="P108" s="143">
        <v>2</v>
      </c>
      <c r="Q108" s="166">
        <v>2</v>
      </c>
    </row>
    <row r="109" spans="1:18" s="1" customFormat="1" ht="26.25" customHeight="1">
      <c r="A109" s="12"/>
      <c r="B109" s="35"/>
      <c r="C109" s="278"/>
      <c r="D109" s="483"/>
      <c r="E109" s="838"/>
      <c r="F109" s="19"/>
      <c r="G109" s="843"/>
      <c r="H109" s="21" t="s">
        <v>21</v>
      </c>
      <c r="I109" s="98"/>
      <c r="J109" s="80">
        <v>1</v>
      </c>
      <c r="K109" s="80"/>
      <c r="L109" s="80"/>
      <c r="M109" s="212"/>
      <c r="N109" s="539"/>
      <c r="O109" s="141"/>
      <c r="P109" s="141"/>
      <c r="Q109" s="167"/>
      <c r="R109" s="204"/>
    </row>
    <row r="110" spans="1:18" s="1" customFormat="1" ht="19.5" customHeight="1">
      <c r="A110" s="12"/>
      <c r="B110" s="13"/>
      <c r="C110" s="267"/>
      <c r="D110" s="264" t="s">
        <v>26</v>
      </c>
      <c r="E110" s="974" t="s">
        <v>166</v>
      </c>
      <c r="F110" s="33"/>
      <c r="G110" s="969" t="s">
        <v>263</v>
      </c>
      <c r="H110" s="24" t="s">
        <v>16</v>
      </c>
      <c r="I110" s="93">
        <v>4</v>
      </c>
      <c r="J110" s="195">
        <v>1</v>
      </c>
      <c r="K110" s="195">
        <v>2</v>
      </c>
      <c r="L110" s="195">
        <v>2</v>
      </c>
      <c r="M110" s="701" t="s">
        <v>113</v>
      </c>
      <c r="N110" s="143">
        <v>10</v>
      </c>
      <c r="O110" s="143">
        <v>10</v>
      </c>
      <c r="P110" s="143">
        <v>10</v>
      </c>
      <c r="Q110" s="166">
        <v>10</v>
      </c>
    </row>
    <row r="111" spans="1:18" s="1" customFormat="1" ht="32.25" customHeight="1">
      <c r="A111" s="12"/>
      <c r="B111" s="35"/>
      <c r="C111" s="278"/>
      <c r="D111" s="275"/>
      <c r="E111" s="977"/>
      <c r="F111" s="309"/>
      <c r="G111" s="970"/>
      <c r="H111" s="21" t="s">
        <v>105</v>
      </c>
      <c r="I111" s="98"/>
      <c r="J111" s="80">
        <v>4</v>
      </c>
      <c r="K111" s="80"/>
      <c r="L111" s="80"/>
      <c r="M111" s="218"/>
      <c r="N111" s="141"/>
      <c r="O111" s="141"/>
      <c r="P111" s="141"/>
      <c r="Q111" s="167"/>
    </row>
    <row r="112" spans="1:18" s="1" customFormat="1" ht="54" customHeight="1">
      <c r="A112" s="12"/>
      <c r="B112" s="35"/>
      <c r="C112" s="278"/>
      <c r="D112" s="274" t="s">
        <v>29</v>
      </c>
      <c r="E112" s="307" t="s">
        <v>118</v>
      </c>
      <c r="F112" s="309"/>
      <c r="G112" s="354"/>
      <c r="H112" s="21" t="s">
        <v>16</v>
      </c>
      <c r="I112" s="98">
        <v>7.6</v>
      </c>
      <c r="J112" s="80">
        <v>7.6</v>
      </c>
      <c r="K112" s="80">
        <v>7.6</v>
      </c>
      <c r="L112" s="80">
        <v>7.6</v>
      </c>
      <c r="M112" s="218" t="s">
        <v>116</v>
      </c>
      <c r="N112" s="146">
        <v>116</v>
      </c>
      <c r="O112" s="142">
        <v>116</v>
      </c>
      <c r="P112" s="142">
        <v>116</v>
      </c>
      <c r="Q112" s="163">
        <v>116</v>
      </c>
    </row>
    <row r="113" spans="1:19" s="1" customFormat="1" ht="25.5" customHeight="1">
      <c r="A113" s="12"/>
      <c r="B113" s="13"/>
      <c r="C113" s="278"/>
      <c r="D113" s="805" t="s">
        <v>32</v>
      </c>
      <c r="E113" s="958" t="s">
        <v>56</v>
      </c>
      <c r="F113" s="33"/>
      <c r="G113" s="354"/>
      <c r="H113" s="24" t="s">
        <v>16</v>
      </c>
      <c r="I113" s="189">
        <v>1.7</v>
      </c>
      <c r="J113" s="189">
        <v>1.7</v>
      </c>
      <c r="K113" s="189">
        <v>1.5</v>
      </c>
      <c r="L113" s="189">
        <v>1.5</v>
      </c>
      <c r="M113" s="450" t="s">
        <v>57</v>
      </c>
      <c r="N113" s="250">
        <v>19</v>
      </c>
      <c r="O113" s="250">
        <v>30</v>
      </c>
      <c r="P113" s="250">
        <v>30</v>
      </c>
      <c r="Q113" s="251">
        <v>30</v>
      </c>
    </row>
    <row r="114" spans="1:19" s="1" customFormat="1" ht="19.5" customHeight="1">
      <c r="A114" s="12"/>
      <c r="B114" s="13"/>
      <c r="C114" s="278"/>
      <c r="D114" s="806"/>
      <c r="E114" s="959"/>
      <c r="F114" s="33"/>
      <c r="G114" s="354"/>
      <c r="H114" s="21" t="s">
        <v>16</v>
      </c>
      <c r="I114" s="193"/>
      <c r="J114" s="223"/>
      <c r="K114" s="223"/>
      <c r="L114" s="223"/>
      <c r="M114" s="343"/>
      <c r="N114" s="145"/>
      <c r="O114" s="145"/>
      <c r="P114" s="145"/>
      <c r="Q114" s="165"/>
    </row>
    <row r="115" spans="1:19" s="1" customFormat="1" ht="42" customHeight="1">
      <c r="A115" s="12"/>
      <c r="B115" s="35"/>
      <c r="C115" s="278"/>
      <c r="D115" s="275" t="s">
        <v>33</v>
      </c>
      <c r="E115" s="307" t="s">
        <v>58</v>
      </c>
      <c r="F115" s="309"/>
      <c r="G115" s="354"/>
      <c r="H115" s="21" t="s">
        <v>16</v>
      </c>
      <c r="I115" s="98">
        <v>2</v>
      </c>
      <c r="J115" s="80">
        <v>2</v>
      </c>
      <c r="K115" s="80">
        <v>2</v>
      </c>
      <c r="L115" s="80">
        <v>2</v>
      </c>
      <c r="M115" s="218" t="s">
        <v>59</v>
      </c>
      <c r="N115" s="142">
        <v>80</v>
      </c>
      <c r="O115" s="142">
        <v>80</v>
      </c>
      <c r="P115" s="142">
        <v>80</v>
      </c>
      <c r="Q115" s="163">
        <v>80</v>
      </c>
    </row>
    <row r="116" spans="1:19" s="1" customFormat="1" ht="15" customHeight="1">
      <c r="A116" s="12"/>
      <c r="B116" s="35"/>
      <c r="C116" s="278"/>
      <c r="D116" s="298" t="s">
        <v>36</v>
      </c>
      <c r="E116" s="974" t="s">
        <v>60</v>
      </c>
      <c r="F116" s="33"/>
      <c r="G116" s="120"/>
      <c r="H116" s="24" t="s">
        <v>16</v>
      </c>
      <c r="I116" s="93">
        <v>5</v>
      </c>
      <c r="J116" s="195">
        <v>6.5</v>
      </c>
      <c r="K116" s="93">
        <v>5</v>
      </c>
      <c r="L116" s="93">
        <v>5</v>
      </c>
      <c r="M116" s="967" t="s">
        <v>167</v>
      </c>
      <c r="N116" s="143">
        <v>1</v>
      </c>
      <c r="O116" s="143">
        <v>1</v>
      </c>
      <c r="P116" s="143">
        <v>1</v>
      </c>
      <c r="Q116" s="166">
        <v>1</v>
      </c>
    </row>
    <row r="117" spans="1:19" s="1" customFormat="1" ht="16.5" customHeight="1">
      <c r="A117" s="12"/>
      <c r="B117" s="35"/>
      <c r="C117" s="279"/>
      <c r="D117" s="276"/>
      <c r="E117" s="977"/>
      <c r="F117" s="33"/>
      <c r="G117" s="120"/>
      <c r="H117" s="21" t="s">
        <v>105</v>
      </c>
      <c r="I117" s="98"/>
      <c r="J117" s="80">
        <v>3.5</v>
      </c>
      <c r="K117" s="98"/>
      <c r="L117" s="98"/>
      <c r="M117" s="966"/>
      <c r="N117" s="571"/>
      <c r="O117" s="571"/>
      <c r="P117" s="571"/>
      <c r="Q117" s="570"/>
    </row>
    <row r="118" spans="1:19" s="1" customFormat="1" ht="17.25" customHeight="1">
      <c r="A118" s="12"/>
      <c r="B118" s="35"/>
      <c r="C118" s="279"/>
      <c r="D118" s="482" t="s">
        <v>39</v>
      </c>
      <c r="E118" s="839" t="s">
        <v>61</v>
      </c>
      <c r="F118" s="309"/>
      <c r="G118" s="978" t="s">
        <v>257</v>
      </c>
      <c r="H118" s="335" t="s">
        <v>20</v>
      </c>
      <c r="I118" s="94">
        <v>47.2</v>
      </c>
      <c r="J118" s="79">
        <v>10</v>
      </c>
      <c r="K118" s="94"/>
      <c r="L118" s="94"/>
      <c r="M118" s="888" t="s">
        <v>147</v>
      </c>
      <c r="N118" s="155">
        <v>100</v>
      </c>
      <c r="O118" s="642">
        <v>100</v>
      </c>
      <c r="P118" s="247"/>
      <c r="Q118" s="197"/>
    </row>
    <row r="119" spans="1:19" s="1" customFormat="1" ht="14.25" customHeight="1">
      <c r="A119" s="12"/>
      <c r="B119" s="35"/>
      <c r="C119" s="279"/>
      <c r="D119" s="502"/>
      <c r="E119" s="1087"/>
      <c r="F119" s="309"/>
      <c r="G119" s="979"/>
      <c r="H119" s="335" t="s">
        <v>21</v>
      </c>
      <c r="I119" s="536">
        <f>60.8+17.9</f>
        <v>78.699999999999989</v>
      </c>
      <c r="J119" s="79">
        <v>50</v>
      </c>
      <c r="K119" s="94"/>
      <c r="L119" s="94"/>
      <c r="M119" s="1086"/>
      <c r="N119" s="535"/>
      <c r="O119" s="282"/>
      <c r="P119" s="282"/>
      <c r="Q119" s="290"/>
    </row>
    <row r="120" spans="1:19" s="1" customFormat="1" ht="30.75" customHeight="1">
      <c r="A120" s="12"/>
      <c r="B120" s="35"/>
      <c r="C120" s="279"/>
      <c r="D120" s="710"/>
      <c r="E120" s="1087"/>
      <c r="F120" s="309"/>
      <c r="G120" s="979"/>
      <c r="H120" s="335" t="s">
        <v>20</v>
      </c>
      <c r="I120" s="94"/>
      <c r="J120" s="79">
        <v>20</v>
      </c>
      <c r="K120" s="94"/>
      <c r="L120" s="94"/>
      <c r="M120" s="124" t="s">
        <v>146</v>
      </c>
      <c r="N120" s="154">
        <v>100</v>
      </c>
      <c r="O120" s="638">
        <v>100</v>
      </c>
      <c r="P120" s="346"/>
      <c r="Q120" s="493"/>
      <c r="S120" s="204"/>
    </row>
    <row r="121" spans="1:19" s="1" customFormat="1" ht="28.5" customHeight="1">
      <c r="A121" s="12"/>
      <c r="B121" s="35"/>
      <c r="C121" s="279"/>
      <c r="D121" s="502"/>
      <c r="E121" s="1087"/>
      <c r="F121" s="309"/>
      <c r="G121" s="979"/>
      <c r="H121" s="335"/>
      <c r="I121" s="536"/>
      <c r="J121" s="79"/>
      <c r="K121" s="94"/>
      <c r="L121" s="94"/>
      <c r="M121" s="635" t="s">
        <v>170</v>
      </c>
      <c r="N121" s="543">
        <v>100</v>
      </c>
      <c r="O121" s="157"/>
      <c r="P121" s="157"/>
      <c r="Q121" s="299"/>
    </row>
    <row r="122" spans="1:19" s="1" customFormat="1" ht="30" customHeight="1">
      <c r="A122" s="12"/>
      <c r="B122" s="35"/>
      <c r="C122" s="279"/>
      <c r="D122" s="502"/>
      <c r="E122" s="531"/>
      <c r="F122" s="309"/>
      <c r="G122" s="512"/>
      <c r="H122" s="105"/>
      <c r="I122" s="98"/>
      <c r="J122" s="105"/>
      <c r="K122" s="98"/>
      <c r="L122" s="98"/>
      <c r="M122" s="639" t="s">
        <v>169</v>
      </c>
      <c r="N122" s="640">
        <v>100</v>
      </c>
      <c r="O122" s="641"/>
      <c r="P122" s="248"/>
      <c r="Q122" s="168"/>
      <c r="S122" s="204"/>
    </row>
    <row r="123" spans="1:19" s="1" customFormat="1" ht="15" customHeight="1">
      <c r="A123" s="12"/>
      <c r="B123" s="35"/>
      <c r="C123" s="279"/>
      <c r="D123" s="784"/>
      <c r="E123" s="791"/>
      <c r="F123" s="309"/>
      <c r="G123" s="1099" t="s">
        <v>19</v>
      </c>
      <c r="H123" s="79" t="s">
        <v>105</v>
      </c>
      <c r="I123" s="94">
        <v>74.2</v>
      </c>
      <c r="J123" s="94">
        <v>74.2</v>
      </c>
      <c r="K123" s="94"/>
      <c r="L123" s="94"/>
      <c r="M123" s="851" t="s">
        <v>144</v>
      </c>
      <c r="N123" s="543">
        <v>100</v>
      </c>
      <c r="O123" s="157">
        <v>100</v>
      </c>
      <c r="P123" s="157"/>
      <c r="Q123" s="299"/>
      <c r="R123" s="1094"/>
    </row>
    <row r="124" spans="1:19" s="1" customFormat="1" ht="24" customHeight="1">
      <c r="A124" s="12"/>
      <c r="B124" s="35"/>
      <c r="C124" s="279"/>
      <c r="D124" s="784"/>
      <c r="E124" s="791"/>
      <c r="F124" s="309"/>
      <c r="G124" s="1099"/>
      <c r="H124" s="79" t="s">
        <v>21</v>
      </c>
      <c r="I124" s="94">
        <v>79.8</v>
      </c>
      <c r="J124" s="94">
        <f>79.8-37</f>
        <v>42.8</v>
      </c>
      <c r="K124" s="94"/>
      <c r="L124" s="94"/>
      <c r="M124" s="1100"/>
      <c r="N124" s="535"/>
      <c r="O124" s="282"/>
      <c r="P124" s="282"/>
      <c r="Q124" s="290"/>
      <c r="R124" s="1094"/>
    </row>
    <row r="125" spans="1:19" s="1" customFormat="1" ht="29.25" customHeight="1">
      <c r="A125" s="12"/>
      <c r="B125" s="35"/>
      <c r="C125" s="279"/>
      <c r="D125" s="302"/>
      <c r="E125" s="789"/>
      <c r="F125" s="33"/>
      <c r="G125" s="818"/>
      <c r="H125" s="416" t="s">
        <v>16</v>
      </c>
      <c r="I125" s="98"/>
      <c r="J125" s="98"/>
      <c r="K125" s="98">
        <v>40</v>
      </c>
      <c r="L125" s="98"/>
      <c r="M125" s="797" t="s">
        <v>133</v>
      </c>
      <c r="N125" s="544">
        <v>100</v>
      </c>
      <c r="O125" s="248"/>
      <c r="P125" s="248">
        <v>100</v>
      </c>
      <c r="Q125" s="168"/>
      <c r="R125" s="1059"/>
    </row>
    <row r="126" spans="1:19" s="1" customFormat="1" ht="25.5" customHeight="1">
      <c r="A126" s="12"/>
      <c r="B126" s="13"/>
      <c r="C126" s="278"/>
      <c r="D126" s="962" t="s">
        <v>41</v>
      </c>
      <c r="E126" s="963" t="s">
        <v>168</v>
      </c>
      <c r="F126" s="33"/>
      <c r="G126" s="980" t="s">
        <v>257</v>
      </c>
      <c r="H126" s="194" t="s">
        <v>16</v>
      </c>
      <c r="I126" s="189"/>
      <c r="J126" s="252"/>
      <c r="K126" s="660"/>
      <c r="L126" s="660">
        <v>653</v>
      </c>
      <c r="M126" s="785" t="s">
        <v>241</v>
      </c>
      <c r="N126" s="144"/>
      <c r="O126" s="144"/>
      <c r="P126" s="144"/>
      <c r="Q126" s="164">
        <v>25</v>
      </c>
      <c r="R126" s="1059"/>
    </row>
    <row r="127" spans="1:19" s="1" customFormat="1" ht="15.75" customHeight="1">
      <c r="A127" s="12"/>
      <c r="B127" s="13"/>
      <c r="C127" s="278"/>
      <c r="D127" s="805"/>
      <c r="E127" s="974"/>
      <c r="F127" s="696"/>
      <c r="G127" s="1104"/>
      <c r="H127" s="161"/>
      <c r="I127" s="193"/>
      <c r="J127" s="223"/>
      <c r="K127" s="661"/>
      <c r="L127" s="661"/>
      <c r="M127" s="344"/>
      <c r="N127" s="345"/>
      <c r="O127" s="345"/>
      <c r="P127" s="250"/>
      <c r="Q127" s="251"/>
    </row>
    <row r="128" spans="1:19" s="1" customFormat="1" ht="16.5" customHeight="1">
      <c r="A128" s="12"/>
      <c r="B128" s="13"/>
      <c r="C128" s="278"/>
      <c r="D128" s="962" t="s">
        <v>243</v>
      </c>
      <c r="E128" s="963" t="s">
        <v>244</v>
      </c>
      <c r="F128" s="800" t="s">
        <v>228</v>
      </c>
      <c r="G128" s="816"/>
      <c r="H128" s="194" t="s">
        <v>16</v>
      </c>
      <c r="I128" s="189"/>
      <c r="J128" s="252"/>
      <c r="K128" s="660"/>
      <c r="L128" s="660"/>
      <c r="M128" s="785" t="s">
        <v>245</v>
      </c>
      <c r="N128" s="144"/>
      <c r="O128" s="144">
        <v>1</v>
      </c>
      <c r="P128" s="144"/>
      <c r="Q128" s="164"/>
    </row>
    <row r="129" spans="1:18" s="1" customFormat="1" ht="24.75" customHeight="1">
      <c r="A129" s="12"/>
      <c r="B129" s="13"/>
      <c r="C129" s="278"/>
      <c r="D129" s="806"/>
      <c r="E129" s="963"/>
      <c r="F129" s="696"/>
      <c r="G129" s="964"/>
      <c r="H129" s="161"/>
      <c r="I129" s="193"/>
      <c r="J129" s="223"/>
      <c r="K129" s="661"/>
      <c r="L129" s="661"/>
      <c r="M129" s="344" t="s">
        <v>246</v>
      </c>
      <c r="N129" s="345"/>
      <c r="O129" s="345"/>
      <c r="P129" s="250"/>
      <c r="Q129" s="251"/>
    </row>
    <row r="130" spans="1:18" s="1" customFormat="1" ht="16.5" customHeight="1">
      <c r="A130" s="12"/>
      <c r="B130" s="13"/>
      <c r="C130" s="278"/>
      <c r="D130" s="805"/>
      <c r="E130" s="807" t="s">
        <v>137</v>
      </c>
      <c r="F130" s="548"/>
      <c r="G130" s="1105" t="s">
        <v>257</v>
      </c>
      <c r="H130" s="549"/>
      <c r="I130" s="550"/>
      <c r="J130" s="550"/>
      <c r="K130" s="550"/>
      <c r="L130" s="550"/>
      <c r="M130" s="551" t="s">
        <v>122</v>
      </c>
      <c r="N130" s="541"/>
      <c r="O130" s="541"/>
      <c r="P130" s="144"/>
      <c r="Q130" s="164"/>
    </row>
    <row r="131" spans="1:18" s="1" customFormat="1" ht="18.75" customHeight="1">
      <c r="A131" s="12"/>
      <c r="B131" s="13"/>
      <c r="C131" s="278"/>
      <c r="D131" s="806"/>
      <c r="E131" s="808"/>
      <c r="F131" s="548"/>
      <c r="G131" s="1106"/>
      <c r="H131" s="552" t="s">
        <v>105</v>
      </c>
      <c r="I131" s="553"/>
      <c r="J131" s="554"/>
      <c r="K131" s="554"/>
      <c r="L131" s="554"/>
      <c r="M131" s="344"/>
      <c r="N131" s="345"/>
      <c r="O131" s="345"/>
      <c r="P131" s="250"/>
      <c r="Q131" s="165"/>
      <c r="R131" s="204"/>
    </row>
    <row r="132" spans="1:18" s="1" customFormat="1" ht="15.75" customHeight="1" thickBot="1">
      <c r="A132" s="443"/>
      <c r="B132" s="244"/>
      <c r="C132" s="272"/>
      <c r="D132" s="256"/>
      <c r="E132" s="254"/>
      <c r="F132" s="255"/>
      <c r="G132" s="174"/>
      <c r="H132" s="430" t="s">
        <v>44</v>
      </c>
      <c r="I132" s="102">
        <f>SUM(I94:I131)</f>
        <v>445.7</v>
      </c>
      <c r="J132" s="102">
        <f>SUM(J94:J131)</f>
        <v>395.5</v>
      </c>
      <c r="K132" s="102">
        <f>SUM(K94:K131)</f>
        <v>193.6</v>
      </c>
      <c r="L132" s="102">
        <f>SUM(L94:L131)</f>
        <v>790.6</v>
      </c>
      <c r="M132" s="257"/>
      <c r="N132" s="258"/>
      <c r="O132" s="259"/>
      <c r="P132" s="259"/>
      <c r="Q132" s="260"/>
    </row>
    <row r="133" spans="1:18" s="1" customFormat="1" ht="21.75" customHeight="1">
      <c r="A133" s="809" t="s">
        <v>10</v>
      </c>
      <c r="B133" s="812" t="s">
        <v>10</v>
      </c>
      <c r="C133" s="953" t="s">
        <v>39</v>
      </c>
      <c r="D133" s="822"/>
      <c r="E133" s="955" t="s">
        <v>62</v>
      </c>
      <c r="F133" s="997"/>
      <c r="G133" s="943" t="s">
        <v>264</v>
      </c>
      <c r="H133" s="213" t="s">
        <v>16</v>
      </c>
      <c r="I133" s="123">
        <v>9</v>
      </c>
      <c r="J133" s="123">
        <v>10</v>
      </c>
      <c r="K133" s="123">
        <v>10</v>
      </c>
      <c r="L133" s="123">
        <v>10</v>
      </c>
      <c r="M133" s="43" t="s">
        <v>63</v>
      </c>
      <c r="N133" s="479">
        <v>4</v>
      </c>
      <c r="O133" s="479">
        <v>5</v>
      </c>
      <c r="P133" s="479">
        <v>5</v>
      </c>
      <c r="Q133" s="457">
        <v>5</v>
      </c>
    </row>
    <row r="134" spans="1:18" s="1" customFormat="1" ht="37.5" customHeight="1">
      <c r="A134" s="810"/>
      <c r="B134" s="813"/>
      <c r="C134" s="936"/>
      <c r="D134" s="823"/>
      <c r="E134" s="956"/>
      <c r="F134" s="1014"/>
      <c r="G134" s="944"/>
      <c r="H134" s="63" t="s">
        <v>16</v>
      </c>
      <c r="I134" s="94">
        <v>17</v>
      </c>
      <c r="J134" s="94"/>
      <c r="K134" s="94"/>
      <c r="L134" s="94"/>
      <c r="M134" s="529" t="s">
        <v>173</v>
      </c>
      <c r="N134" s="540">
        <v>1</v>
      </c>
      <c r="O134" s="480"/>
      <c r="P134" s="480"/>
      <c r="Q134" s="458"/>
    </row>
    <row r="135" spans="1:18" s="1" customFormat="1" ht="17.25" customHeight="1" thickBot="1">
      <c r="A135" s="811"/>
      <c r="B135" s="814"/>
      <c r="C135" s="954"/>
      <c r="D135" s="824"/>
      <c r="E135" s="957"/>
      <c r="F135" s="998"/>
      <c r="G135" s="945"/>
      <c r="H135" s="37" t="s">
        <v>44</v>
      </c>
      <c r="I135" s="81">
        <f>SUM(I133:I134)</f>
        <v>26</v>
      </c>
      <c r="J135" s="102">
        <f t="shared" ref="J135" si="12">SUM(J133)</f>
        <v>10</v>
      </c>
      <c r="K135" s="102">
        <f t="shared" ref="K135:L135" si="13">SUM(K133)</f>
        <v>10</v>
      </c>
      <c r="L135" s="102">
        <f t="shared" si="13"/>
        <v>10</v>
      </c>
      <c r="M135" s="108"/>
      <c r="N135" s="481"/>
      <c r="O135" s="481"/>
      <c r="P135" s="481"/>
      <c r="Q135" s="459"/>
    </row>
    <row r="136" spans="1:18" s="38" customFormat="1" ht="23.25" customHeight="1">
      <c r="A136" s="809" t="s">
        <v>10</v>
      </c>
      <c r="B136" s="812" t="s">
        <v>10</v>
      </c>
      <c r="C136" s="935" t="s">
        <v>41</v>
      </c>
      <c r="D136" s="938"/>
      <c r="E136" s="941" t="s">
        <v>135</v>
      </c>
      <c r="F136" s="447"/>
      <c r="G136" s="815" t="s">
        <v>261</v>
      </c>
      <c r="H136" s="66" t="s">
        <v>17</v>
      </c>
      <c r="I136" s="93">
        <v>5.4</v>
      </c>
      <c r="J136" s="93">
        <v>5.4</v>
      </c>
      <c r="K136" s="93">
        <v>5.4</v>
      </c>
      <c r="L136" s="93">
        <v>5.4</v>
      </c>
      <c r="M136" s="1002" t="s">
        <v>90</v>
      </c>
      <c r="N136" s="480">
        <v>1</v>
      </c>
      <c r="O136" s="314">
        <v>1</v>
      </c>
      <c r="P136" s="480">
        <v>1</v>
      </c>
      <c r="Q136" s="458">
        <v>1</v>
      </c>
    </row>
    <row r="137" spans="1:18" s="38" customFormat="1" ht="13.5" customHeight="1">
      <c r="A137" s="810"/>
      <c r="B137" s="813"/>
      <c r="C137" s="936"/>
      <c r="D137" s="939"/>
      <c r="E137" s="942"/>
      <c r="F137" s="337"/>
      <c r="G137" s="816"/>
      <c r="H137" s="63"/>
      <c r="I137" s="94"/>
      <c r="J137" s="94"/>
      <c r="K137" s="94"/>
      <c r="L137" s="94"/>
      <c r="M137" s="1016"/>
      <c r="N137" s="480"/>
      <c r="O137" s="315"/>
      <c r="P137" s="480"/>
      <c r="Q137" s="458"/>
    </row>
    <row r="138" spans="1:18" s="38" customFormat="1" ht="18.75" customHeight="1" thickBot="1">
      <c r="A138" s="811"/>
      <c r="B138" s="814"/>
      <c r="C138" s="937"/>
      <c r="D138" s="940"/>
      <c r="E138" s="201"/>
      <c r="F138" s="448"/>
      <c r="G138" s="817"/>
      <c r="H138" s="37" t="s">
        <v>44</v>
      </c>
      <c r="I138" s="102">
        <f>SUM(I136:I136)</f>
        <v>5.4</v>
      </c>
      <c r="J138" s="102">
        <f>SUM(J136:J136)</f>
        <v>5.4</v>
      </c>
      <c r="K138" s="102">
        <f>SUM(K136:K136)</f>
        <v>5.4</v>
      </c>
      <c r="L138" s="102">
        <f>SUM(L136:L136)</f>
        <v>5.4</v>
      </c>
      <c r="M138" s="462"/>
      <c r="N138" s="481"/>
      <c r="O138" s="316"/>
      <c r="P138" s="481"/>
      <c r="Q138" s="459"/>
    </row>
    <row r="139" spans="1:18" s="1" customFormat="1" ht="15" customHeight="1" thickBot="1">
      <c r="A139" s="443" t="s">
        <v>10</v>
      </c>
      <c r="B139" s="444" t="s">
        <v>10</v>
      </c>
      <c r="C139" s="947" t="s">
        <v>64</v>
      </c>
      <c r="D139" s="948"/>
      <c r="E139" s="948"/>
      <c r="F139" s="948"/>
      <c r="G139" s="948"/>
      <c r="H139" s="1101"/>
      <c r="I139" s="106">
        <f>I138+I135+I132+I92+I90+I86+I72+I70+I65+I61+I58</f>
        <v>14140.5</v>
      </c>
      <c r="J139" s="106">
        <f>J138+J135+J132+J92+J90+J86+J72+J70+J65+J61+J58</f>
        <v>15139.3</v>
      </c>
      <c r="K139" s="111">
        <f>K138+K135+K132+K92+K90+K86+K72+K70+K65+K61+K58</f>
        <v>12762.7</v>
      </c>
      <c r="L139" s="111">
        <f>L138+L135+L132+L92+L90+L86+L72+L70+L65+L61+L58</f>
        <v>13588.7</v>
      </c>
      <c r="M139" s="39"/>
      <c r="N139" s="214"/>
      <c r="O139" s="214"/>
      <c r="P139" s="147"/>
      <c r="Q139" s="329"/>
    </row>
    <row r="140" spans="1:18" s="1" customFormat="1" ht="17.25" customHeight="1" thickBot="1">
      <c r="A140" s="41" t="s">
        <v>10</v>
      </c>
      <c r="B140" s="42" t="s">
        <v>18</v>
      </c>
      <c r="C140" s="828" t="s">
        <v>65</v>
      </c>
      <c r="D140" s="829"/>
      <c r="E140" s="829"/>
      <c r="F140" s="829"/>
      <c r="G140" s="829"/>
      <c r="H140" s="829"/>
      <c r="I140" s="829"/>
      <c r="J140" s="829"/>
      <c r="K140" s="829"/>
      <c r="L140" s="829"/>
      <c r="M140" s="829"/>
      <c r="N140" s="829"/>
      <c r="O140" s="829"/>
      <c r="P140" s="829"/>
      <c r="Q140" s="831"/>
    </row>
    <row r="141" spans="1:18" s="1" customFormat="1" ht="15.75" customHeight="1">
      <c r="A141" s="719" t="s">
        <v>10</v>
      </c>
      <c r="B141" s="721" t="s">
        <v>18</v>
      </c>
      <c r="C141" s="322" t="s">
        <v>10</v>
      </c>
      <c r="D141" s="730" t="s">
        <v>18</v>
      </c>
      <c r="E141" s="941" t="s">
        <v>98</v>
      </c>
      <c r="F141" s="1102" t="s">
        <v>103</v>
      </c>
      <c r="G141" s="815" t="s">
        <v>66</v>
      </c>
      <c r="H141" s="731" t="s">
        <v>16</v>
      </c>
      <c r="I141" s="123">
        <f>487.8-48.6-15.7</f>
        <v>423.5</v>
      </c>
      <c r="J141" s="136">
        <f>399+15-20+20</f>
        <v>414</v>
      </c>
      <c r="K141" s="136">
        <v>324.7</v>
      </c>
      <c r="L141" s="136">
        <v>303.7</v>
      </c>
      <c r="M141" s="732" t="s">
        <v>92</v>
      </c>
      <c r="N141" s="738">
        <v>427</v>
      </c>
      <c r="O141" s="738">
        <v>432</v>
      </c>
      <c r="P141" s="739">
        <v>432</v>
      </c>
      <c r="Q141" s="740">
        <v>432</v>
      </c>
    </row>
    <row r="142" spans="1:18" s="1" customFormat="1" ht="26.25" customHeight="1">
      <c r="A142" s="716"/>
      <c r="B142" s="722"/>
      <c r="C142" s="717"/>
      <c r="D142" s="717"/>
      <c r="E142" s="973"/>
      <c r="F142" s="1103"/>
      <c r="G142" s="971"/>
      <c r="H142" s="109" t="s">
        <v>105</v>
      </c>
      <c r="I142" s="107">
        <v>8</v>
      </c>
      <c r="J142" s="94"/>
      <c r="K142" s="94"/>
      <c r="L142" s="94"/>
      <c r="M142" s="737" t="s">
        <v>131</v>
      </c>
      <c r="N142" s="185">
        <v>508</v>
      </c>
      <c r="O142" s="185">
        <v>509</v>
      </c>
      <c r="P142" s="425">
        <v>514</v>
      </c>
      <c r="Q142" s="186">
        <v>517</v>
      </c>
    </row>
    <row r="143" spans="1:18" s="1" customFormat="1" ht="17.25" customHeight="1">
      <c r="A143" s="716"/>
      <c r="B143" s="722"/>
      <c r="C143" s="717"/>
      <c r="D143" s="717"/>
      <c r="E143" s="726"/>
      <c r="F143" s="1103"/>
      <c r="G143" s="971"/>
      <c r="H143" s="109"/>
      <c r="I143" s="94"/>
      <c r="J143" s="94"/>
      <c r="K143" s="94"/>
      <c r="L143" s="94"/>
      <c r="M143" s="124" t="s">
        <v>93</v>
      </c>
      <c r="N143" s="171">
        <v>3</v>
      </c>
      <c r="O143" s="171">
        <v>3</v>
      </c>
      <c r="P143" s="426">
        <v>50</v>
      </c>
      <c r="Q143" s="170">
        <v>50</v>
      </c>
    </row>
    <row r="144" spans="1:18" s="1" customFormat="1" ht="17.25" customHeight="1">
      <c r="A144" s="716"/>
      <c r="B144" s="722"/>
      <c r="C144" s="717"/>
      <c r="D144" s="717"/>
      <c r="E144" s="726"/>
      <c r="F144" s="1103"/>
      <c r="G144" s="971"/>
      <c r="H144" s="109"/>
      <c r="I144" s="94"/>
      <c r="J144" s="94"/>
      <c r="K144" s="94"/>
      <c r="L144" s="94"/>
      <c r="M144" s="124" t="s">
        <v>91</v>
      </c>
      <c r="N144" s="171">
        <v>5</v>
      </c>
      <c r="O144" s="171">
        <v>5</v>
      </c>
      <c r="P144" s="426">
        <v>5</v>
      </c>
      <c r="Q144" s="170">
        <v>5</v>
      </c>
    </row>
    <row r="145" spans="1:18" s="1" customFormat="1" ht="17.25" customHeight="1">
      <c r="A145" s="716"/>
      <c r="B145" s="722"/>
      <c r="C145" s="717"/>
      <c r="D145" s="717"/>
      <c r="E145" s="728"/>
      <c r="F145" s="1103"/>
      <c r="G145" s="121"/>
      <c r="H145" s="109"/>
      <c r="I145" s="94"/>
      <c r="J145" s="94"/>
      <c r="K145" s="94"/>
      <c r="L145" s="94"/>
      <c r="M145" s="725" t="s">
        <v>114</v>
      </c>
      <c r="N145" s="187">
        <v>4</v>
      </c>
      <c r="O145" s="187">
        <v>4</v>
      </c>
      <c r="P145" s="426"/>
      <c r="Q145" s="170">
        <v>1</v>
      </c>
    </row>
    <row r="146" spans="1:18" s="1" customFormat="1" ht="18" customHeight="1">
      <c r="A146" s="716"/>
      <c r="B146" s="722"/>
      <c r="C146" s="717"/>
      <c r="D146" s="717"/>
      <c r="E146" s="728"/>
      <c r="F146" s="1103"/>
      <c r="G146" s="121"/>
      <c r="H146" s="109"/>
      <c r="I146" s="94"/>
      <c r="J146" s="94"/>
      <c r="K146" s="94"/>
      <c r="L146" s="94"/>
      <c r="M146" s="124" t="s">
        <v>115</v>
      </c>
      <c r="N146" s="171">
        <v>14</v>
      </c>
      <c r="O146" s="171">
        <v>15</v>
      </c>
      <c r="P146" s="426">
        <v>15</v>
      </c>
      <c r="Q146" s="170">
        <v>15</v>
      </c>
    </row>
    <row r="147" spans="1:18" s="1" customFormat="1" ht="40.5" customHeight="1">
      <c r="A147" s="716"/>
      <c r="B147" s="722"/>
      <c r="C147" s="717"/>
      <c r="D147" s="717"/>
      <c r="E147" s="728"/>
      <c r="F147" s="727"/>
      <c r="G147" s="121"/>
      <c r="H147" s="491" t="s">
        <v>16</v>
      </c>
      <c r="I147" s="569">
        <f>17.3+48.6+15.7</f>
        <v>81.600000000000009</v>
      </c>
      <c r="J147" s="569">
        <v>69</v>
      </c>
      <c r="K147" s="569">
        <v>69</v>
      </c>
      <c r="L147" s="569">
        <v>69</v>
      </c>
      <c r="M147" s="724" t="s">
        <v>247</v>
      </c>
      <c r="N147" s="185">
        <v>1</v>
      </c>
      <c r="O147" s="185">
        <v>1</v>
      </c>
      <c r="P147" s="425">
        <v>1</v>
      </c>
      <c r="Q147" s="186">
        <v>1</v>
      </c>
    </row>
    <row r="148" spans="1:18" s="1" customFormat="1" ht="39.75" customHeight="1">
      <c r="A148" s="716"/>
      <c r="B148" s="722"/>
      <c r="C148" s="717"/>
      <c r="D148" s="717"/>
      <c r="E148" s="796"/>
      <c r="F148" s="788"/>
      <c r="G148" s="121"/>
      <c r="H148" s="645" t="s">
        <v>16</v>
      </c>
      <c r="I148" s="203"/>
      <c r="J148" s="203">
        <v>25</v>
      </c>
      <c r="K148" s="203"/>
      <c r="L148" s="203"/>
      <c r="M148" s="124" t="s">
        <v>233</v>
      </c>
      <c r="N148" s="426"/>
      <c r="O148" s="426">
        <v>2</v>
      </c>
      <c r="P148" s="426"/>
      <c r="Q148" s="170"/>
    </row>
    <row r="149" spans="1:18" s="1" customFormat="1" ht="17.25" customHeight="1">
      <c r="A149" s="716"/>
      <c r="B149" s="722"/>
      <c r="C149" s="717"/>
      <c r="D149" s="717"/>
      <c r="E149" s="796"/>
      <c r="F149" s="788"/>
      <c r="G149" s="121"/>
      <c r="H149" s="491" t="s">
        <v>16</v>
      </c>
      <c r="I149" s="569"/>
      <c r="J149" s="569">
        <v>39</v>
      </c>
      <c r="K149" s="569">
        <v>50</v>
      </c>
      <c r="L149" s="569"/>
      <c r="M149" s="1110" t="s">
        <v>252</v>
      </c>
      <c r="N149" s="425"/>
      <c r="O149" s="185">
        <v>51</v>
      </c>
      <c r="P149" s="425">
        <v>66</v>
      </c>
      <c r="Q149" s="186"/>
    </row>
    <row r="150" spans="1:18" s="1" customFormat="1" ht="17.25" customHeight="1">
      <c r="A150" s="716"/>
      <c r="B150" s="722"/>
      <c r="C150" s="717"/>
      <c r="D150" s="717"/>
      <c r="E150" s="796"/>
      <c r="F150" s="788"/>
      <c r="G150" s="121"/>
      <c r="H150" s="109" t="s">
        <v>16</v>
      </c>
      <c r="I150" s="94"/>
      <c r="J150" s="94">
        <f>0.4235*4+0.0242*50*4</f>
        <v>6.5339999999999998</v>
      </c>
      <c r="K150" s="94">
        <f>6.9+19.2</f>
        <v>26.1</v>
      </c>
      <c r="L150" s="94">
        <f>6.9+34</f>
        <v>40.9</v>
      </c>
      <c r="M150" s="1086"/>
      <c r="N150" s="581"/>
      <c r="O150" s="581"/>
      <c r="P150" s="657"/>
      <c r="Q150" s="668"/>
    </row>
    <row r="151" spans="1:18" s="1" customFormat="1" ht="28.5" customHeight="1">
      <c r="A151" s="716"/>
      <c r="B151" s="722"/>
      <c r="C151" s="717"/>
      <c r="D151" s="717"/>
      <c r="E151" s="883" t="s">
        <v>249</v>
      </c>
      <c r="F151" s="801" t="s">
        <v>228</v>
      </c>
      <c r="G151" s="121"/>
      <c r="H151" s="491" t="s">
        <v>16</v>
      </c>
      <c r="I151" s="569"/>
      <c r="J151" s="569"/>
      <c r="K151" s="569"/>
      <c r="L151" s="569">
        <f>30+15</f>
        <v>45</v>
      </c>
      <c r="M151" s="790" t="s">
        <v>248</v>
      </c>
      <c r="N151" s="425"/>
      <c r="O151" s="425"/>
      <c r="P151" s="425">
        <v>1</v>
      </c>
      <c r="Q151" s="186"/>
    </row>
    <row r="152" spans="1:18" s="1" customFormat="1" ht="15" customHeight="1">
      <c r="A152" s="716"/>
      <c r="B152" s="722"/>
      <c r="C152" s="717"/>
      <c r="D152" s="717"/>
      <c r="E152" s="884"/>
      <c r="F152" s="802"/>
      <c r="G152" s="121"/>
      <c r="H152" s="109"/>
      <c r="I152" s="94"/>
      <c r="J152" s="94"/>
      <c r="K152" s="94"/>
      <c r="L152" s="94"/>
      <c r="M152" s="797" t="s">
        <v>255</v>
      </c>
      <c r="N152" s="405"/>
      <c r="O152" s="405"/>
      <c r="P152" s="405"/>
      <c r="Q152" s="226">
        <v>15</v>
      </c>
    </row>
    <row r="153" spans="1:18" s="1" customFormat="1" ht="18" customHeight="1" thickBot="1">
      <c r="A153" s="720"/>
      <c r="B153" s="723"/>
      <c r="C153" s="211"/>
      <c r="D153" s="211"/>
      <c r="E153" s="736"/>
      <c r="F153" s="382"/>
      <c r="G153" s="733"/>
      <c r="H153" s="333" t="s">
        <v>44</v>
      </c>
      <c r="I153" s="102">
        <f>SUM(I141:I152)</f>
        <v>513.1</v>
      </c>
      <c r="J153" s="102">
        <f>SUM(J141:J152)</f>
        <v>553.53399999999999</v>
      </c>
      <c r="K153" s="102">
        <f>SUM(K141:K152)</f>
        <v>469.8</v>
      </c>
      <c r="L153" s="102">
        <f>SUM(L141:L152)</f>
        <v>458.59999999999997</v>
      </c>
      <c r="M153" s="718"/>
      <c r="N153" s="734"/>
      <c r="O153" s="734"/>
      <c r="P153" s="734"/>
      <c r="Q153" s="735"/>
    </row>
    <row r="154" spans="1:18" s="1" customFormat="1" ht="14.25" customHeight="1" thickBot="1">
      <c r="A154" s="720" t="s">
        <v>10</v>
      </c>
      <c r="B154" s="723" t="s">
        <v>18</v>
      </c>
      <c r="C154" s="947" t="s">
        <v>64</v>
      </c>
      <c r="D154" s="948"/>
      <c r="E154" s="948"/>
      <c r="F154" s="948"/>
      <c r="G154" s="948"/>
      <c r="H154" s="948"/>
      <c r="I154" s="283">
        <f>I153</f>
        <v>513.1</v>
      </c>
      <c r="J154" s="283">
        <f t="shared" ref="J154:L154" si="14">J153</f>
        <v>553.53399999999999</v>
      </c>
      <c r="K154" s="283">
        <f t="shared" si="14"/>
        <v>469.8</v>
      </c>
      <c r="L154" s="283">
        <f t="shared" si="14"/>
        <v>458.59999999999997</v>
      </c>
      <c r="M154" s="39"/>
      <c r="N154" s="147"/>
      <c r="O154" s="147"/>
      <c r="P154" s="147"/>
      <c r="Q154" s="40"/>
    </row>
    <row r="155" spans="1:18" s="1" customFormat="1" ht="17.25" customHeight="1" thickBot="1">
      <c r="A155" s="41" t="s">
        <v>10</v>
      </c>
      <c r="B155" s="42" t="s">
        <v>22</v>
      </c>
      <c r="C155" s="828" t="s">
        <v>125</v>
      </c>
      <c r="D155" s="829"/>
      <c r="E155" s="829"/>
      <c r="F155" s="829"/>
      <c r="G155" s="1109"/>
      <c r="H155" s="829"/>
      <c r="I155" s="829"/>
      <c r="J155" s="829"/>
      <c r="K155" s="829"/>
      <c r="L155" s="829"/>
      <c r="M155" s="829"/>
      <c r="N155" s="829"/>
      <c r="O155" s="829"/>
      <c r="P155" s="829"/>
      <c r="Q155" s="831"/>
    </row>
    <row r="156" spans="1:18" s="1" customFormat="1" ht="27" customHeight="1">
      <c r="A156" s="671" t="s">
        <v>10</v>
      </c>
      <c r="B156" s="672" t="s">
        <v>22</v>
      </c>
      <c r="C156" s="678" t="s">
        <v>10</v>
      </c>
      <c r="D156" s="209"/>
      <c r="E156" s="48" t="s">
        <v>148</v>
      </c>
      <c r="F156" s="284"/>
      <c r="G156" s="210"/>
      <c r="H156" s="210"/>
      <c r="I156" s="116"/>
      <c r="J156" s="116"/>
      <c r="K156" s="116"/>
      <c r="L156" s="116"/>
      <c r="M156" s="398"/>
      <c r="N156" s="158"/>
      <c r="O156" s="158"/>
      <c r="P156" s="404"/>
      <c r="Q156" s="427"/>
    </row>
    <row r="157" spans="1:18" s="3" customFormat="1" ht="22.5" customHeight="1">
      <c r="A157" s="861"/>
      <c r="B157" s="864"/>
      <c r="C157" s="834"/>
      <c r="D157" s="673" t="s">
        <v>10</v>
      </c>
      <c r="E157" s="836" t="s">
        <v>157</v>
      </c>
      <c r="F157" s="774" t="s">
        <v>237</v>
      </c>
      <c r="G157" s="844" t="s">
        <v>25</v>
      </c>
      <c r="H157" s="47" t="s">
        <v>16</v>
      </c>
      <c r="I157" s="94">
        <v>8.5</v>
      </c>
      <c r="J157" s="94"/>
      <c r="K157" s="94">
        <v>8.5</v>
      </c>
      <c r="L157" s="94">
        <v>2.5</v>
      </c>
      <c r="M157" s="380" t="s">
        <v>191</v>
      </c>
      <c r="N157" s="150"/>
      <c r="O157" s="296"/>
      <c r="P157" s="143"/>
      <c r="Q157" s="166">
        <v>7</v>
      </c>
      <c r="R157" s="1107"/>
    </row>
    <row r="158" spans="1:18" s="3" customFormat="1" ht="21.75" customHeight="1">
      <c r="A158" s="861"/>
      <c r="B158" s="864"/>
      <c r="C158" s="834"/>
      <c r="D158" s="673"/>
      <c r="E158" s="837"/>
      <c r="F158" s="949" t="s">
        <v>236</v>
      </c>
      <c r="G158" s="980"/>
      <c r="H158" s="746" t="s">
        <v>105</v>
      </c>
      <c r="I158" s="97"/>
      <c r="J158" s="97">
        <v>7.9</v>
      </c>
      <c r="K158" s="97"/>
      <c r="L158" s="97"/>
      <c r="M158" s="803" t="s">
        <v>127</v>
      </c>
      <c r="N158" s="287">
        <v>66</v>
      </c>
      <c r="O158" s="338">
        <v>66</v>
      </c>
      <c r="P158" s="338">
        <v>150</v>
      </c>
      <c r="Q158" s="288">
        <v>50</v>
      </c>
      <c r="R158" s="1108"/>
    </row>
    <row r="159" spans="1:18" s="3" customFormat="1" ht="41.25" customHeight="1">
      <c r="A159" s="861"/>
      <c r="B159" s="864"/>
      <c r="C159" s="834"/>
      <c r="D159" s="676"/>
      <c r="E159" s="837"/>
      <c r="F159" s="950"/>
      <c r="G159" s="709" t="s">
        <v>132</v>
      </c>
      <c r="H159" s="47" t="s">
        <v>126</v>
      </c>
      <c r="I159" s="94">
        <v>165</v>
      </c>
      <c r="J159" s="94">
        <v>165</v>
      </c>
      <c r="K159" s="94">
        <v>168.4</v>
      </c>
      <c r="L159" s="94">
        <v>113.8</v>
      </c>
      <c r="M159" s="381" t="s">
        <v>128</v>
      </c>
      <c r="N159" s="572"/>
      <c r="O159" s="572"/>
      <c r="P159" s="338"/>
      <c r="Q159" s="288">
        <v>20</v>
      </c>
      <c r="R159" s="1108"/>
    </row>
    <row r="160" spans="1:18" s="3" customFormat="1" ht="21" customHeight="1">
      <c r="A160" s="861"/>
      <c r="B160" s="864"/>
      <c r="C160" s="834"/>
      <c r="D160" s="673" t="s">
        <v>18</v>
      </c>
      <c r="E160" s="836" t="s">
        <v>192</v>
      </c>
      <c r="F160" s="775" t="s">
        <v>228</v>
      </c>
      <c r="G160" s="847" t="s">
        <v>132</v>
      </c>
      <c r="H160" s="545" t="s">
        <v>16</v>
      </c>
      <c r="I160" s="93">
        <v>20</v>
      </c>
      <c r="J160" s="93">
        <v>39</v>
      </c>
      <c r="K160" s="93">
        <v>10</v>
      </c>
      <c r="L160" s="93"/>
      <c r="M160" s="786" t="s">
        <v>134</v>
      </c>
      <c r="N160" s="379"/>
      <c r="O160" s="379"/>
      <c r="P160" s="143">
        <v>1</v>
      </c>
      <c r="Q160" s="166"/>
    </row>
    <row r="161" spans="1:18" s="3" customFormat="1" ht="24.75" customHeight="1">
      <c r="A161" s="861"/>
      <c r="B161" s="864"/>
      <c r="C161" s="834"/>
      <c r="D161" s="262"/>
      <c r="E161" s="838"/>
      <c r="F161" s="776" t="s">
        <v>229</v>
      </c>
      <c r="G161" s="848"/>
      <c r="H161" s="291" t="s">
        <v>16</v>
      </c>
      <c r="I161" s="98"/>
      <c r="J161" s="98"/>
      <c r="K161" s="98">
        <v>10</v>
      </c>
      <c r="L161" s="98"/>
      <c r="M161" s="212" t="s">
        <v>219</v>
      </c>
      <c r="N161" s="285"/>
      <c r="O161" s="285"/>
      <c r="P161" s="339">
        <v>200</v>
      </c>
      <c r="Q161" s="286"/>
    </row>
    <row r="162" spans="1:18" s="3" customFormat="1" ht="15.75" customHeight="1">
      <c r="A162" s="861"/>
      <c r="B162" s="864"/>
      <c r="C162" s="834"/>
      <c r="D162" s="680" t="s">
        <v>22</v>
      </c>
      <c r="E162" s="951" t="s">
        <v>240</v>
      </c>
      <c r="F162" s="952" t="s">
        <v>228</v>
      </c>
      <c r="G162" s="847"/>
      <c r="H162" s="850" t="s">
        <v>16</v>
      </c>
      <c r="I162" s="849"/>
      <c r="J162" s="849"/>
      <c r="K162" s="849">
        <v>100</v>
      </c>
      <c r="L162" s="849">
        <v>100</v>
      </c>
      <c r="M162" s="786" t="s">
        <v>238</v>
      </c>
      <c r="N162" s="379"/>
      <c r="O162" s="379">
        <v>1</v>
      </c>
      <c r="P162" s="155"/>
      <c r="Q162" s="166"/>
    </row>
    <row r="163" spans="1:18" s="3" customFormat="1" ht="14.25" customHeight="1">
      <c r="A163" s="861"/>
      <c r="B163" s="864"/>
      <c r="C163" s="834"/>
      <c r="D163" s="202"/>
      <c r="E163" s="951"/>
      <c r="F163" s="952"/>
      <c r="G163" s="847"/>
      <c r="H163" s="850"/>
      <c r="I163" s="849"/>
      <c r="J163" s="849"/>
      <c r="K163" s="849"/>
      <c r="L163" s="849"/>
      <c r="M163" s="212" t="s">
        <v>239</v>
      </c>
      <c r="N163" s="285"/>
      <c r="O163" s="285"/>
      <c r="P163" s="285">
        <v>1</v>
      </c>
      <c r="Q163" s="286">
        <v>2</v>
      </c>
    </row>
    <row r="164" spans="1:18" s="3" customFormat="1" ht="32.25" customHeight="1">
      <c r="A164" s="861"/>
      <c r="B164" s="864"/>
      <c r="C164" s="834"/>
      <c r="D164" s="729" t="s">
        <v>24</v>
      </c>
      <c r="E164" s="793" t="s">
        <v>250</v>
      </c>
      <c r="F164" s="794" t="s">
        <v>228</v>
      </c>
      <c r="G164" s="804"/>
      <c r="H164" s="795"/>
      <c r="I164" s="792"/>
      <c r="J164" s="792"/>
      <c r="K164" s="792"/>
      <c r="L164" s="792"/>
      <c r="M164" s="303" t="s">
        <v>251</v>
      </c>
      <c r="N164" s="741"/>
      <c r="O164" s="742">
        <v>1</v>
      </c>
      <c r="P164" s="742"/>
      <c r="Q164" s="743"/>
    </row>
    <row r="165" spans="1:18" s="1" customFormat="1" ht="15" customHeight="1">
      <c r="A165" s="861"/>
      <c r="B165" s="864"/>
      <c r="C165" s="834"/>
      <c r="D165" s="202"/>
      <c r="E165" s="946" t="s">
        <v>140</v>
      </c>
      <c r="F165" s="841" t="s">
        <v>229</v>
      </c>
      <c r="G165" s="843" t="s">
        <v>25</v>
      </c>
      <c r="H165" s="677" t="s">
        <v>105</v>
      </c>
      <c r="I165" s="536">
        <v>34.5</v>
      </c>
      <c r="J165" s="536"/>
      <c r="K165" s="536"/>
      <c r="L165" s="536"/>
      <c r="M165" s="845" t="s">
        <v>139</v>
      </c>
      <c r="N165" s="543">
        <v>1</v>
      </c>
      <c r="O165" s="675"/>
      <c r="P165" s="675"/>
      <c r="Q165" s="674"/>
    </row>
    <row r="166" spans="1:18" s="1" customFormat="1" ht="15.75" customHeight="1">
      <c r="A166" s="861"/>
      <c r="B166" s="864"/>
      <c r="C166" s="834"/>
      <c r="D166" s="681"/>
      <c r="E166" s="807"/>
      <c r="F166" s="842"/>
      <c r="G166" s="844"/>
      <c r="H166" s="573"/>
      <c r="I166" s="574"/>
      <c r="J166" s="574"/>
      <c r="K166" s="574"/>
      <c r="L166" s="574"/>
      <c r="M166" s="846"/>
      <c r="N166" s="544"/>
      <c r="O166" s="141"/>
      <c r="P166" s="141"/>
      <c r="Q166" s="167"/>
    </row>
    <row r="167" spans="1:18" s="38" customFormat="1" ht="17.25" customHeight="1" thickBot="1">
      <c r="A167" s="862"/>
      <c r="B167" s="865"/>
      <c r="C167" s="835"/>
      <c r="D167" s="221"/>
      <c r="E167" s="575"/>
      <c r="F167" s="576"/>
      <c r="G167" s="679"/>
      <c r="H167" s="577" t="s">
        <v>44</v>
      </c>
      <c r="I167" s="100">
        <f>SUM(I157:I166)</f>
        <v>228</v>
      </c>
      <c r="J167" s="100">
        <f>SUM(J157:J166)</f>
        <v>211.9</v>
      </c>
      <c r="K167" s="100">
        <f>SUM(K157:K166)</f>
        <v>296.89999999999998</v>
      </c>
      <c r="L167" s="100">
        <f>SUM(L157:L166)</f>
        <v>216.3</v>
      </c>
      <c r="M167" s="257"/>
      <c r="N167" s="258"/>
      <c r="O167" s="259"/>
      <c r="P167" s="259"/>
      <c r="Q167" s="428"/>
    </row>
    <row r="168" spans="1:18" s="1" customFormat="1" ht="13.5" thickBot="1">
      <c r="A168" s="443" t="s">
        <v>10</v>
      </c>
      <c r="B168" s="434" t="s">
        <v>22</v>
      </c>
      <c r="C168" s="947" t="s">
        <v>64</v>
      </c>
      <c r="D168" s="948"/>
      <c r="E168" s="948"/>
      <c r="F168" s="948"/>
      <c r="G168" s="948"/>
      <c r="H168" s="948"/>
      <c r="I168" s="283">
        <f t="shared" ref="I168:L168" si="15">I167</f>
        <v>228</v>
      </c>
      <c r="J168" s="283">
        <f t="shared" si="15"/>
        <v>211.9</v>
      </c>
      <c r="K168" s="283">
        <f t="shared" ref="K168" si="16">K167</f>
        <v>296.89999999999998</v>
      </c>
      <c r="L168" s="283">
        <f t="shared" si="15"/>
        <v>216.3</v>
      </c>
      <c r="M168" s="39"/>
      <c r="N168" s="147"/>
      <c r="O168" s="147"/>
      <c r="P168" s="147"/>
      <c r="Q168" s="329"/>
    </row>
    <row r="169" spans="1:18" s="1" customFormat="1" ht="16.5" customHeight="1" thickBot="1">
      <c r="A169" s="41" t="s">
        <v>10</v>
      </c>
      <c r="B169" s="206" t="s">
        <v>24</v>
      </c>
      <c r="C169" s="828" t="s">
        <v>67</v>
      </c>
      <c r="D169" s="829"/>
      <c r="E169" s="829"/>
      <c r="F169" s="829"/>
      <c r="G169" s="829"/>
      <c r="H169" s="829"/>
      <c r="I169" s="830"/>
      <c r="J169" s="830"/>
      <c r="K169" s="830"/>
      <c r="L169" s="830"/>
      <c r="M169" s="829"/>
      <c r="N169" s="829"/>
      <c r="O169" s="829"/>
      <c r="P169" s="829"/>
      <c r="Q169" s="831"/>
    </row>
    <row r="170" spans="1:18" s="1" customFormat="1" ht="39.75" customHeight="1">
      <c r="A170" s="442" t="s">
        <v>10</v>
      </c>
      <c r="B170" s="433" t="s">
        <v>24</v>
      </c>
      <c r="C170" s="281" t="s">
        <v>10</v>
      </c>
      <c r="D170" s="445"/>
      <c r="E170" s="48" t="s">
        <v>68</v>
      </c>
      <c r="F170" s="308"/>
      <c r="G170" s="485"/>
      <c r="H170" s="32"/>
      <c r="I170" s="494"/>
      <c r="J170" s="495"/>
      <c r="K170" s="496"/>
      <c r="L170" s="494"/>
      <c r="M170" s="49"/>
      <c r="N170" s="158"/>
      <c r="O170" s="158"/>
      <c r="P170" s="404"/>
      <c r="Q170" s="427"/>
    </row>
    <row r="171" spans="1:18" s="1" customFormat="1" ht="16.5" customHeight="1">
      <c r="A171" s="439"/>
      <c r="B171" s="440"/>
      <c r="C171" s="488"/>
      <c r="D171" s="482" t="s">
        <v>10</v>
      </c>
      <c r="E171" s="839" t="s">
        <v>218</v>
      </c>
      <c r="F171" s="69"/>
      <c r="G171" s="885" t="s">
        <v>256</v>
      </c>
      <c r="H171" s="24" t="s">
        <v>105</v>
      </c>
      <c r="I171" s="189">
        <v>12</v>
      </c>
      <c r="J171" s="189"/>
      <c r="K171" s="190"/>
      <c r="L171" s="189"/>
      <c r="M171" s="888" t="s">
        <v>253</v>
      </c>
      <c r="N171" s="208"/>
      <c r="O171" s="208">
        <v>30</v>
      </c>
      <c r="P171" s="396">
        <v>40</v>
      </c>
      <c r="Q171" s="227">
        <v>60</v>
      </c>
      <c r="R171" s="225"/>
    </row>
    <row r="172" spans="1:18" s="1" customFormat="1" ht="15" customHeight="1">
      <c r="A172" s="705"/>
      <c r="B172" s="706"/>
      <c r="C172" s="708"/>
      <c r="D172" s="707"/>
      <c r="E172" s="832"/>
      <c r="F172" s="69"/>
      <c r="G172" s="886"/>
      <c r="H172" s="18" t="s">
        <v>20</v>
      </c>
      <c r="I172" s="191"/>
      <c r="J172" s="191">
        <v>40</v>
      </c>
      <c r="K172" s="192">
        <v>107.2</v>
      </c>
      <c r="L172" s="191">
        <v>107.2</v>
      </c>
      <c r="M172" s="1086"/>
      <c r="N172" s="715"/>
      <c r="O172" s="754"/>
      <c r="P172" s="755"/>
      <c r="Q172" s="756"/>
      <c r="R172" s="225"/>
    </row>
    <row r="173" spans="1:18" s="1" customFormat="1" ht="18" customHeight="1">
      <c r="A173" s="439"/>
      <c r="B173" s="440"/>
      <c r="C173" s="488"/>
      <c r="D173" s="483"/>
      <c r="E173" s="840"/>
      <c r="F173" s="69"/>
      <c r="G173" s="886"/>
      <c r="H173" s="21" t="s">
        <v>16</v>
      </c>
      <c r="I173" s="659"/>
      <c r="J173" s="193"/>
      <c r="K173" s="161">
        <v>92.8</v>
      </c>
      <c r="L173" s="193">
        <v>92.8</v>
      </c>
      <c r="M173" s="750" t="s">
        <v>182</v>
      </c>
      <c r="N173" s="657">
        <v>1</v>
      </c>
      <c r="O173" s="178"/>
      <c r="P173" s="405"/>
      <c r="Q173" s="226"/>
      <c r="R173" s="225"/>
    </row>
    <row r="174" spans="1:18" s="1" customFormat="1" ht="16.5" customHeight="1">
      <c r="A174" s="439"/>
      <c r="B174" s="440"/>
      <c r="C174" s="488"/>
      <c r="D174" s="441" t="s">
        <v>18</v>
      </c>
      <c r="E174" s="832" t="s">
        <v>143</v>
      </c>
      <c r="F174" s="69"/>
      <c r="G174" s="886"/>
      <c r="H174" s="24" t="s">
        <v>105</v>
      </c>
      <c r="I174" s="189">
        <v>2</v>
      </c>
      <c r="J174" s="358">
        <v>2</v>
      </c>
      <c r="K174" s="129"/>
      <c r="L174" s="191"/>
      <c r="M174" s="179" t="s">
        <v>217</v>
      </c>
      <c r="N174" s="208"/>
      <c r="O174" s="208">
        <v>1</v>
      </c>
      <c r="P174" s="396"/>
      <c r="Q174" s="227"/>
      <c r="R174" s="225"/>
    </row>
    <row r="175" spans="1:18" s="1" customFormat="1" ht="28.5" customHeight="1">
      <c r="A175" s="439"/>
      <c r="B175" s="440"/>
      <c r="C175" s="488"/>
      <c r="D175" s="483"/>
      <c r="E175" s="833"/>
      <c r="F175" s="69"/>
      <c r="G175" s="886"/>
      <c r="H175" s="21" t="s">
        <v>16</v>
      </c>
      <c r="I175" s="193"/>
      <c r="J175" s="192"/>
      <c r="K175" s="129"/>
      <c r="L175" s="191">
        <v>160</v>
      </c>
      <c r="M175" s="664" t="s">
        <v>152</v>
      </c>
      <c r="N175" s="592"/>
      <c r="O175" s="592"/>
      <c r="P175" s="748"/>
      <c r="Q175" s="757">
        <v>40</v>
      </c>
      <c r="R175" s="225"/>
    </row>
    <row r="176" spans="1:18" s="1" customFormat="1" ht="13.5" customHeight="1">
      <c r="A176" s="649"/>
      <c r="B176" s="650"/>
      <c r="C176" s="654"/>
      <c r="D176" s="749" t="s">
        <v>22</v>
      </c>
      <c r="E176" s="974" t="s">
        <v>153</v>
      </c>
      <c r="F176" s="752"/>
      <c r="G176" s="886"/>
      <c r="H176" s="18" t="s">
        <v>16</v>
      </c>
      <c r="I176" s="191">
        <v>25.6</v>
      </c>
      <c r="J176" s="190"/>
      <c r="K176" s="194">
        <v>25</v>
      </c>
      <c r="L176" s="189">
        <v>25</v>
      </c>
      <c r="M176" s="670" t="s">
        <v>149</v>
      </c>
      <c r="N176" s="208">
        <v>90</v>
      </c>
      <c r="O176" s="208">
        <v>90</v>
      </c>
      <c r="P176" s="656" t="s">
        <v>171</v>
      </c>
      <c r="Q176" s="323" t="s">
        <v>171</v>
      </c>
    </row>
    <row r="177" spans="1:18" s="1" customFormat="1" ht="15" customHeight="1">
      <c r="A177" s="711"/>
      <c r="B177" s="712"/>
      <c r="C177" s="713"/>
      <c r="D177" s="749"/>
      <c r="E177" s="975"/>
      <c r="F177" s="752"/>
      <c r="G177" s="886"/>
      <c r="H177" s="770" t="s">
        <v>20</v>
      </c>
      <c r="I177" s="767"/>
      <c r="J177" s="767">
        <v>25</v>
      </c>
      <c r="K177" s="766"/>
      <c r="L177" s="767"/>
      <c r="M177" s="765"/>
      <c r="N177" s="715"/>
      <c r="O177" s="754"/>
      <c r="P177" s="768"/>
      <c r="Q177" s="769"/>
    </row>
    <row r="178" spans="1:18" s="1" customFormat="1" ht="14.25" customHeight="1">
      <c r="A178" s="649"/>
      <c r="B178" s="650"/>
      <c r="C178" s="654"/>
      <c r="D178" s="749"/>
      <c r="E178" s="975"/>
      <c r="F178" s="752"/>
      <c r="G178" s="886"/>
      <c r="H178" s="18" t="s">
        <v>105</v>
      </c>
      <c r="I178" s="191"/>
      <c r="J178" s="192">
        <v>12.1</v>
      </c>
      <c r="K178" s="129"/>
      <c r="L178" s="191"/>
      <c r="M178" s="764" t="s">
        <v>172</v>
      </c>
      <c r="N178" s="657">
        <v>15</v>
      </c>
      <c r="O178" s="219">
        <v>15</v>
      </c>
      <c r="P178" s="658"/>
      <c r="Q178" s="324"/>
      <c r="R178" s="225"/>
    </row>
    <row r="179" spans="1:18" s="1" customFormat="1" ht="25.5" customHeight="1">
      <c r="A179" s="711"/>
      <c r="B179" s="712"/>
      <c r="C179" s="713"/>
      <c r="D179" s="751"/>
      <c r="E179" s="977"/>
      <c r="F179" s="753"/>
      <c r="G179" s="886"/>
      <c r="H179" s="21" t="s">
        <v>16</v>
      </c>
      <c r="I179" s="193">
        <v>12.1</v>
      </c>
      <c r="J179" s="714"/>
      <c r="K179" s="161"/>
      <c r="L179" s="193"/>
      <c r="M179" s="484" t="s">
        <v>181</v>
      </c>
      <c r="N179" s="585">
        <v>1</v>
      </c>
      <c r="O179" s="178">
        <v>1</v>
      </c>
      <c r="P179" s="567"/>
      <c r="Q179" s="359"/>
      <c r="R179" s="225"/>
    </row>
    <row r="180" spans="1:18" s="1" customFormat="1" ht="14.25" customHeight="1">
      <c r="A180" s="555"/>
      <c r="B180" s="556"/>
      <c r="C180" s="557"/>
      <c r="D180" s="669" t="s">
        <v>24</v>
      </c>
      <c r="E180" s="832" t="s">
        <v>178</v>
      </c>
      <c r="F180" s="69"/>
      <c r="G180" s="886"/>
      <c r="H180" s="18" t="s">
        <v>105</v>
      </c>
      <c r="I180" s="191">
        <v>191</v>
      </c>
      <c r="J180" s="192">
        <v>23.8</v>
      </c>
      <c r="K180" s="129"/>
      <c r="L180" s="191"/>
      <c r="M180" s="888" t="s">
        <v>151</v>
      </c>
      <c r="N180" s="394">
        <v>100</v>
      </c>
      <c r="O180" s="219">
        <v>100</v>
      </c>
      <c r="P180" s="578"/>
      <c r="Q180" s="227"/>
      <c r="R180" s="225"/>
    </row>
    <row r="181" spans="1:18" s="1" customFormat="1" ht="15" customHeight="1">
      <c r="A181" s="555"/>
      <c r="B181" s="556"/>
      <c r="C181" s="557"/>
      <c r="D181" s="558"/>
      <c r="E181" s="832"/>
      <c r="F181" s="69"/>
      <c r="G181" s="886"/>
      <c r="H181" s="21"/>
      <c r="I181" s="193"/>
      <c r="J181" s="714"/>
      <c r="K181" s="161"/>
      <c r="L181" s="193"/>
      <c r="M181" s="889"/>
      <c r="N181" s="405"/>
      <c r="O181" s="178"/>
      <c r="P181" s="584"/>
      <c r="Q181" s="226"/>
      <c r="R181" s="225"/>
    </row>
    <row r="182" spans="1:18" s="1" customFormat="1" ht="18.75" customHeight="1">
      <c r="A182" s="555"/>
      <c r="B182" s="556"/>
      <c r="C182" s="557"/>
      <c r="D182" s="559"/>
      <c r="E182" s="1095" t="s">
        <v>120</v>
      </c>
      <c r="F182" s="579"/>
      <c r="G182" s="886"/>
      <c r="H182" s="549" t="s">
        <v>105</v>
      </c>
      <c r="I182" s="550">
        <v>15.3</v>
      </c>
      <c r="J182" s="628"/>
      <c r="K182" s="580"/>
      <c r="L182" s="550"/>
      <c r="M182" s="1097" t="s">
        <v>150</v>
      </c>
      <c r="N182" s="581">
        <v>100</v>
      </c>
      <c r="O182" s="219"/>
      <c r="P182" s="394"/>
      <c r="Q182" s="220"/>
      <c r="R182" s="225"/>
    </row>
    <row r="183" spans="1:18" s="1" customFormat="1" ht="20.25" customHeight="1">
      <c r="A183" s="555"/>
      <c r="B183" s="556"/>
      <c r="C183" s="557"/>
      <c r="D183" s="558"/>
      <c r="E183" s="1096"/>
      <c r="F183" s="579"/>
      <c r="G183" s="886"/>
      <c r="H183" s="534" t="s">
        <v>16</v>
      </c>
      <c r="I183" s="553"/>
      <c r="J183" s="582"/>
      <c r="K183" s="583"/>
      <c r="L183" s="553"/>
      <c r="M183" s="1098"/>
      <c r="N183" s="581"/>
      <c r="O183" s="219"/>
      <c r="P183" s="394"/>
      <c r="Q183" s="220"/>
      <c r="R183" s="225"/>
    </row>
    <row r="184" spans="1:18" s="1" customFormat="1" ht="27" customHeight="1">
      <c r="A184" s="555"/>
      <c r="B184" s="556"/>
      <c r="C184" s="557"/>
      <c r="D184" s="263"/>
      <c r="E184" s="627" t="s">
        <v>180</v>
      </c>
      <c r="F184" s="579"/>
      <c r="G184" s="887"/>
      <c r="H184" s="586" t="s">
        <v>16</v>
      </c>
      <c r="I184" s="589">
        <f>13.3+5.5-15</f>
        <v>3.8000000000000007</v>
      </c>
      <c r="J184" s="587"/>
      <c r="K184" s="588"/>
      <c r="L184" s="589"/>
      <c r="M184" s="590" t="s">
        <v>179</v>
      </c>
      <c r="N184" s="591">
        <v>100</v>
      </c>
      <c r="O184" s="188"/>
      <c r="P184" s="395"/>
      <c r="Q184" s="184"/>
      <c r="R184" s="225"/>
    </row>
    <row r="185" spans="1:18" s="38" customFormat="1" ht="15" customHeight="1" thickBot="1">
      <c r="A185" s="443"/>
      <c r="B185" s="444"/>
      <c r="C185" s="280"/>
      <c r="D185" s="256"/>
      <c r="E185" s="254"/>
      <c r="F185" s="255"/>
      <c r="G185" s="174"/>
      <c r="H185" s="333" t="s">
        <v>44</v>
      </c>
      <c r="I185" s="102">
        <f>SUM(I171:I184)</f>
        <v>261.8</v>
      </c>
      <c r="J185" s="102">
        <f>SUM(J171:J184)</f>
        <v>102.89999999999999</v>
      </c>
      <c r="K185" s="102">
        <f>SUM(K171:K184)</f>
        <v>225</v>
      </c>
      <c r="L185" s="102">
        <f>SUM(L171:L184)</f>
        <v>385</v>
      </c>
      <c r="M185" s="257"/>
      <c r="N185" s="258"/>
      <c r="O185" s="259"/>
      <c r="P185" s="259"/>
      <c r="Q185" s="260"/>
      <c r="R185" s="357"/>
    </row>
    <row r="186" spans="1:18" s="3" customFormat="1" ht="15" customHeight="1">
      <c r="A186" s="860" t="s">
        <v>10</v>
      </c>
      <c r="B186" s="863" t="s">
        <v>24</v>
      </c>
      <c r="C186" s="866" t="s">
        <v>18</v>
      </c>
      <c r="D186" s="435"/>
      <c r="E186" s="869" t="s">
        <v>254</v>
      </c>
      <c r="F186" s="871"/>
      <c r="G186" s="874"/>
      <c r="H186" s="335" t="s">
        <v>16</v>
      </c>
      <c r="I186" s="123"/>
      <c r="J186" s="175"/>
      <c r="K186" s="123"/>
      <c r="L186" s="123"/>
      <c r="M186" s="172"/>
      <c r="N186" s="159"/>
      <c r="O186" s="159"/>
      <c r="P186" s="406"/>
      <c r="Q186" s="429"/>
      <c r="R186" s="27"/>
    </row>
    <row r="187" spans="1:18" s="3" customFormat="1" ht="10.5" customHeight="1">
      <c r="A187" s="861"/>
      <c r="B187" s="864"/>
      <c r="C187" s="867"/>
      <c r="D187" s="436"/>
      <c r="E187" s="840"/>
      <c r="F187" s="872"/>
      <c r="G187" s="875"/>
      <c r="H187" s="335"/>
      <c r="I187" s="94"/>
      <c r="J187" s="126"/>
      <c r="K187" s="94"/>
      <c r="L187" s="94"/>
      <c r="M187" s="851"/>
      <c r="N187" s="160"/>
      <c r="O187" s="160"/>
      <c r="P187" s="407"/>
      <c r="Q187" s="299"/>
    </row>
    <row r="188" spans="1:18" s="1" customFormat="1" ht="21" customHeight="1" thickBot="1">
      <c r="A188" s="862"/>
      <c r="B188" s="865"/>
      <c r="C188" s="868"/>
      <c r="D188" s="437"/>
      <c r="E188" s="870"/>
      <c r="F188" s="873"/>
      <c r="G188" s="876"/>
      <c r="H188" s="393" t="s">
        <v>44</v>
      </c>
      <c r="I188" s="102">
        <f t="shared" ref="I188:L188" si="17">I187+I186</f>
        <v>0</v>
      </c>
      <c r="J188" s="256">
        <f t="shared" si="17"/>
        <v>0</v>
      </c>
      <c r="K188" s="102">
        <f t="shared" ref="K188" si="18">K187+K186</f>
        <v>0</v>
      </c>
      <c r="L188" s="102">
        <f t="shared" si="17"/>
        <v>0</v>
      </c>
      <c r="M188" s="852"/>
      <c r="N188" s="316"/>
      <c r="O188" s="316"/>
      <c r="P188" s="456"/>
      <c r="Q188" s="459"/>
    </row>
    <row r="189" spans="1:18" s="1" customFormat="1" ht="13.5" thickBot="1">
      <c r="A189" s="41" t="s">
        <v>10</v>
      </c>
      <c r="B189" s="45" t="s">
        <v>24</v>
      </c>
      <c r="C189" s="929" t="s">
        <v>64</v>
      </c>
      <c r="D189" s="930"/>
      <c r="E189" s="930"/>
      <c r="F189" s="930"/>
      <c r="G189" s="930"/>
      <c r="H189" s="930"/>
      <c r="I189" s="111">
        <f t="shared" ref="I189:L189" si="19">I185+I188</f>
        <v>261.8</v>
      </c>
      <c r="J189" s="111">
        <f t="shared" si="19"/>
        <v>102.89999999999999</v>
      </c>
      <c r="K189" s="423">
        <f t="shared" ref="K189" si="20">K185+K188</f>
        <v>225</v>
      </c>
      <c r="L189" s="111">
        <f t="shared" si="19"/>
        <v>385</v>
      </c>
      <c r="M189" s="877"/>
      <c r="N189" s="878"/>
      <c r="O189" s="878"/>
      <c r="P189" s="878"/>
      <c r="Q189" s="879"/>
    </row>
    <row r="190" spans="1:18" s="3" customFormat="1" ht="13.5" thickBot="1">
      <c r="A190" s="41" t="s">
        <v>10</v>
      </c>
      <c r="B190" s="880" t="s">
        <v>69</v>
      </c>
      <c r="C190" s="881"/>
      <c r="D190" s="881"/>
      <c r="E190" s="881"/>
      <c r="F190" s="881"/>
      <c r="G190" s="881"/>
      <c r="H190" s="882"/>
      <c r="I190" s="82">
        <f>SUM(I189,I154,I139,I168,)</f>
        <v>15143.4</v>
      </c>
      <c r="J190" s="331">
        <f>SUM(J189,J154,J139,J168,)</f>
        <v>16007.633999999998</v>
      </c>
      <c r="K190" s="332">
        <f>SUM(K189,K154,K139,K168,)</f>
        <v>13754.4</v>
      </c>
      <c r="L190" s="331">
        <f>SUM(L189,L154,L139,L168,)</f>
        <v>14648.6</v>
      </c>
      <c r="M190" s="825"/>
      <c r="N190" s="826"/>
      <c r="O190" s="826"/>
      <c r="P190" s="826"/>
      <c r="Q190" s="827"/>
    </row>
    <row r="191" spans="1:18" s="3" customFormat="1" ht="13.5" thickBot="1">
      <c r="A191" s="50" t="s">
        <v>22</v>
      </c>
      <c r="B191" s="853" t="s">
        <v>70</v>
      </c>
      <c r="C191" s="854"/>
      <c r="D191" s="854"/>
      <c r="E191" s="854"/>
      <c r="F191" s="854"/>
      <c r="G191" s="854"/>
      <c r="H191" s="855"/>
      <c r="I191" s="176">
        <f t="shared" ref="I191:L191" si="21">I190</f>
        <v>15143.4</v>
      </c>
      <c r="J191" s="176">
        <f t="shared" si="21"/>
        <v>16007.633999999998</v>
      </c>
      <c r="K191" s="162">
        <f t="shared" ref="K191" si="22">K190</f>
        <v>13754.4</v>
      </c>
      <c r="L191" s="176">
        <f t="shared" si="21"/>
        <v>14648.6</v>
      </c>
      <c r="M191" s="856"/>
      <c r="N191" s="857"/>
      <c r="O191" s="857"/>
      <c r="P191" s="857"/>
      <c r="Q191" s="858"/>
    </row>
    <row r="192" spans="1:18" s="27" customFormat="1" ht="12.75">
      <c r="A192" s="934" t="s">
        <v>235</v>
      </c>
      <c r="B192" s="934"/>
      <c r="C192" s="934"/>
      <c r="D192" s="934"/>
      <c r="E192" s="934"/>
      <c r="F192" s="934"/>
      <c r="G192" s="934"/>
      <c r="H192" s="934"/>
      <c r="I192" s="934"/>
      <c r="J192" s="934"/>
      <c r="K192" s="934"/>
      <c r="L192" s="173"/>
      <c r="M192" s="122"/>
      <c r="N192" s="122"/>
      <c r="O192" s="122"/>
      <c r="P192" s="122"/>
      <c r="Q192" s="122"/>
    </row>
    <row r="193" spans="1:17" s="27" customFormat="1" ht="12.75">
      <c r="A193" s="122"/>
      <c r="B193" s="51"/>
      <c r="C193" s="51"/>
      <c r="D193" s="51"/>
      <c r="E193" s="51"/>
      <c r="F193" s="51"/>
      <c r="G193" s="51"/>
      <c r="H193" s="51"/>
      <c r="I193" s="173"/>
      <c r="J193" s="173"/>
      <c r="K193" s="173"/>
      <c r="L193" s="173"/>
      <c r="M193" s="122"/>
      <c r="N193" s="122"/>
      <c r="O193" s="122"/>
      <c r="P193" s="122"/>
      <c r="Q193" s="122"/>
    </row>
    <row r="194" spans="1:17" s="3" customFormat="1" ht="18.75" customHeight="1">
      <c r="A194" s="36"/>
      <c r="B194" s="51"/>
      <c r="C194" s="859" t="s">
        <v>71</v>
      </c>
      <c r="D194" s="859"/>
      <c r="E194" s="859"/>
      <c r="F194" s="859"/>
      <c r="G194" s="859"/>
      <c r="H194" s="859"/>
      <c r="I194" s="432"/>
      <c r="J194" s="432"/>
      <c r="K194" s="432"/>
      <c r="L194" s="432"/>
      <c r="M194" s="46"/>
      <c r="N194" s="464"/>
      <c r="O194" s="464"/>
      <c r="P194" s="464"/>
      <c r="Q194" s="464"/>
    </row>
    <row r="195" spans="1:17" s="3" customFormat="1" ht="12" customHeight="1" thickBot="1">
      <c r="A195" s="36"/>
      <c r="B195" s="34"/>
      <c r="C195" s="34"/>
      <c r="D195" s="34"/>
      <c r="E195" s="34"/>
      <c r="F195" s="52"/>
      <c r="G195" s="744"/>
      <c r="H195" s="46"/>
      <c r="I195" s="46"/>
      <c r="J195" s="46"/>
      <c r="K195" s="46"/>
      <c r="L195" s="46"/>
      <c r="M195" s="46"/>
      <c r="N195" s="464"/>
      <c r="O195" s="464"/>
      <c r="P195" s="464"/>
      <c r="Q195" s="464"/>
    </row>
    <row r="196" spans="1:17" s="3" customFormat="1" ht="57" customHeight="1" thickBot="1">
      <c r="A196" s="54"/>
      <c r="B196" s="54"/>
      <c r="C196" s="922" t="s">
        <v>72</v>
      </c>
      <c r="D196" s="923"/>
      <c r="E196" s="923"/>
      <c r="F196" s="923"/>
      <c r="G196" s="923"/>
      <c r="H196" s="924"/>
      <c r="I196" s="383" t="s">
        <v>234</v>
      </c>
      <c r="J196" s="383" t="s">
        <v>196</v>
      </c>
      <c r="K196" s="383" t="s">
        <v>154</v>
      </c>
      <c r="L196" s="383" t="s">
        <v>197</v>
      </c>
      <c r="M196" s="36"/>
      <c r="N196" s="53"/>
      <c r="O196" s="53"/>
      <c r="P196" s="53"/>
      <c r="Q196" s="53"/>
    </row>
    <row r="197" spans="1:17" s="3" customFormat="1" ht="12.75">
      <c r="A197" s="54"/>
      <c r="B197" s="54"/>
      <c r="C197" s="925" t="s">
        <v>73</v>
      </c>
      <c r="D197" s="926"/>
      <c r="E197" s="927"/>
      <c r="F197" s="927"/>
      <c r="G197" s="928"/>
      <c r="H197" s="928"/>
      <c r="I197" s="112">
        <f>I198+I206+I207+I208+I209</f>
        <v>14978.400000000001</v>
      </c>
      <c r="J197" s="112">
        <f t="shared" ref="J197:L197" si="23">J198+J206+J207+J208+J209</f>
        <v>15842.634</v>
      </c>
      <c r="K197" s="112">
        <f t="shared" ref="K197" si="24">K198+K206+K207+K208+K209</f>
        <v>13586.000000000002</v>
      </c>
      <c r="L197" s="112">
        <f t="shared" si="23"/>
        <v>14534.800000000001</v>
      </c>
      <c r="M197" s="122"/>
      <c r="N197" s="122"/>
      <c r="O197" s="122"/>
      <c r="P197" s="122"/>
      <c r="Q197" s="122"/>
    </row>
    <row r="198" spans="1:17" s="3" customFormat="1" ht="12.75" customHeight="1">
      <c r="A198" s="54"/>
      <c r="B198" s="54"/>
      <c r="C198" s="931" t="s">
        <v>74</v>
      </c>
      <c r="D198" s="932"/>
      <c r="E198" s="932"/>
      <c r="F198" s="932"/>
      <c r="G198" s="932"/>
      <c r="H198" s="933"/>
      <c r="I198" s="113">
        <f>SUM(I199:I205)</f>
        <v>14341.500000000002</v>
      </c>
      <c r="J198" s="113">
        <f t="shared" ref="J198:L198" si="25">SUM(J199:J205)</f>
        <v>15462.834000000001</v>
      </c>
      <c r="K198" s="113">
        <f t="shared" ref="K198" si="26">SUM(K199:K205)</f>
        <v>13586.000000000002</v>
      </c>
      <c r="L198" s="113">
        <f t="shared" si="25"/>
        <v>14534.800000000001</v>
      </c>
      <c r="M198" s="122"/>
      <c r="N198" s="122"/>
      <c r="O198" s="122"/>
      <c r="P198" s="122"/>
      <c r="Q198" s="122"/>
    </row>
    <row r="199" spans="1:17" s="3" customFormat="1" ht="12.75" customHeight="1">
      <c r="A199" s="54"/>
      <c r="B199" s="54"/>
      <c r="C199" s="904" t="s">
        <v>75</v>
      </c>
      <c r="D199" s="905"/>
      <c r="E199" s="906"/>
      <c r="F199" s="906"/>
      <c r="G199" s="907"/>
      <c r="H199" s="907"/>
      <c r="I199" s="114">
        <f>SUMIF(H13:H191,"SB",I13:I191)</f>
        <v>13573.600000000002</v>
      </c>
      <c r="J199" s="114">
        <f>SUMIF(H13:H191,"SB",J13:J191)</f>
        <v>14651.734</v>
      </c>
      <c r="K199" s="114">
        <f>SUMIF(H13:H191,"SB",K13:K191)</f>
        <v>12804.900000000001</v>
      </c>
      <c r="L199" s="114">
        <f>SUMIF(H13:H191,"SB",L13:L191)</f>
        <v>13753.7</v>
      </c>
      <c r="M199" s="36"/>
      <c r="N199" s="53"/>
      <c r="O199" s="53"/>
      <c r="P199" s="53"/>
      <c r="Q199" s="53"/>
    </row>
    <row r="200" spans="1:17" s="3" customFormat="1" ht="12.75" customHeight="1">
      <c r="A200" s="54"/>
      <c r="B200" s="54"/>
      <c r="C200" s="908" t="s">
        <v>76</v>
      </c>
      <c r="D200" s="909"/>
      <c r="E200" s="909"/>
      <c r="F200" s="909"/>
      <c r="G200" s="909"/>
      <c r="H200" s="910"/>
      <c r="I200" s="114">
        <f>SUMIF(H13:H191,"SB(VR)",I13:I191)</f>
        <v>10</v>
      </c>
      <c r="J200" s="114">
        <f>SUMIF(H13:H191,"SB(VR)",J13:J191)</f>
        <v>10</v>
      </c>
      <c r="K200" s="114">
        <f>SUMIF(H13:H191,"SB(VR)",K13:K191)</f>
        <v>0</v>
      </c>
      <c r="L200" s="114">
        <f>SUMIF(H13:H191,"SB(VR)",L13:L191)</f>
        <v>0</v>
      </c>
      <c r="M200" s="36"/>
      <c r="N200" s="53"/>
      <c r="O200" s="53"/>
      <c r="P200" s="53"/>
      <c r="Q200" s="53"/>
    </row>
    <row r="201" spans="1:17" s="3" customFormat="1" ht="12.75" customHeight="1">
      <c r="A201" s="54"/>
      <c r="B201" s="54"/>
      <c r="C201" s="911" t="s">
        <v>77</v>
      </c>
      <c r="D201" s="912"/>
      <c r="E201" s="912"/>
      <c r="F201" s="912"/>
      <c r="G201" s="912"/>
      <c r="H201" s="913"/>
      <c r="I201" s="114">
        <f>SUMIF(H12:H191,"SB(VB)",I12:I191)</f>
        <v>587.90000000000009</v>
      </c>
      <c r="J201" s="114">
        <f>SUMIF(H12:H191,"SB(VB)",J12:J191)</f>
        <v>581.1</v>
      </c>
      <c r="K201" s="114">
        <f>SUMIF(H12:H191,"SB(VB)",K12:K191)</f>
        <v>581.1</v>
      </c>
      <c r="L201" s="114">
        <f>SUMIF(H12:H191,"SB(VB)",L12:L191)</f>
        <v>581.1</v>
      </c>
      <c r="M201" s="36"/>
      <c r="N201" s="53"/>
      <c r="O201" s="53"/>
      <c r="P201" s="53"/>
      <c r="Q201" s="53"/>
    </row>
    <row r="202" spans="1:17" s="3" customFormat="1" ht="12.75" customHeight="1">
      <c r="A202" s="54"/>
      <c r="B202" s="54"/>
      <c r="C202" s="911" t="s">
        <v>78</v>
      </c>
      <c r="D202" s="912"/>
      <c r="E202" s="912"/>
      <c r="F202" s="912"/>
      <c r="G202" s="912"/>
      <c r="H202" s="913"/>
      <c r="I202" s="114">
        <f>SUMIF(H12:H191,"SB(P)",I12:I191)</f>
        <v>0</v>
      </c>
      <c r="J202" s="114">
        <f>SUMIF(H12:H191,"SB(P)",J12:J191)</f>
        <v>0</v>
      </c>
      <c r="K202" s="114">
        <f>SUMIF(H12:H191,"SB(P)",K12:K191)</f>
        <v>0</v>
      </c>
      <c r="L202" s="114">
        <f>SUMIF(H12:H191,"SB(P)",L12:L191)</f>
        <v>0</v>
      </c>
      <c r="M202" s="46"/>
      <c r="N202" s="464"/>
      <c r="O202" s="464"/>
      <c r="P202" s="464"/>
      <c r="Q202" s="464"/>
    </row>
    <row r="203" spans="1:17" s="1" customFormat="1" ht="12.75" customHeight="1">
      <c r="A203" s="54"/>
      <c r="B203" s="54"/>
      <c r="C203" s="914" t="s">
        <v>79</v>
      </c>
      <c r="D203" s="915"/>
      <c r="E203" s="916"/>
      <c r="F203" s="916"/>
      <c r="G203" s="917"/>
      <c r="H203" s="917"/>
      <c r="I203" s="397">
        <f>SUMIF(H13:H191,"SB(SP)",I13:I191)</f>
        <v>150</v>
      </c>
      <c r="J203" s="397">
        <f>SUMIF(H13:H191,"SB(SP)",J13:J191)</f>
        <v>200</v>
      </c>
      <c r="K203" s="397">
        <f>SUMIF(H13:H191,"SB(SP)",K13:K191)</f>
        <v>200</v>
      </c>
      <c r="L203" s="114">
        <f>SUMIF(H13:H191,"SB(SP)",L13:L191)</f>
        <v>200</v>
      </c>
      <c r="M203" s="54"/>
      <c r="N203" s="55"/>
      <c r="O203" s="55"/>
      <c r="P203" s="55"/>
      <c r="Q203" s="55"/>
    </row>
    <row r="204" spans="1:17" s="1" customFormat="1" ht="12.75" customHeight="1">
      <c r="A204" s="54"/>
      <c r="B204" s="54"/>
      <c r="C204" s="893" t="s">
        <v>121</v>
      </c>
      <c r="D204" s="894"/>
      <c r="E204" s="894"/>
      <c r="F204" s="894"/>
      <c r="G204" s="894"/>
      <c r="H204" s="894"/>
      <c r="I204" s="71">
        <f>SUMIF(H4:H174,"SB(ES)",I4:I174)</f>
        <v>0</v>
      </c>
      <c r="J204" s="71">
        <f>SUMIF(H5:H174,"SB(ES)",J5:J174)</f>
        <v>0</v>
      </c>
      <c r="K204" s="71">
        <f>SUMIF(H5:H174,"SB(ES)",K5:K174)</f>
        <v>0</v>
      </c>
      <c r="L204" s="71">
        <f>SUMIF(H5:H174,"SB(ES)",L5:L174)</f>
        <v>0</v>
      </c>
      <c r="M204" s="54"/>
      <c r="N204" s="55"/>
      <c r="O204" s="55"/>
      <c r="P204" s="55"/>
      <c r="Q204" s="55"/>
    </row>
    <row r="205" spans="1:17" s="1" customFormat="1" ht="29.25" customHeight="1">
      <c r="A205" s="54"/>
      <c r="B205" s="54"/>
      <c r="C205" s="908" t="s">
        <v>188</v>
      </c>
      <c r="D205" s="920"/>
      <c r="E205" s="920"/>
      <c r="F205" s="920"/>
      <c r="G205" s="920"/>
      <c r="H205" s="921"/>
      <c r="I205" s="397">
        <f>SUMIF(H5:H175,"SB(KPP)",I5:I175)</f>
        <v>20</v>
      </c>
      <c r="J205" s="397">
        <f>SUMIF(H6:H175,"SB(KPP)",J6:J175)</f>
        <v>20</v>
      </c>
      <c r="K205" s="397">
        <f>SUMIF(H6:H175,"SB(KPP)",K6:K175)</f>
        <v>0</v>
      </c>
      <c r="L205" s="397">
        <f>SUMIF(H6:H175,"SB(KPP)",L6:L175)</f>
        <v>0</v>
      </c>
      <c r="M205" s="54"/>
      <c r="N205" s="55"/>
      <c r="O205" s="55"/>
      <c r="P205" s="55"/>
      <c r="Q205" s="55"/>
    </row>
    <row r="206" spans="1:17" s="1" customFormat="1" ht="12.75" customHeight="1">
      <c r="A206" s="54"/>
      <c r="B206" s="54"/>
      <c r="C206" s="895" t="s">
        <v>80</v>
      </c>
      <c r="D206" s="896"/>
      <c r="E206" s="897"/>
      <c r="F206" s="897"/>
      <c r="G206" s="898"/>
      <c r="H206" s="898"/>
      <c r="I206" s="70">
        <f>SUMIF(H14:H194,"SB(L)",I14:I194)</f>
        <v>456.1</v>
      </c>
      <c r="J206" s="70">
        <f>SUMIF(H19:H194,"SB(L)",J19:J194)</f>
        <v>180.20000000000002</v>
      </c>
      <c r="K206" s="70">
        <f>SUMIF(H19:H189,"SB(L)",K19:K189)</f>
        <v>0</v>
      </c>
      <c r="L206" s="70">
        <f>SUMIF(H19:H189,"SB(L)",L19:L189)</f>
        <v>0</v>
      </c>
      <c r="M206" s="54"/>
      <c r="N206" s="55"/>
      <c r="O206" s="55"/>
      <c r="P206" s="55"/>
      <c r="Q206" s="55"/>
    </row>
    <row r="207" spans="1:17" s="1" customFormat="1" ht="12.75" customHeight="1">
      <c r="A207" s="54"/>
      <c r="B207" s="54"/>
      <c r="C207" s="895" t="s">
        <v>81</v>
      </c>
      <c r="D207" s="896"/>
      <c r="E207" s="897"/>
      <c r="F207" s="897"/>
      <c r="G207" s="898"/>
      <c r="H207" s="898"/>
      <c r="I207" s="70">
        <f>SUMIF(H14:H191,"SB(SPL)",I14:I191)</f>
        <v>158.5</v>
      </c>
      <c r="J207" s="70">
        <f>SUMIF(H14:H191,"SB(SPL)",J14:J191)</f>
        <v>171.3</v>
      </c>
      <c r="K207" s="70">
        <f>SUMIF(H14:H191,"SB(SPL)",K14:K191)</f>
        <v>0</v>
      </c>
      <c r="L207" s="70">
        <f>SUMIF(H14:H191,"SB(SPL)",L14:L191)</f>
        <v>0</v>
      </c>
      <c r="M207" s="54"/>
      <c r="N207" s="55"/>
      <c r="O207" s="55"/>
      <c r="P207" s="55"/>
      <c r="Q207" s="55"/>
    </row>
    <row r="208" spans="1:17" s="1" customFormat="1" ht="12.75" customHeight="1">
      <c r="A208" s="54"/>
      <c r="B208" s="54"/>
      <c r="C208" s="895" t="s">
        <v>82</v>
      </c>
      <c r="D208" s="896"/>
      <c r="E208" s="897"/>
      <c r="F208" s="897"/>
      <c r="G208" s="898"/>
      <c r="H208" s="898"/>
      <c r="I208" s="70">
        <f>SUMIF(H14:H191,"SB(VRL)",I14:I191)</f>
        <v>22.299999999999997</v>
      </c>
      <c r="J208" s="70">
        <f>SUMIF(H14:H191,"SB(VRL)",J14:J191)</f>
        <v>28.3</v>
      </c>
      <c r="K208" s="70">
        <f>SUMIF(H14:H191,"SB(VRL)",K14:K191)</f>
        <v>0</v>
      </c>
      <c r="L208" s="70">
        <f>SUMIF(H14:H191,"SB(VRL)",L14:L191)</f>
        <v>0</v>
      </c>
      <c r="M208" s="54"/>
      <c r="N208" s="55"/>
      <c r="O208" s="55"/>
      <c r="P208" s="55"/>
      <c r="Q208" s="55"/>
    </row>
    <row r="209" spans="1:17" s="1" customFormat="1" ht="13.5" customHeight="1">
      <c r="A209" s="54"/>
      <c r="B209" s="54"/>
      <c r="C209" s="895" t="s">
        <v>88</v>
      </c>
      <c r="D209" s="896"/>
      <c r="E209" s="897"/>
      <c r="F209" s="897"/>
      <c r="G209" s="898"/>
      <c r="H209" s="898"/>
      <c r="I209" s="70">
        <f>SUMIF(H14:H191,"SB(ŽPL)",I14:I191)</f>
        <v>0</v>
      </c>
      <c r="J209" s="70">
        <f>SUMIF(H16:H191,"SB(ŽPL)",J16:J191)</f>
        <v>0</v>
      </c>
      <c r="K209" s="70">
        <f>SUMIF(H16:H191,"SB(ŽPL)",K16:K191)</f>
        <v>0</v>
      </c>
      <c r="L209" s="70">
        <f>SUMIF(H16:H191,"SB(ŽPL)",L16:L191)</f>
        <v>0</v>
      </c>
      <c r="M209" s="54"/>
      <c r="N209" s="55"/>
      <c r="O209" s="55"/>
      <c r="P209" s="55"/>
      <c r="Q209" s="55"/>
    </row>
    <row r="210" spans="1:17" s="1" customFormat="1" ht="12.75" customHeight="1">
      <c r="A210" s="216"/>
      <c r="B210" s="216"/>
      <c r="C210" s="899" t="s">
        <v>83</v>
      </c>
      <c r="D210" s="900"/>
      <c r="E210" s="901"/>
      <c r="F210" s="901"/>
      <c r="G210" s="902"/>
      <c r="H210" s="903"/>
      <c r="I210" s="72">
        <f>I212+I211</f>
        <v>165</v>
      </c>
      <c r="J210" s="72">
        <f>J212+J211</f>
        <v>165</v>
      </c>
      <c r="K210" s="72">
        <f>K212+K211</f>
        <v>168.4</v>
      </c>
      <c r="L210" s="72">
        <f>L212+L211</f>
        <v>113.8</v>
      </c>
      <c r="M210" s="54"/>
      <c r="N210" s="55"/>
      <c r="O210" s="55"/>
      <c r="P210" s="55"/>
      <c r="Q210" s="55"/>
    </row>
    <row r="211" spans="1:17" s="46" customFormat="1">
      <c r="A211" s="326"/>
      <c r="B211" s="301"/>
      <c r="C211" s="893" t="s">
        <v>136</v>
      </c>
      <c r="D211" s="918"/>
      <c r="E211" s="918"/>
      <c r="F211" s="918"/>
      <c r="G211" s="918"/>
      <c r="H211" s="919"/>
      <c r="I211" s="114">
        <f>SUMIF(H4:H191,"ES",I4:I191)</f>
        <v>165</v>
      </c>
      <c r="J211" s="114">
        <f>SUMIF(H72:H191,"ES",J72:J191)</f>
        <v>165</v>
      </c>
      <c r="K211" s="114">
        <f>SUMIF(H72:H190,"ES",K72:K190)</f>
        <v>168.4</v>
      </c>
      <c r="L211" s="114">
        <f>SUMIF(H72:H190,"ES",L72:L190)</f>
        <v>113.8</v>
      </c>
      <c r="M211" s="216"/>
      <c r="N211" s="54"/>
      <c r="O211" s="54"/>
      <c r="P211" s="54"/>
      <c r="Q211" s="54"/>
    </row>
    <row r="212" spans="1:17" s="1" customFormat="1" ht="16.5" customHeight="1">
      <c r="A212" s="216"/>
      <c r="B212" s="216"/>
      <c r="C212" s="904" t="s">
        <v>84</v>
      </c>
      <c r="D212" s="905"/>
      <c r="E212" s="906"/>
      <c r="F212" s="906"/>
      <c r="G212" s="907"/>
      <c r="H212" s="907"/>
      <c r="I212" s="114">
        <f>SUMIF(H13:H191,"LRVB",I13:I191)</f>
        <v>0</v>
      </c>
      <c r="J212" s="114">
        <f>SUMIF(H13:H191,"LRVB",J13:J191)</f>
        <v>0</v>
      </c>
      <c r="K212" s="114">
        <f>SUMIF(H13:H191,"LRVB",K13:K191)</f>
        <v>0</v>
      </c>
      <c r="L212" s="114">
        <f>SUMIF(H13:H191,"LRVB",L13:L191)</f>
        <v>0</v>
      </c>
      <c r="M212" s="54"/>
      <c r="N212" s="55"/>
      <c r="O212" s="55"/>
      <c r="P212" s="55"/>
      <c r="Q212" s="55"/>
    </row>
    <row r="213" spans="1:17" s="1" customFormat="1" ht="13.5" customHeight="1" thickBot="1">
      <c r="A213" s="216"/>
      <c r="B213" s="216"/>
      <c r="C213" s="890" t="s">
        <v>85</v>
      </c>
      <c r="D213" s="891"/>
      <c r="E213" s="891"/>
      <c r="F213" s="891"/>
      <c r="G213" s="891"/>
      <c r="H213" s="892"/>
      <c r="I213" s="115">
        <f>I210+I197</f>
        <v>15143.400000000001</v>
      </c>
      <c r="J213" s="115">
        <f>J210+J197</f>
        <v>16007.634</v>
      </c>
      <c r="K213" s="115">
        <f>K210+K197</f>
        <v>13754.400000000001</v>
      </c>
      <c r="L213" s="115">
        <f>L210+L197</f>
        <v>14648.6</v>
      </c>
      <c r="M213" s="74"/>
      <c r="N213" s="55"/>
      <c r="O213" s="55"/>
      <c r="P213" s="55"/>
      <c r="Q213" s="55"/>
    </row>
    <row r="214" spans="1:17" s="57" customFormat="1" ht="11.25">
      <c r="A214" s="56"/>
      <c r="B214" s="56"/>
      <c r="C214" s="56"/>
      <c r="D214" s="56"/>
      <c r="E214" s="56"/>
      <c r="F214" s="56"/>
      <c r="G214" s="56"/>
      <c r="H214" s="56"/>
      <c r="I214" s="64"/>
      <c r="J214" s="64"/>
      <c r="K214" s="64"/>
      <c r="L214" s="64"/>
      <c r="M214" s="78"/>
      <c r="N214" s="56"/>
      <c r="O214" s="56"/>
      <c r="P214" s="56"/>
      <c r="Q214" s="56"/>
    </row>
    <row r="215" spans="1:17" s="57" customFormat="1" ht="12.75">
      <c r="A215" s="56"/>
      <c r="B215" s="56"/>
      <c r="C215" s="56"/>
      <c r="D215" s="56"/>
      <c r="E215" s="54"/>
      <c r="F215" s="58"/>
      <c r="G215" s="56"/>
      <c r="H215" s="56"/>
      <c r="I215" s="78"/>
      <c r="J215" s="78"/>
      <c r="K215" s="78"/>
      <c r="L215" s="78"/>
      <c r="M215" s="78"/>
      <c r="N215" s="59"/>
      <c r="O215" s="59"/>
      <c r="P215" s="59"/>
      <c r="Q215" s="59"/>
    </row>
    <row r="216" spans="1:17" s="57" customFormat="1" ht="12.75">
      <c r="A216" s="56"/>
      <c r="B216" s="56"/>
      <c r="C216" s="56"/>
      <c r="D216" s="56"/>
      <c r="E216" s="54"/>
      <c r="F216" s="58"/>
      <c r="G216" s="56"/>
      <c r="H216" s="56"/>
      <c r="I216" s="56"/>
      <c r="J216" s="56"/>
      <c r="K216" s="56"/>
      <c r="L216" s="56"/>
      <c r="M216" s="56"/>
      <c r="N216" s="59"/>
      <c r="O216" s="59"/>
      <c r="P216" s="59"/>
      <c r="Q216" s="59"/>
    </row>
    <row r="217" spans="1:17">
      <c r="I217" s="76"/>
      <c r="J217" s="76"/>
      <c r="K217" s="76"/>
      <c r="L217" s="76"/>
    </row>
    <row r="218" spans="1:17">
      <c r="I218" s="76"/>
      <c r="J218" s="76"/>
      <c r="K218" s="76"/>
      <c r="L218" s="76"/>
    </row>
    <row r="219" spans="1:17">
      <c r="I219" s="125"/>
      <c r="J219" s="125"/>
      <c r="K219" s="125"/>
      <c r="L219" s="125"/>
    </row>
  </sheetData>
  <mergeCells count="222">
    <mergeCell ref="R123:R124"/>
    <mergeCell ref="E182:E183"/>
    <mergeCell ref="M182:M183"/>
    <mergeCell ref="E180:E181"/>
    <mergeCell ref="G123:G125"/>
    <mergeCell ref="M123:M124"/>
    <mergeCell ref="G157:G158"/>
    <mergeCell ref="M136:M137"/>
    <mergeCell ref="C139:H139"/>
    <mergeCell ref="C140:Q140"/>
    <mergeCell ref="E141:E142"/>
    <mergeCell ref="F141:F146"/>
    <mergeCell ref="G141:G144"/>
    <mergeCell ref="D126:D127"/>
    <mergeCell ref="E126:E127"/>
    <mergeCell ref="G126:G127"/>
    <mergeCell ref="F133:F135"/>
    <mergeCell ref="G130:G131"/>
    <mergeCell ref="R157:R159"/>
    <mergeCell ref="C154:H154"/>
    <mergeCell ref="C155:Q155"/>
    <mergeCell ref="M149:M150"/>
    <mergeCell ref="E176:E179"/>
    <mergeCell ref="M171:M172"/>
    <mergeCell ref="E45:E46"/>
    <mergeCell ref="F45:F46"/>
    <mergeCell ref="R125:R126"/>
    <mergeCell ref="M1:Q1"/>
    <mergeCell ref="E2:M2"/>
    <mergeCell ref="E3:M3"/>
    <mergeCell ref="A4:Q4"/>
    <mergeCell ref="M5:Q5"/>
    <mergeCell ref="A6:A8"/>
    <mergeCell ref="B6:B8"/>
    <mergeCell ref="C6:C8"/>
    <mergeCell ref="D6:D8"/>
    <mergeCell ref="E6:E8"/>
    <mergeCell ref="I6:I8"/>
    <mergeCell ref="J6:J8"/>
    <mergeCell ref="L6:L8"/>
    <mergeCell ref="M6:Q6"/>
    <mergeCell ref="M7:M8"/>
    <mergeCell ref="N7:Q7"/>
    <mergeCell ref="F6:F8"/>
    <mergeCell ref="M118:M119"/>
    <mergeCell ref="E118:E121"/>
    <mergeCell ref="G6:G8"/>
    <mergeCell ref="H6:H8"/>
    <mergeCell ref="K6:K8"/>
    <mergeCell ref="G36:G37"/>
    <mergeCell ref="M36:M37"/>
    <mergeCell ref="N36:N37"/>
    <mergeCell ref="A9:Q9"/>
    <mergeCell ref="A10:Q10"/>
    <mergeCell ref="B11:Q11"/>
    <mergeCell ref="C12:Q12"/>
    <mergeCell ref="E14:E16"/>
    <mergeCell ref="F14:F16"/>
    <mergeCell ref="G14:G19"/>
    <mergeCell ref="O36:O37"/>
    <mergeCell ref="Q36:Q37"/>
    <mergeCell ref="A20:A25"/>
    <mergeCell ref="B20:B25"/>
    <mergeCell ref="C20:C25"/>
    <mergeCell ref="E36:E38"/>
    <mergeCell ref="E20:E24"/>
    <mergeCell ref="P36:P37"/>
    <mergeCell ref="M34:M35"/>
    <mergeCell ref="M38:M39"/>
    <mergeCell ref="G47:G49"/>
    <mergeCell ref="E51:E52"/>
    <mergeCell ref="E53:E54"/>
    <mergeCell ref="G53:G54"/>
    <mergeCell ref="A47:A50"/>
    <mergeCell ref="B47:B50"/>
    <mergeCell ref="C47:C50"/>
    <mergeCell ref="E47:E50"/>
    <mergeCell ref="F47:F50"/>
    <mergeCell ref="M59:M61"/>
    <mergeCell ref="O59:O61"/>
    <mergeCell ref="Q59:Q61"/>
    <mergeCell ref="G55:G56"/>
    <mergeCell ref="Q66:Q70"/>
    <mergeCell ref="A59:A61"/>
    <mergeCell ref="B59:B61"/>
    <mergeCell ref="C59:C61"/>
    <mergeCell ref="E59:E61"/>
    <mergeCell ref="F59:F61"/>
    <mergeCell ref="G59:G61"/>
    <mergeCell ref="G62:G63"/>
    <mergeCell ref="A66:A70"/>
    <mergeCell ref="B66:B70"/>
    <mergeCell ref="C66:C70"/>
    <mergeCell ref="E66:E70"/>
    <mergeCell ref="F66:F70"/>
    <mergeCell ref="G66:G68"/>
    <mergeCell ref="A62:A65"/>
    <mergeCell ref="B62:B65"/>
    <mergeCell ref="C62:C65"/>
    <mergeCell ref="F62:F65"/>
    <mergeCell ref="M66:M67"/>
    <mergeCell ref="E55:E56"/>
    <mergeCell ref="G87:G90"/>
    <mergeCell ref="E74:E76"/>
    <mergeCell ref="E78:E81"/>
    <mergeCell ref="M74:M75"/>
    <mergeCell ref="G78:G79"/>
    <mergeCell ref="A71:A72"/>
    <mergeCell ref="B71:B72"/>
    <mergeCell ref="C71:C72"/>
    <mergeCell ref="E71:E72"/>
    <mergeCell ref="F71:F72"/>
    <mergeCell ref="M76:M77"/>
    <mergeCell ref="G74:G75"/>
    <mergeCell ref="G76:G77"/>
    <mergeCell ref="A91:A92"/>
    <mergeCell ref="B91:B92"/>
    <mergeCell ref="C91:C92"/>
    <mergeCell ref="E91:E92"/>
    <mergeCell ref="F91:F92"/>
    <mergeCell ref="E82:E83"/>
    <mergeCell ref="A87:A90"/>
    <mergeCell ref="B87:B90"/>
    <mergeCell ref="C87:C90"/>
    <mergeCell ref="E87:E90"/>
    <mergeCell ref="F87:F90"/>
    <mergeCell ref="E84:E85"/>
    <mergeCell ref="E113:E114"/>
    <mergeCell ref="G91:G92"/>
    <mergeCell ref="E97:E98"/>
    <mergeCell ref="D128:D129"/>
    <mergeCell ref="E128:E129"/>
    <mergeCell ref="G128:G129"/>
    <mergeCell ref="M97:M98"/>
    <mergeCell ref="M94:M96"/>
    <mergeCell ref="G94:G96"/>
    <mergeCell ref="E99:E107"/>
    <mergeCell ref="E94:E96"/>
    <mergeCell ref="E110:E111"/>
    <mergeCell ref="G110:G111"/>
    <mergeCell ref="E116:E117"/>
    <mergeCell ref="M116:M117"/>
    <mergeCell ref="G118:G121"/>
    <mergeCell ref="G108:G109"/>
    <mergeCell ref="D113:D114"/>
    <mergeCell ref="E108:E109"/>
    <mergeCell ref="C136:C138"/>
    <mergeCell ref="D136:D138"/>
    <mergeCell ref="E136:E137"/>
    <mergeCell ref="G133:G135"/>
    <mergeCell ref="A157:A167"/>
    <mergeCell ref="B157:B167"/>
    <mergeCell ref="E165:E166"/>
    <mergeCell ref="C168:H168"/>
    <mergeCell ref="F158:F159"/>
    <mergeCell ref="E162:E163"/>
    <mergeCell ref="F162:F163"/>
    <mergeCell ref="G162:G163"/>
    <mergeCell ref="A133:A135"/>
    <mergeCell ref="B133:B135"/>
    <mergeCell ref="C133:C135"/>
    <mergeCell ref="D133:D135"/>
    <mergeCell ref="E133:E135"/>
    <mergeCell ref="K162:K163"/>
    <mergeCell ref="E151:E152"/>
    <mergeCell ref="G171:G184"/>
    <mergeCell ref="M180:M181"/>
    <mergeCell ref="C213:H213"/>
    <mergeCell ref="C204:H204"/>
    <mergeCell ref="C206:H206"/>
    <mergeCell ref="C207:H207"/>
    <mergeCell ref="C208:H208"/>
    <mergeCell ref="C209:H209"/>
    <mergeCell ref="C210:H210"/>
    <mergeCell ref="C199:H199"/>
    <mergeCell ref="C200:H200"/>
    <mergeCell ref="C201:H201"/>
    <mergeCell ref="C202:H202"/>
    <mergeCell ref="C203:H203"/>
    <mergeCell ref="C212:H212"/>
    <mergeCell ref="C211:H211"/>
    <mergeCell ref="C205:H205"/>
    <mergeCell ref="C196:H196"/>
    <mergeCell ref="C197:H197"/>
    <mergeCell ref="C189:H189"/>
    <mergeCell ref="C198:H198"/>
    <mergeCell ref="A192:K192"/>
    <mergeCell ref="B191:H191"/>
    <mergeCell ref="M191:Q191"/>
    <mergeCell ref="C194:H194"/>
    <mergeCell ref="A186:A188"/>
    <mergeCell ref="B186:B188"/>
    <mergeCell ref="C186:C188"/>
    <mergeCell ref="E186:E188"/>
    <mergeCell ref="F186:F188"/>
    <mergeCell ref="G186:G188"/>
    <mergeCell ref="M189:Q189"/>
    <mergeCell ref="B190:H190"/>
    <mergeCell ref="D130:D131"/>
    <mergeCell ref="E130:E131"/>
    <mergeCell ref="A136:A138"/>
    <mergeCell ref="B136:B138"/>
    <mergeCell ref="G136:G138"/>
    <mergeCell ref="G40:G42"/>
    <mergeCell ref="P59:P61"/>
    <mergeCell ref="P66:P70"/>
    <mergeCell ref="M190:Q190"/>
    <mergeCell ref="C169:Q169"/>
    <mergeCell ref="E174:E175"/>
    <mergeCell ref="C157:C167"/>
    <mergeCell ref="E157:E159"/>
    <mergeCell ref="E160:E161"/>
    <mergeCell ref="E171:E173"/>
    <mergeCell ref="F165:F166"/>
    <mergeCell ref="G165:G166"/>
    <mergeCell ref="M165:M166"/>
    <mergeCell ref="G160:G161"/>
    <mergeCell ref="L162:L163"/>
    <mergeCell ref="H162:H163"/>
    <mergeCell ref="I162:I163"/>
    <mergeCell ref="M187:M188"/>
    <mergeCell ref="J162:J163"/>
  </mergeCells>
  <printOptions horizontalCentered="1"/>
  <pageMargins left="0.59055118110236227" right="0.39370078740157483" top="0.39370078740157483" bottom="0.39370078740157483" header="0" footer="0"/>
  <pageSetup paperSize="9" scale="58" orientation="portrait" r:id="rId1"/>
  <rowBreaks count="1" manualBreakCount="1">
    <brk id="173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aiškinamoji lentelė</vt:lpstr>
      <vt:lpstr>'aiškinamoji lentelė'!Print_Area</vt:lpstr>
      <vt:lpstr>'aiškinamoji lentelė'!Print_Titles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Audra Cepiene</dc:creator>
  <cp:lastModifiedBy>Audra Cepiene</cp:lastModifiedBy>
  <cp:lastPrinted>2020-01-17T13:00:14Z</cp:lastPrinted>
  <dcterms:created xsi:type="dcterms:W3CDTF">2015-10-15T13:35:41Z</dcterms:created>
  <dcterms:modified xsi:type="dcterms:W3CDTF">2020-01-20T12:12:02Z</dcterms:modified>
</cp:coreProperties>
</file>