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uosnis\Kmsa\Strateginio planavimo skyrius\SVP PLANAI\2020-2022 SVP\SPRENDIMO PROJEKTAS\VIEŠINIMUI\"/>
    </mc:Choice>
  </mc:AlternateContent>
  <bookViews>
    <workbookView xWindow="0" yWindow="0" windowWidth="20490" windowHeight="7755"/>
  </bookViews>
  <sheets>
    <sheet name="Aiškinamasis" sheetId="13" r:id="rId1"/>
  </sheets>
  <definedNames>
    <definedName name="_xlnm.Print_Area" localSheetId="0">Aiškinamasis!$A$1:$S$198</definedName>
    <definedName name="_xlnm.Print_Titles" localSheetId="0">Aiškinamasis!$6:$8</definedName>
  </definedNames>
  <calcPr calcId="162913"/>
</workbook>
</file>

<file path=xl/calcChain.xml><?xml version="1.0" encoding="utf-8"?>
<calcChain xmlns="http://schemas.openxmlformats.org/spreadsheetml/2006/main">
  <c r="L158" i="13" l="1"/>
  <c r="K158" i="13"/>
  <c r="L190" i="13" l="1"/>
  <c r="L161" i="13" l="1"/>
  <c r="K159" i="13"/>
  <c r="K161" i="13" s="1"/>
  <c r="L182" i="13" l="1"/>
  <c r="L180" i="13"/>
  <c r="L185" i="13" l="1"/>
  <c r="L184" i="13"/>
  <c r="L118" i="13" l="1"/>
  <c r="L126" i="13" l="1"/>
  <c r="L91" i="13"/>
  <c r="L25" i="13"/>
  <c r="K189" i="13" l="1"/>
  <c r="K188" i="13" s="1"/>
  <c r="K187" i="13"/>
  <c r="K183" i="13"/>
  <c r="K186" i="13"/>
  <c r="K181" i="13"/>
  <c r="K180" i="13"/>
  <c r="L30" i="13" l="1"/>
  <c r="L76" i="13" s="1"/>
  <c r="L14" i="13" l="1"/>
  <c r="K116" i="13" l="1"/>
  <c r="K126" i="13" l="1"/>
  <c r="K182" i="13"/>
  <c r="L13" i="13"/>
  <c r="L19" i="13" l="1"/>
  <c r="N126" i="13"/>
  <c r="M126" i="13"/>
  <c r="K86" i="13" l="1"/>
  <c r="K88" i="13" s="1"/>
  <c r="M30" i="13" l="1"/>
  <c r="M76" i="13" s="1"/>
  <c r="N30" i="13"/>
  <c r="N76" i="13" s="1"/>
  <c r="M145" i="13" l="1"/>
  <c r="M152" i="13" l="1"/>
  <c r="L145" i="13"/>
  <c r="L155" i="13" l="1"/>
  <c r="M91" i="13" l="1"/>
  <c r="N91" i="13"/>
  <c r="K91" i="13"/>
  <c r="L186" i="13" l="1"/>
  <c r="L105" i="13" l="1"/>
  <c r="K105" i="13"/>
  <c r="K19" i="13" l="1"/>
  <c r="K145" i="13"/>
  <c r="L181" i="13" l="1"/>
  <c r="M25" i="13"/>
  <c r="N189" i="13" l="1"/>
  <c r="M189" i="13"/>
  <c r="L189" i="13"/>
  <c r="L188" i="13" s="1"/>
  <c r="N187" i="13"/>
  <c r="N183" i="13"/>
  <c r="N182" i="13"/>
  <c r="N181" i="13"/>
  <c r="N180" i="13"/>
  <c r="M187" i="13"/>
  <c r="M183" i="13"/>
  <c r="M182" i="13"/>
  <c r="M181" i="13"/>
  <c r="M180" i="13"/>
  <c r="L187" i="13"/>
  <c r="L183" i="13"/>
  <c r="K25" i="13"/>
  <c r="K22" i="13"/>
  <c r="N145" i="13" l="1"/>
  <c r="K164" i="13"/>
  <c r="L164" i="13"/>
  <c r="M186" i="13" l="1"/>
  <c r="M164" i="13"/>
  <c r="N164" i="13" l="1"/>
  <c r="N186" i="13"/>
  <c r="K152" i="13" l="1"/>
  <c r="L152" i="13"/>
  <c r="L162" i="13" s="1"/>
  <c r="N152" i="13"/>
  <c r="N100" i="13"/>
  <c r="M100" i="13"/>
  <c r="L100" i="13"/>
  <c r="N96" i="13"/>
  <c r="M96" i="13"/>
  <c r="K96" i="13"/>
  <c r="L96" i="13"/>
  <c r="N79" i="13" l="1"/>
  <c r="N88" i="13" s="1"/>
  <c r="M79" i="13"/>
  <c r="M88" i="13" s="1"/>
  <c r="L79" i="13"/>
  <c r="L179" i="13" s="1"/>
  <c r="L178" i="13" s="1"/>
  <c r="L177" i="13" s="1"/>
  <c r="L191" i="13" s="1"/>
  <c r="L88" i="13" l="1"/>
  <c r="N26" i="13"/>
  <c r="N179" i="13" s="1"/>
  <c r="N178" i="13" s="1"/>
  <c r="N177" i="13" s="1"/>
  <c r="K69" i="13" l="1"/>
  <c r="K32" i="13"/>
  <c r="K76" i="13" s="1"/>
  <c r="K92" i="13"/>
  <c r="K93" i="13" l="1"/>
  <c r="N170" i="13"/>
  <c r="N168" i="13"/>
  <c r="N161" i="13"/>
  <c r="N162" i="13" s="1"/>
  <c r="N165" i="13" s="1"/>
  <c r="N98" i="13"/>
  <c r="N93" i="13"/>
  <c r="N27" i="13"/>
  <c r="N25" i="13"/>
  <c r="N22" i="13"/>
  <c r="N19" i="13"/>
  <c r="M26" i="13"/>
  <c r="M179" i="13" s="1"/>
  <c r="M178" i="13" s="1"/>
  <c r="M177" i="13" s="1"/>
  <c r="M170" i="13"/>
  <c r="K170" i="13"/>
  <c r="L170" i="13"/>
  <c r="M168" i="13"/>
  <c r="L168" i="13"/>
  <c r="K167" i="13"/>
  <c r="M161" i="13"/>
  <c r="M162" i="13" s="1"/>
  <c r="M165" i="13" s="1"/>
  <c r="K155" i="13"/>
  <c r="K162" i="13" s="1"/>
  <c r="K100" i="13"/>
  <c r="M98" i="13"/>
  <c r="L98" i="13"/>
  <c r="L101" i="13" s="1"/>
  <c r="K98" i="13"/>
  <c r="M93" i="13"/>
  <c r="L93" i="13"/>
  <c r="K27" i="13"/>
  <c r="M22" i="13"/>
  <c r="L22" i="13"/>
  <c r="M19" i="13"/>
  <c r="K28" i="13" l="1"/>
  <c r="K179" i="13"/>
  <c r="K178" i="13" s="1"/>
  <c r="K177" i="13" s="1"/>
  <c r="K101" i="13"/>
  <c r="N101" i="13"/>
  <c r="M101" i="13"/>
  <c r="N28" i="13"/>
  <c r="L165" i="13"/>
  <c r="M171" i="13"/>
  <c r="K165" i="13"/>
  <c r="K168" i="13"/>
  <c r="K171" i="13" s="1"/>
  <c r="N171" i="13"/>
  <c r="L171" i="13"/>
  <c r="L27" i="13"/>
  <c r="L28" i="13" s="1"/>
  <c r="M27" i="13"/>
  <c r="M28" i="13" s="1"/>
  <c r="M190" i="13" l="1"/>
  <c r="M188" i="13" s="1"/>
  <c r="N190" i="13"/>
  <c r="N188" i="13" s="1"/>
  <c r="K172" i="13"/>
  <c r="K173" i="13" s="1"/>
  <c r="N172" i="13"/>
  <c r="N173" i="13" s="1"/>
  <c r="M172" i="13"/>
  <c r="M173" i="13" s="1"/>
  <c r="K191" i="13"/>
  <c r="K194" i="13" l="1"/>
  <c r="L172" i="13"/>
  <c r="M191" i="13" l="1"/>
  <c r="M194" i="13" s="1"/>
  <c r="L173" i="13"/>
  <c r="L194" i="13" s="1"/>
  <c r="N191" i="13"/>
  <c r="N194" i="13" s="1"/>
</calcChain>
</file>

<file path=xl/comments1.xml><?xml version="1.0" encoding="utf-8"?>
<comments xmlns="http://schemas.openxmlformats.org/spreadsheetml/2006/main">
  <authors>
    <author>Sniega</author>
    <author>Snieguole Kacerauskaite</author>
    <author>Indrė Butenienė</author>
  </authors>
  <commentList>
    <comment ref="F13" authorId="0" shapeId="0">
      <text>
        <r>
          <rPr>
            <sz val="9"/>
            <color indexed="81"/>
            <rFont val="Tahoma"/>
            <family val="2"/>
            <charset val="186"/>
          </rPr>
          <t>"Pritraukti į Klaipėdą prestižinius šalies ir tarptautinius sporto renginius"</t>
        </r>
      </text>
    </comment>
    <comment ref="P26" authorId="1" shapeId="0">
      <text>
        <r>
          <rPr>
            <sz val="9"/>
            <color indexed="81"/>
            <rFont val="Tahoma"/>
            <family val="2"/>
            <charset val="186"/>
          </rPr>
          <t>Suorganizuotas vandens sporto šakų festivalis ir paplūdimio sporto renginiai</t>
        </r>
      </text>
    </comment>
    <comment ref="Q26" authorId="1" shapeId="0">
      <text>
        <r>
          <rPr>
            <sz val="9"/>
            <color indexed="81"/>
            <rFont val="Tahoma"/>
            <family val="2"/>
            <charset val="186"/>
          </rPr>
          <t xml:space="preserve">Suorganizuotas vandens sporto šakų festivalis 
</t>
        </r>
      </text>
    </comment>
    <comment ref="F94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7.2. Sporto paslaugų prieinamumo gerinimas visiems miesto gyventojams siekiant skatinti vaikų ir suaugusiųjų būti fiziškai aktyviais ir siekti rezultatų:
</t>
        </r>
        <r>
          <rPr>
            <sz val="9"/>
            <color indexed="81"/>
            <rFont val="Tahoma"/>
            <family val="2"/>
            <charset val="186"/>
          </rPr>
          <t xml:space="preserve">7.2.1. Sukurtas ir įgyvendinamas motyvuojančios sporto sistemos (fizinio aktyvumo ir aukšto sportinio meistriškumo) modelis 
</t>
        </r>
      </text>
    </comment>
    <comment ref="F109" authorId="1" shapeId="0">
      <text>
        <r>
          <rPr>
            <b/>
            <sz val="9"/>
            <color indexed="81"/>
            <rFont val="Tahoma"/>
            <family val="2"/>
            <charset val="186"/>
          </rPr>
          <t>7.2. Sporto paslaugų prieinamumo gerinimas visiems miesto gyventojams siekiant skatinti vaikų ir suaugusiųjų būti fiziškai aktyviais ir siekti rezultatų:</t>
        </r>
        <r>
          <rPr>
            <sz val="9"/>
            <color indexed="81"/>
            <rFont val="Tahoma"/>
            <family val="2"/>
            <charset val="186"/>
          </rPr>
          <t xml:space="preserve"> 
7.2.2.  Įgyvendintų investicijų projektų sporto srityje skaičius, vnt. </t>
        </r>
      </text>
    </comment>
    <comment ref="Q131" authorId="1" shapeId="0">
      <text>
        <r>
          <rPr>
            <sz val="9"/>
            <color indexed="81"/>
            <rFont val="Tahoma"/>
            <family val="2"/>
            <charset val="186"/>
          </rPr>
          <t xml:space="preserve">Taikos pr. 61a (NSK salė)
</t>
        </r>
      </text>
    </comment>
    <comment ref="J156" authorId="2" shapeId="0">
      <text>
        <r>
          <rPr>
            <b/>
            <sz val="9"/>
            <color indexed="81"/>
            <rFont val="Tahoma"/>
            <family val="2"/>
            <charset val="186"/>
          </rPr>
          <t>Indrė Butenienė:</t>
        </r>
        <r>
          <rPr>
            <sz val="9"/>
            <color indexed="81"/>
            <rFont val="Tahoma"/>
            <family val="2"/>
            <charset val="186"/>
          </rPr>
          <t xml:space="preserve">
AB "Klaipėdos nafta" lėšos</t>
        </r>
      </text>
    </comment>
    <comment ref="E167" authorId="1" shapeId="0">
      <text>
        <r>
          <rPr>
            <sz val="9"/>
            <color indexed="81"/>
            <rFont val="Tahoma"/>
            <family val="2"/>
            <charset val="186"/>
          </rPr>
          <t>Buvusi: 
"Prioritetinių sporto šakų didelio sportinio meistriškumo klubų veiklos dalinis finansavimas"</t>
        </r>
      </text>
    </comment>
    <comment ref="E169" authorId="1" shapeId="0">
      <text>
        <r>
          <rPr>
            <sz val="9"/>
            <color indexed="81"/>
            <rFont val="Tahoma"/>
            <family val="2"/>
            <charset val="186"/>
          </rPr>
          <t xml:space="preserve">Buvusi:
"Individualių sporto šakų sportininkų pasirengimas dalyvauti atrankos varžybose dėl patekimo į nacionalines rinktines"
</t>
        </r>
      </text>
    </comment>
  </commentList>
</comments>
</file>

<file path=xl/sharedStrings.xml><?xml version="1.0" encoding="utf-8"?>
<sst xmlns="http://schemas.openxmlformats.org/spreadsheetml/2006/main" count="455" uniqueCount="230">
  <si>
    <t>KŪNO KULTŪROS IR SPORTO PLĖTROS PROGRAMOS NR. 11</t>
  </si>
  <si>
    <t xml:space="preserve"> TIKSLŲ, UŽDAVINIŲ, PRIEMONIŲ, PRIEMONIŲ IŠLAIDŲ IR PRODUKTO KRITERIJŲ SUVESTINĖ</t>
  </si>
  <si>
    <t>Programos tikslo kodas</t>
  </si>
  <si>
    <t>Uždavinio kodas</t>
  </si>
  <si>
    <t>Priemonės kodas</t>
  </si>
  <si>
    <t>Pavadinimas</t>
  </si>
  <si>
    <t>Priemonės požymis</t>
  </si>
  <si>
    <t>Asignavimų valdytojo kodas</t>
  </si>
  <si>
    <t>Finansavimo šaltinis</t>
  </si>
  <si>
    <t>Produkto vertinimo kriterijus</t>
  </si>
  <si>
    <t>Planas</t>
  </si>
  <si>
    <t>Strateginis tikslas 03. Užtikrinti gyventojams aukštą švietimo, kultūros, socialinių, sporto ir sveikatos apsaugos paslaugų kokybę ir prieinamumą</t>
  </si>
  <si>
    <t>11 Kūno kultūros ir sporto plėtros programa</t>
  </si>
  <si>
    <t>01</t>
  </si>
  <si>
    <t>Sudaryti sąlygas ugdyti sveiką ir fiziškai aktyvią miesto bendruomenę, profesionaliai atrinkti ir ugdyti talentingus olimpinės pamainos sportininkus</t>
  </si>
  <si>
    <t>Pritraukti didesnį dalyvių skaičių, užtikrinant sporto renginių organizavimo kokybę</t>
  </si>
  <si>
    <t>2</t>
  </si>
  <si>
    <t>SB</t>
  </si>
  <si>
    <t>Iš viso:</t>
  </si>
  <si>
    <t>02</t>
  </si>
  <si>
    <t>Suorganizuota pagerbimo ir viešinimo renginių, skaičius</t>
  </si>
  <si>
    <t>03</t>
  </si>
  <si>
    <t>Iš viso uždaviniui:</t>
  </si>
  <si>
    <t>Sudaryti sąlygas sportuoti visų amžiaus grupių miestiečiams, įgyvendinant sveikos gyvensenos ir fizinio aktyvumo programas</t>
  </si>
  <si>
    <t>Sąlygų ugdytis biudžetinėse sporto įstaigose sudarymas:</t>
  </si>
  <si>
    <t>SB(SP)</t>
  </si>
  <si>
    <t>BĮ Klaipėdos „Viesulo“ sporto centre</t>
  </si>
  <si>
    <t>BĮ Klaipėdos „Gintaro“ sporto centre</t>
  </si>
  <si>
    <t>BĮ Klaipėdos Vlado Knašiaus krepšinio mokykloje</t>
  </si>
  <si>
    <t>BĮ Klaipėdos futbolo sporto mokykloje</t>
  </si>
  <si>
    <t xml:space="preserve">buriavimo, irklavimo, baidarių ir kanojų irklavimo sporto šakų </t>
  </si>
  <si>
    <t>neįgaliųjų socialinės integracijos per kūno kultūrą ir sportą</t>
  </si>
  <si>
    <t>04</t>
  </si>
  <si>
    <t>I</t>
  </si>
  <si>
    <t>SB(VB)</t>
  </si>
  <si>
    <t xml:space="preserve">Sporto bazių modernizavimas ir plėtra:
</t>
  </si>
  <si>
    <t>Įgyvendintas projektas, proc.</t>
  </si>
  <si>
    <t>1.6.3.3</t>
  </si>
  <si>
    <t>LRVB</t>
  </si>
  <si>
    <t>Atlikta modernizavimo darbų, proc.</t>
  </si>
  <si>
    <t>Iš viso priemonei:</t>
  </si>
  <si>
    <t xml:space="preserve">Sporto infrastruktūros objektų einamasis remontas ir techninis aptarnavimas:                                    </t>
  </si>
  <si>
    <t>Tinkamai reprezentuoti miestą šalies ir tarptautiniuose sporto renginiuose</t>
  </si>
  <si>
    <t>Skirta stipendijų sportininkams, skaičius</t>
  </si>
  <si>
    <t>Iš viso tikslui:</t>
  </si>
  <si>
    <t>11</t>
  </si>
  <si>
    <t>Iš viso programai:</t>
  </si>
  <si>
    <t>Finansavimo šaltinių suvestinė</t>
  </si>
  <si>
    <t>Finansavimo šaltiniai</t>
  </si>
  <si>
    <t>SAVIVALDYBĖS LĖŠOS</t>
  </si>
  <si>
    <t>KITOS LĖŠOS</t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</si>
  <si>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</si>
  <si>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t>SB(SPL)</t>
  </si>
  <si>
    <t>05</t>
  </si>
  <si>
    <t>Miestą reprezentuojančių komandų, miestą garsinančių individualių sporto šakų sportininkų ir trenerių pagerbimas</t>
  </si>
  <si>
    <t>1.6.1.5</t>
  </si>
  <si>
    <t xml:space="preserve"> </t>
  </si>
  <si>
    <t>BĮ Klaipėdos miesto sporto bazių valdymo centre</t>
  </si>
  <si>
    <t>BĮ Klaipėdos miesto sporto bazių valdymo centro pastatų patalpų ir įrenginių atnaujinimo darbai</t>
  </si>
  <si>
    <t>BĮ Klaipėdos miesto lengvosios atletikos mokykloje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</si>
  <si>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</si>
  <si>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</si>
  <si>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</si>
  <si>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SB(ES)</t>
  </si>
  <si>
    <t xml:space="preserve"> - I etapas</t>
  </si>
  <si>
    <t xml:space="preserve">Futbolo mokyklos ir baseino pastatų konversija: </t>
  </si>
  <si>
    <t>Neatlygintinai suteikta sporto bazių sporto renginiams, val.</t>
  </si>
  <si>
    <t>BĮ Klaipėdos „Gintaro“ sporto centro pastato patalpų atnaujinimo darbai</t>
  </si>
  <si>
    <t>Klaipėdos miesto savivaldybės jachtos „Lietuva“ kapitalinis remontas</t>
  </si>
  <si>
    <t>Atlikta remonto darbų, proc.</t>
  </si>
  <si>
    <t>Suorganizuota renginių, skaičius</t>
  </si>
  <si>
    <t>Asmenų, lankančių sporto organizacijas, skaičius</t>
  </si>
  <si>
    <t xml:space="preserve">Naujos sporto salės statyba </t>
  </si>
  <si>
    <t>Komandų, dalyvaujančių aukščiausioje lygoje, skaičius</t>
  </si>
  <si>
    <t>Įsigyta persirengimo konteinerių, vnt.</t>
  </si>
  <si>
    <t>Sporto bazių paslaugų teikimas sporto renginiams vykdyti</t>
  </si>
  <si>
    <t>Persirengimo konteinerių įsigijimas</t>
  </si>
  <si>
    <t>Suteikta paslaugų, valandų skaičius</t>
  </si>
  <si>
    <t>Apskaitos kodas</t>
  </si>
  <si>
    <t>11.010137</t>
  </si>
  <si>
    <t>Paslaugų miesto bendruomenei teikimas Klaipėdos miesto daugiafunkciame sveikatingumo centre</t>
  </si>
  <si>
    <t>________________________________________</t>
  </si>
  <si>
    <t>Aiškinamojo rašto priedas Nr.3</t>
  </si>
  <si>
    <t>2020 m. asignavimų planas</t>
  </si>
  <si>
    <t>2021 m. asignavimų planas</t>
  </si>
  <si>
    <t>2020-ųjų metų lėšų projektas</t>
  </si>
  <si>
    <t>2021-ųjų metų lėšų projektas</t>
  </si>
  <si>
    <t>2019-ieji metai</t>
  </si>
  <si>
    <t>2020-ieji metai</t>
  </si>
  <si>
    <t>2021-ieji metai</t>
  </si>
  <si>
    <t>Suorganizuotas pasaulio salės futbolo čempionatas, vnt</t>
  </si>
  <si>
    <t xml:space="preserve">Klaipėdos sunkiosios atletikos centro statyba </t>
  </si>
  <si>
    <t>Atlikta statybos darbų, proc.</t>
  </si>
  <si>
    <t>BĮ Klaipėdos miesto lengvosios atletikos mokyklos maniežo dangos atnaujinimo darbai</t>
  </si>
  <si>
    <t>Atlikti maniežo dangos pakeitimo darbai, 2250 m², proc.</t>
  </si>
  <si>
    <t>06</t>
  </si>
  <si>
    <t>07</t>
  </si>
  <si>
    <t>Įsigyta reprezentacinių prekių, skaičius</t>
  </si>
  <si>
    <t>Įgyvendinta  Europos jaunimo merginų U19 rankinio čempionato programa</t>
  </si>
  <si>
    <t>VšĮ Klaipėdos krašto buriavimo sporto mokyklos „Žiemys“ dalininko kapitalo didinimas</t>
  </si>
  <si>
    <t>Atlikta darbų, proc.</t>
  </si>
  <si>
    <t>Neatlygintinai suteiktų sporto bazių paslaugų kompensavimas</t>
  </si>
  <si>
    <t>Fizinių ir juridinių asmenų, neatlygintinai gaunančių sporto bazių paslaugas, skaičius</t>
  </si>
  <si>
    <t>Sporto salių bendrojo lavinimo mokyklose poreikis, val</t>
  </si>
  <si>
    <t>Sporto salių bendrojo lavinimo mokyklose poreikis, val. sk.</t>
  </si>
  <si>
    <t xml:space="preserve">Klaipėdos miesto tradicinių tarptautinių sporto renginių </t>
  </si>
  <si>
    <t xml:space="preserve">Klaipėdos miesto „Sportas visiems“ renginių </t>
  </si>
  <si>
    <t xml:space="preserve">Klaipėdos miesto sporto šakų federacijų </t>
  </si>
  <si>
    <t>Klaipėdos miesto antrųjų klasių mokinių mokymas plaukti</t>
  </si>
  <si>
    <t>Apmokyta plaukti vaikų, skaičius</t>
  </si>
  <si>
    <t>Įvertinta paraiškų, skaičius</t>
  </si>
  <si>
    <t>Klaipėdos miesto sporto bazių infrastruktūros plėtros poreikio galimybių studijos parengimas</t>
  </si>
  <si>
    <t xml:space="preserve">Atlikti laiptų-panduso (Taikos pr. 61A) remonto darbai, proc </t>
  </si>
  <si>
    <t xml:space="preserve">Reprezentacinių Klaipėdos miesto sporto komandų dalinis finansavimas  </t>
  </si>
  <si>
    <t xml:space="preserve">Stipendijų mokėjimas perspektyviems Klaipėdos miesto sportininkams   </t>
  </si>
  <si>
    <t>Vidutinis sportininkų, dalyvavusių programose, skaičius, tūkst.</t>
  </si>
  <si>
    <t>SB(P)</t>
  </si>
  <si>
    <r>
      <t xml:space="preserve">Savivaldybės paskolų lėšos </t>
    </r>
    <r>
      <rPr>
        <b/>
        <sz val="10"/>
        <rFont val="Times New Roman"/>
        <family val="1"/>
        <charset val="186"/>
      </rPr>
      <t>SB(P)</t>
    </r>
  </si>
  <si>
    <t>Asmenų, lankančių įstaigą, skaičius</t>
  </si>
  <si>
    <t>Padidintas kapitalas, proc.</t>
  </si>
  <si>
    <t>Miesto bendruomenei aktualių sporto renginių, švenčių organizavimas</t>
  </si>
  <si>
    <t>Sportinės veiklos projektų dalinis finansavimas:</t>
  </si>
  <si>
    <t>Finansuota projektų, iš viso:</t>
  </si>
  <si>
    <t>Vaikų aikštelių poilsio parke remonto darbai, proc</t>
  </si>
  <si>
    <t>Šuoliaduobių rekonstrukcija Centriniame stadione pagal tarptautinius reikalavimus, vnt</t>
  </si>
  <si>
    <t>Vakarinės žiūrovų tribūnos Centriniame stadione remonto (2400 kv.m.) darbai, proc</t>
  </si>
  <si>
    <t>Atnaujinta patalpų ir įrenginių, objektų skaičius</t>
  </si>
  <si>
    <t>Vykdoma Poilsio parko įrenginių ir Prano Mašioto progimnazijos stadiono priežiūra, proc.</t>
  </si>
  <si>
    <t>Įsigytas praėjimo turniketas, vnt.</t>
  </si>
  <si>
    <t>Valdoma sporto bazių, skaičius</t>
  </si>
  <si>
    <t>Įsigyta sportinės įrangos, vnt.</t>
  </si>
  <si>
    <t>Suteikta bazių paslauga, įstaigų skaičius</t>
  </si>
  <si>
    <t>Finansuota federacijų veikla, skaičius</t>
  </si>
  <si>
    <t>Atlikta vidaus patalpų (Daukanto g. 24 II a.) remonto darbų, proc.</t>
  </si>
  <si>
    <t>1.6.1.1</t>
  </si>
  <si>
    <t>Įsigyta prekių ar reprezentacinių leidinių, vnt.</t>
  </si>
  <si>
    <t>Įsigyta sportinių dviračių, vnt.</t>
  </si>
  <si>
    <t>Įsigyta meninės gimnastikos įrangos, vnt.</t>
  </si>
  <si>
    <t>Įsigyta imtynių įrangos, vnt.</t>
  </si>
  <si>
    <t>Įsigyta tinklinio įrangos, vnt.</t>
  </si>
  <si>
    <t>Įsigytas mikroautobusas (9 vietų), vnt.</t>
  </si>
  <si>
    <t>Įsigytas mikroautobusas (19 vietų), vnt.</t>
  </si>
  <si>
    <t>Įsigyta org.technikos, vnt.</t>
  </si>
  <si>
    <t>Įsigyta varžybinės įrangos, vnt.</t>
  </si>
  <si>
    <t>Įsigyta spec. treniruoklių, vnt.</t>
  </si>
  <si>
    <t>Įsigyta baldų, vnt.</t>
  </si>
  <si>
    <t>Įgyvendinta Olimpinės dienos programa, vnt.</t>
  </si>
  <si>
    <t>Įsigytas dujinis oro šildytuvas (Pilies g. 2A), vnt.</t>
  </si>
  <si>
    <t>Parengta galimybių studija, vnt.</t>
  </si>
  <si>
    <t>Balkono turėklų (37,2 kv. m) keitimo darbai, proc.</t>
  </si>
  <si>
    <t>Persipylimo baseino remonto darbai, proc.</t>
  </si>
  <si>
    <t>Atlikti akustinės sistemos remonto darbai (434 kv. m), proc.</t>
  </si>
  <si>
    <t>Atliktas sporto salės remontas antrame aukšte, proc.</t>
  </si>
  <si>
    <t>Atliktas dušų remontas antrame aukšte (dvi patalpos), proc.</t>
  </si>
  <si>
    <t>Atliktas baseino langų keitimas ir apdaila, proc.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</si>
  <si>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</si>
  <si>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t>Valstybės biudžeto specialiosios tikslinės dotacijos lėšos</t>
    </r>
    <r>
      <rPr>
        <b/>
        <sz val="10"/>
        <rFont val="Times New Roman"/>
        <family val="1"/>
        <charset val="186"/>
      </rPr>
      <t xml:space="preserve"> SB(VB)</t>
    </r>
  </si>
  <si>
    <t>Atsinaujinančių energijos išteklių  panaudojimas sporto įstaigų pastatuose („Gintaro“ sporto centre ir Lengvosios atletikos mokykloje)</t>
  </si>
  <si>
    <t>Parengta techninių projektų, vnt.</t>
  </si>
  <si>
    <t>Vidutinis sportuojančių neįgalių vaikų, skaičius</t>
  </si>
  <si>
    <t xml:space="preserve">tūkst. Eur </t>
  </si>
  <si>
    <t xml:space="preserve"> 2019–2022 M. KLAIPĖDOS MIESTO SAVIVALDYBĖS </t>
  </si>
  <si>
    <t>2022-ųjų metų lėšų projektas</t>
  </si>
  <si>
    <t>2022 m. asignavimų planas</t>
  </si>
  <si>
    <t>2022-ieji metai</t>
  </si>
  <si>
    <t>Atnaujinti riedutininkų rampa Poilsio parke, proc.</t>
  </si>
  <si>
    <t>2019-ųjų metų asignavimų planas*</t>
  </si>
  <si>
    <t>Vykdytojas</t>
  </si>
  <si>
    <t>2019 m. asignavimų planas*</t>
  </si>
  <si>
    <t xml:space="preserve">Lankančiųjų neįgaliųjų sporto organizacijas, skaičius </t>
  </si>
  <si>
    <t>Vykdytų veiklų, pagal sporto šakas, skaičius</t>
  </si>
  <si>
    <t>Klaipėdos miesto futbolo komandų Elitinės jaunių lygos</t>
  </si>
  <si>
    <t>Ekspertų, vertinusių paraiškas, skaičius</t>
  </si>
  <si>
    <t>Informacinės sistemos sportuojančių vaikų lankomumo apskaitai užtikrinti įdiegimas</t>
  </si>
  <si>
    <t>Suorganizuotas Europos U20 jaunimo vaikinų krepšinio čempionatas</t>
  </si>
  <si>
    <t>Įsigytas keltuvas į baseiną, vnt.</t>
  </si>
  <si>
    <t>Įsigytas pėdų dezinfekatorius, vnt.</t>
  </si>
  <si>
    <t>Įsigyta maudymosi kostiumų džiovintuvai, vnt.</t>
  </si>
  <si>
    <t>Įsigyta prisižymėjimo čiužiniai, vnt.</t>
  </si>
  <si>
    <t>Įsigyta kamuolių padavinėjimo mašina, vnt.</t>
  </si>
  <si>
    <t>Įsigyta ugdomajam procesui, įrangos, vnt.</t>
  </si>
  <si>
    <t>Įsigyta modulinė pakyla, vnt.</t>
  </si>
  <si>
    <t>Įsigyta sportininkų kabina, vnt.</t>
  </si>
  <si>
    <t>Motyvuojančios sporto sistemos (fizinio aktyvumo ir aukšto sportinio meistriškumo) modelio įgyvendinimas</t>
  </si>
  <si>
    <t>Finansuota miesto futbolo komandų, dalyvaujančių jaunių Elitinėje lygoje, skaičius</t>
  </si>
  <si>
    <t>Sporto bazių paslaugų sporto renginiams vykdyti, poreikis, val.</t>
  </si>
  <si>
    <t>Automobilis renginių aptarnavimui</t>
  </si>
  <si>
    <r>
      <t>Įgyvendinta  krepšinio turnyro „Karaliaus Mindaugo taurė 2021“</t>
    </r>
    <r>
      <rPr>
        <strike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programa, vnt.</t>
    </r>
  </si>
  <si>
    <t>Prestižinių, tarptautinių ir nacionalinių sporto renginių pritraukimas ir organizavimas</t>
  </si>
  <si>
    <r>
      <t xml:space="preserve">Irklavimo bazės </t>
    </r>
    <r>
      <rPr>
        <sz val="10"/>
        <rFont val="Times New Roman"/>
        <family val="1"/>
        <charset val="186"/>
      </rPr>
      <t xml:space="preserve">(Gluosnių skg. 8) modernizavimas </t>
    </r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</si>
  <si>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</si>
  <si>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Pajamų įmokos už paslaugas </t>
    </r>
    <r>
      <rPr>
        <b/>
        <sz val="10"/>
        <rFont val="Times New Roman"/>
        <family val="1"/>
        <charset val="186"/>
      </rPr>
      <t>SB(SP)</t>
    </r>
  </si>
  <si>
    <t>Atlikti langų remonto darbai (Dariaus ir Girėno g. 10), proc.</t>
  </si>
  <si>
    <t>Atliktas rekuperacinės sistemos įrengimas (Debreceno g. 41), proc.</t>
  </si>
  <si>
    <t>Atlikti stadiono aptvėrimo darbai (Naikupės g. 25 A), proc.</t>
  </si>
  <si>
    <t>Įsigyta talpa vandeniui kaupti su įranga, vnt.</t>
  </si>
  <si>
    <t>Įsigyta konteinerių, vnt.</t>
  </si>
  <si>
    <t>Atlikta vidaus patalpų (Kretingos g. 23.) remonto darbų, proc.</t>
  </si>
  <si>
    <t xml:space="preserve"> - II etapas</t>
  </si>
  <si>
    <t>VšĮ „Klaipėdos irklavimo centras“ įstatinio kapitalo didinimas</t>
  </si>
  <si>
    <t>Padidintas dalininko kapitalas, proc.</t>
  </si>
  <si>
    <t>Atlikta sporto aikštyno (Laukininkų g. 28) segmentinės tvoros ir patekimo į vidų sistemos įrengimo darbų, proc.</t>
  </si>
  <si>
    <t>P1</t>
  </si>
  <si>
    <t>Senjorų ir neįgaliųjų užsiėmimų Klaipėdos baseine sk.</t>
  </si>
  <si>
    <t>* Pagal Klaipėdos miesto savivaldybės tarybos 2019-10-24 sprendimą T2-293</t>
  </si>
  <si>
    <t>Sukurtas priemonių planas</t>
  </si>
  <si>
    <t>Informavimo ir e-paslaugų skyrius</t>
  </si>
  <si>
    <t xml:space="preserve">sportuojančio vaiko ugdymo dalinis finansavimas </t>
  </si>
  <si>
    <t>sporto projektų vertinimo paslaugų pirkimas</t>
  </si>
  <si>
    <t>Sporto ir kūno kultūros skyrius</t>
  </si>
  <si>
    <t xml:space="preserve">Socialinės infrastruktūros priežiūros skyrius </t>
  </si>
  <si>
    <t>Sveikatos apsaugos skyrius</t>
  </si>
  <si>
    <t>Turto skyrius</t>
  </si>
  <si>
    <t>Projektų skyrius, V. Varnaitė</t>
  </si>
  <si>
    <t>Įsigytas surenkamas grindų parketas, vnt.</t>
  </si>
  <si>
    <t>Atnaujinta grindų danga (Taikos pr. 61A), proc.</t>
  </si>
  <si>
    <t>Klaipėdos  daugiafunkcio sveikatingumo centro statyba</t>
  </si>
  <si>
    <t>Grąžintos lėšos pagal CPVA ataskaitą, proc.</t>
  </si>
  <si>
    <t>SB(VBL)</t>
  </si>
  <si>
    <t>SB(ESL)</t>
  </si>
  <si>
    <r>
      <t xml:space="preserve">Europos Sąjungos finansinės paramos lėšų likučio metų pradžioje lėšos </t>
    </r>
    <r>
      <rPr>
        <b/>
        <sz val="10"/>
        <rFont val="Times New Roman"/>
        <family val="1"/>
        <charset val="186"/>
      </rPr>
      <t>SB(ESL)</t>
    </r>
  </si>
  <si>
    <r>
      <t xml:space="preserve">Valstybės biudžeto tikslinės dotacijos lėšų likutis </t>
    </r>
    <r>
      <rPr>
        <b/>
        <sz val="10"/>
        <rFont val="Times New Roman"/>
        <family val="1"/>
        <charset val="186"/>
      </rPr>
      <t>SB(VBL)</t>
    </r>
  </si>
  <si>
    <t>Savivaldybės biudžetas, iš jo:</t>
  </si>
  <si>
    <t>Įrengti naujas ir modernizuoti esamas sporto bazes, užtikrinti įstaigų ūkinį aptarnavimą</t>
  </si>
  <si>
    <t>Komunalinių paslaugų (šildymo, vandens, nuotekų) įsigijimas</t>
  </si>
  <si>
    <t xml:space="preserve">Įtaigų skaičius  </t>
  </si>
  <si>
    <t>Kt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</si>
  <si>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</si>
  <si>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 xml:space="preserve">Įrengtos stoginės virš žiūrovų tribūnų centriniame stadione, vnt. </t>
  </si>
  <si>
    <t>Centrinio stadiono infrastruktūros atnaujinimas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</si>
</sst>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"/>
    <numFmt numFmtId="166" formatCode="[$-409]General"/>
    <numFmt numFmtId="167" formatCode="[$-409]#,##0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color rgb="FF000000"/>
      <name val="Calibri"/>
      <family val="2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strike/>
      <sz val="1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0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DBDBDB"/>
      </patternFill>
    </fill>
    <fill>
      <patternFill patternType="solid">
        <fgColor theme="0"/>
        <bgColor rgb="FFFFFFFF"/>
      </patternFill>
    </fill>
  </fills>
  <borders count="8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9" fillId="0" borderId="0" applyBorder="0" applyProtection="0"/>
  </cellStyleXfs>
  <cellXfs count="1137">
    <xf numFmtId="0" fontId="0" fillId="0" borderId="0" xfId="0"/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49" fontId="2" fillId="3" borderId="27" xfId="0" applyNumberFormat="1" applyFont="1" applyFill="1" applyBorder="1" applyAlignment="1">
      <alignment horizontal="center" vertical="top"/>
    </xf>
    <xf numFmtId="49" fontId="2" fillId="3" borderId="36" xfId="0" applyNumberFormat="1" applyFont="1" applyFill="1" applyBorder="1" applyAlignment="1">
      <alignment horizontal="center" vertical="top"/>
    </xf>
    <xf numFmtId="49" fontId="2" fillId="3" borderId="38" xfId="0" applyNumberFormat="1" applyFont="1" applyFill="1" applyBorder="1" applyAlignment="1">
      <alignment horizontal="center" vertical="top"/>
    </xf>
    <xf numFmtId="3" fontId="1" fillId="0" borderId="28" xfId="0" applyNumberFormat="1" applyFont="1" applyBorder="1" applyAlignment="1">
      <alignment horizontal="center" vertical="top"/>
    </xf>
    <xf numFmtId="49" fontId="1" fillId="3" borderId="36" xfId="0" applyNumberFormat="1" applyFont="1" applyFill="1" applyBorder="1" applyAlignment="1">
      <alignment horizontal="center" vertical="top"/>
    </xf>
    <xf numFmtId="3" fontId="1" fillId="5" borderId="43" xfId="0" applyNumberFormat="1" applyFont="1" applyFill="1" applyBorder="1" applyAlignment="1">
      <alignment vertical="top" wrapText="1"/>
    </xf>
    <xf numFmtId="49" fontId="2" fillId="2" borderId="51" xfId="0" applyNumberFormat="1" applyFont="1" applyFill="1" applyBorder="1" applyAlignment="1">
      <alignment horizontal="center" vertical="top" wrapText="1"/>
    </xf>
    <xf numFmtId="49" fontId="2" fillId="3" borderId="27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49" fontId="2" fillId="2" borderId="5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vertical="top"/>
    </xf>
    <xf numFmtId="49" fontId="1" fillId="0" borderId="0" xfId="0" applyNumberFormat="1" applyFont="1" applyAlignment="1">
      <alignment vertical="top"/>
    </xf>
    <xf numFmtId="3" fontId="2" fillId="0" borderId="0" xfId="0" applyNumberFormat="1" applyFont="1" applyFill="1" applyBorder="1" applyAlignment="1">
      <alignment horizontal="left" vertical="top" wrapText="1"/>
    </xf>
    <xf numFmtId="3" fontId="2" fillId="3" borderId="0" xfId="0" applyNumberFormat="1" applyFont="1" applyFill="1" applyBorder="1" applyAlignment="1">
      <alignment horizontal="left" vertical="center" wrapText="1"/>
    </xf>
    <xf numFmtId="3" fontId="2" fillId="3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/>
    <xf numFmtId="49" fontId="1" fillId="3" borderId="38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justify"/>
    </xf>
    <xf numFmtId="0" fontId="1" fillId="0" borderId="0" xfId="0" applyFont="1" applyBorder="1"/>
    <xf numFmtId="49" fontId="2" fillId="0" borderId="29" xfId="0" applyNumberFormat="1" applyFont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 textRotation="90" wrapText="1"/>
    </xf>
    <xf numFmtId="3" fontId="1" fillId="0" borderId="0" xfId="0" applyNumberFormat="1" applyFont="1" applyAlignment="1">
      <alignment horizontal="left" vertical="top"/>
    </xf>
    <xf numFmtId="3" fontId="1" fillId="0" borderId="26" xfId="0" applyNumberFormat="1" applyFont="1" applyBorder="1" applyAlignment="1">
      <alignment horizontal="center" vertical="top"/>
    </xf>
    <xf numFmtId="3" fontId="1" fillId="0" borderId="24" xfId="0" applyNumberFormat="1" applyFont="1" applyFill="1" applyBorder="1" applyAlignment="1">
      <alignment horizontal="center" vertical="top"/>
    </xf>
    <xf numFmtId="3" fontId="2" fillId="0" borderId="44" xfId="0" applyNumberFormat="1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3" fontId="1" fillId="5" borderId="26" xfId="0" applyNumberFormat="1" applyFont="1" applyFill="1" applyBorder="1" applyAlignment="1">
      <alignment vertical="top" wrapText="1"/>
    </xf>
    <xf numFmtId="3" fontId="1" fillId="0" borderId="5" xfId="0" applyNumberFormat="1" applyFont="1" applyFill="1" applyBorder="1" applyAlignment="1">
      <alignment vertical="top" wrapText="1"/>
    </xf>
    <xf numFmtId="49" fontId="1" fillId="2" borderId="11" xfId="0" applyNumberFormat="1" applyFont="1" applyFill="1" applyBorder="1" applyAlignment="1">
      <alignment horizontal="center" vertical="top"/>
    </xf>
    <xf numFmtId="49" fontId="1" fillId="2" borderId="16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3" fontId="1" fillId="0" borderId="37" xfId="0" applyNumberFormat="1" applyFont="1" applyFill="1" applyBorder="1" applyAlignment="1">
      <alignment horizontal="center" vertical="top" wrapText="1"/>
    </xf>
    <xf numFmtId="164" fontId="1" fillId="0" borderId="31" xfId="0" applyNumberFormat="1" applyFont="1" applyFill="1" applyBorder="1" applyAlignment="1">
      <alignment horizontal="center" vertical="top"/>
    </xf>
    <xf numFmtId="3" fontId="2" fillId="5" borderId="6" xfId="0" applyNumberFormat="1" applyFont="1" applyFill="1" applyBorder="1" applyAlignment="1">
      <alignment horizontal="left" vertical="top" wrapText="1"/>
    </xf>
    <xf numFmtId="3" fontId="1" fillId="5" borderId="53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vertical="top" wrapText="1"/>
    </xf>
    <xf numFmtId="3" fontId="1" fillId="0" borderId="26" xfId="0" applyNumberFormat="1" applyFont="1" applyFill="1" applyBorder="1" applyAlignment="1">
      <alignment vertical="center" textRotation="90" wrapText="1"/>
    </xf>
    <xf numFmtId="3" fontId="1" fillId="5" borderId="34" xfId="0" applyNumberFormat="1" applyFont="1" applyFill="1" applyBorder="1" applyAlignment="1">
      <alignment vertical="top" wrapText="1"/>
    </xf>
    <xf numFmtId="3" fontId="1" fillId="0" borderId="12" xfId="0" applyNumberFormat="1" applyFont="1" applyFill="1" applyBorder="1" applyAlignment="1">
      <alignment vertical="top" wrapText="1"/>
    </xf>
    <xf numFmtId="3" fontId="1" fillId="5" borderId="57" xfId="0" applyNumberFormat="1" applyFont="1" applyFill="1" applyBorder="1" applyAlignment="1">
      <alignment horizontal="center" vertical="top" wrapText="1"/>
    </xf>
    <xf numFmtId="3" fontId="1" fillId="0" borderId="28" xfId="0" applyNumberFormat="1" applyFont="1" applyFill="1" applyBorder="1" applyAlignment="1">
      <alignment horizontal="center" vertical="top"/>
    </xf>
    <xf numFmtId="3" fontId="2" fillId="4" borderId="35" xfId="0" applyNumberFormat="1" applyFont="1" applyFill="1" applyBorder="1" applyAlignment="1">
      <alignment horizontal="center" vertical="top"/>
    </xf>
    <xf numFmtId="49" fontId="2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 vertical="top"/>
    </xf>
    <xf numFmtId="49" fontId="2" fillId="9" borderId="19" xfId="0" applyNumberFormat="1" applyFont="1" applyFill="1" applyBorder="1" applyAlignment="1">
      <alignment horizontal="center" vertical="top"/>
    </xf>
    <xf numFmtId="49" fontId="2" fillId="9" borderId="44" xfId="0" applyNumberFormat="1" applyFont="1" applyFill="1" applyBorder="1" applyAlignment="1">
      <alignment horizontal="center" vertical="top"/>
    </xf>
    <xf numFmtId="49" fontId="2" fillId="9" borderId="30" xfId="0" applyNumberFormat="1" applyFont="1" applyFill="1" applyBorder="1" applyAlignment="1">
      <alignment vertical="top"/>
    </xf>
    <xf numFmtId="49" fontId="2" fillId="9" borderId="44" xfId="0" applyNumberFormat="1" applyFont="1" applyFill="1" applyBorder="1" applyAlignment="1">
      <alignment vertical="top"/>
    </xf>
    <xf numFmtId="49" fontId="1" fillId="9" borderId="44" xfId="0" applyNumberFormat="1" applyFont="1" applyFill="1" applyBorder="1" applyAlignment="1">
      <alignment vertical="top"/>
    </xf>
    <xf numFmtId="49" fontId="2" fillId="9" borderId="18" xfId="0" applyNumberFormat="1" applyFont="1" applyFill="1" applyBorder="1" applyAlignment="1">
      <alignment vertical="top"/>
    </xf>
    <xf numFmtId="49" fontId="2" fillId="9" borderId="28" xfId="0" applyNumberFormat="1" applyFont="1" applyFill="1" applyBorder="1" applyAlignment="1">
      <alignment vertical="top"/>
    </xf>
    <xf numFmtId="49" fontId="2" fillId="9" borderId="26" xfId="0" applyNumberFormat="1" applyFont="1" applyFill="1" applyBorder="1" applyAlignment="1">
      <alignment vertical="top"/>
    </xf>
    <xf numFmtId="49" fontId="2" fillId="9" borderId="32" xfId="0" applyNumberFormat="1" applyFont="1" applyFill="1" applyBorder="1" applyAlignment="1">
      <alignment vertical="top"/>
    </xf>
    <xf numFmtId="49" fontId="2" fillId="9" borderId="19" xfId="0" applyNumberFormat="1" applyFont="1" applyFill="1" applyBorder="1" applyAlignment="1">
      <alignment horizontal="center" vertical="top" wrapText="1"/>
    </xf>
    <xf numFmtId="49" fontId="2" fillId="9" borderId="28" xfId="0" applyNumberFormat="1" applyFont="1" applyFill="1" applyBorder="1" applyAlignment="1">
      <alignment vertical="top" wrapText="1"/>
    </xf>
    <xf numFmtId="49" fontId="2" fillId="9" borderId="26" xfId="0" applyNumberFormat="1" applyFont="1" applyFill="1" applyBorder="1" applyAlignment="1">
      <alignment vertical="top" wrapText="1"/>
    </xf>
    <xf numFmtId="49" fontId="1" fillId="9" borderId="32" xfId="0" applyNumberFormat="1" applyFont="1" applyFill="1" applyBorder="1" applyAlignment="1">
      <alignment vertical="top" wrapText="1"/>
    </xf>
    <xf numFmtId="49" fontId="2" fillId="9" borderId="25" xfId="0" applyNumberFormat="1" applyFont="1" applyFill="1" applyBorder="1" applyAlignment="1">
      <alignment horizontal="center" vertical="top"/>
    </xf>
    <xf numFmtId="3" fontId="2" fillId="9" borderId="19" xfId="0" applyNumberFormat="1" applyFont="1" applyFill="1" applyBorder="1" applyAlignment="1">
      <alignment horizontal="left" vertical="top"/>
    </xf>
    <xf numFmtId="3" fontId="2" fillId="9" borderId="21" xfId="0" applyNumberFormat="1" applyFont="1" applyFill="1" applyBorder="1" applyAlignment="1">
      <alignment horizontal="center" vertical="top"/>
    </xf>
    <xf numFmtId="49" fontId="2" fillId="7" borderId="19" xfId="0" applyNumberFormat="1" applyFont="1" applyFill="1" applyBorder="1" applyAlignment="1">
      <alignment vertical="top"/>
    </xf>
    <xf numFmtId="3" fontId="2" fillId="7" borderId="32" xfId="0" applyNumberFormat="1" applyFont="1" applyFill="1" applyBorder="1" applyAlignment="1">
      <alignment horizontal="left" vertical="top"/>
    </xf>
    <xf numFmtId="3" fontId="2" fillId="7" borderId="41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 applyAlignment="1">
      <alignment horizontal="center" vertical="top" wrapText="1"/>
    </xf>
    <xf numFmtId="3" fontId="1" fillId="3" borderId="0" xfId="0" applyNumberFormat="1" applyFont="1" applyFill="1" applyBorder="1" applyAlignment="1">
      <alignment horizontal="center" vertical="top" wrapText="1"/>
    </xf>
    <xf numFmtId="3" fontId="2" fillId="3" borderId="0" xfId="0" applyNumberFormat="1" applyFont="1" applyFill="1" applyBorder="1" applyAlignment="1">
      <alignment horizontal="center" vertical="center" wrapText="1"/>
    </xf>
    <xf numFmtId="3" fontId="2" fillId="0" borderId="41" xfId="0" applyNumberFormat="1" applyFont="1" applyFill="1" applyBorder="1" applyAlignment="1">
      <alignment horizontal="center" vertical="top"/>
    </xf>
    <xf numFmtId="0" fontId="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/>
    </xf>
    <xf numFmtId="3" fontId="1" fillId="0" borderId="37" xfId="0" applyNumberFormat="1" applyFont="1" applyBorder="1" applyAlignment="1">
      <alignment horizontal="center" vertical="top"/>
    </xf>
    <xf numFmtId="3" fontId="1" fillId="0" borderId="49" xfId="0" applyNumberFormat="1" applyFont="1" applyBorder="1" applyAlignment="1">
      <alignment horizontal="center" vertical="top"/>
    </xf>
    <xf numFmtId="3" fontId="1" fillId="0" borderId="31" xfId="0" applyNumberFormat="1" applyFont="1" applyBorder="1" applyAlignment="1">
      <alignment horizontal="center" vertical="top"/>
    </xf>
    <xf numFmtId="3" fontId="1" fillId="5" borderId="49" xfId="0" applyNumberFormat="1" applyFont="1" applyFill="1" applyBorder="1" applyAlignment="1">
      <alignment horizontal="center" vertical="top" wrapText="1"/>
    </xf>
    <xf numFmtId="3" fontId="1" fillId="5" borderId="37" xfId="0" applyNumberFormat="1" applyFont="1" applyFill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vertical="center" textRotation="90" wrapText="1"/>
    </xf>
    <xf numFmtId="3" fontId="1" fillId="0" borderId="34" xfId="0" applyNumberFormat="1" applyFont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left" vertical="top" wrapText="1"/>
    </xf>
    <xf numFmtId="3" fontId="5" fillId="0" borderId="3" xfId="0" applyNumberFormat="1" applyFont="1" applyFill="1" applyBorder="1" applyAlignment="1">
      <alignment vertical="center" textRotation="90" wrapText="1"/>
    </xf>
    <xf numFmtId="0" fontId="5" fillId="0" borderId="0" xfId="0" applyFont="1" applyAlignment="1">
      <alignment vertical="center" textRotation="90"/>
    </xf>
    <xf numFmtId="3" fontId="5" fillId="0" borderId="0" xfId="0" applyNumberFormat="1" applyFont="1" applyAlignment="1">
      <alignment horizontal="center" vertical="top" textRotation="90"/>
    </xf>
    <xf numFmtId="3" fontId="5" fillId="0" borderId="4" xfId="0" applyNumberFormat="1" applyFont="1" applyFill="1" applyBorder="1" applyAlignment="1">
      <alignment vertical="top" textRotation="90" wrapText="1"/>
    </xf>
    <xf numFmtId="3" fontId="5" fillId="0" borderId="11" xfId="0" applyNumberFormat="1" applyFont="1" applyFill="1" applyBorder="1" applyAlignment="1">
      <alignment vertical="top" textRotation="90" wrapText="1"/>
    </xf>
    <xf numFmtId="3" fontId="5" fillId="0" borderId="10" xfId="0" applyNumberFormat="1" applyFont="1" applyFill="1" applyBorder="1" applyAlignment="1">
      <alignment vertical="top" textRotation="90" wrapText="1"/>
    </xf>
    <xf numFmtId="3" fontId="5" fillId="0" borderId="4" xfId="0" applyNumberFormat="1" applyFont="1" applyBorder="1" applyAlignment="1">
      <alignment vertical="top" textRotation="90"/>
    </xf>
    <xf numFmtId="3" fontId="5" fillId="0" borderId="11" xfId="0" applyNumberFormat="1" applyFont="1" applyBorder="1" applyAlignment="1">
      <alignment vertical="top" textRotation="90"/>
    </xf>
    <xf numFmtId="49" fontId="5" fillId="0" borderId="11" xfId="0" applyNumberFormat="1" applyFont="1" applyBorder="1" applyAlignment="1">
      <alignment vertical="top" textRotation="90"/>
    </xf>
    <xf numFmtId="164" fontId="1" fillId="5" borderId="28" xfId="0" applyNumberFormat="1" applyFont="1" applyFill="1" applyBorder="1" applyAlignment="1">
      <alignment horizontal="center" vertical="top"/>
    </xf>
    <xf numFmtId="164" fontId="2" fillId="4" borderId="35" xfId="0" applyNumberFormat="1" applyFont="1" applyFill="1" applyBorder="1" applyAlignment="1">
      <alignment horizontal="center" vertical="top"/>
    </xf>
    <xf numFmtId="164" fontId="1" fillId="5" borderId="15" xfId="0" applyNumberFormat="1" applyFont="1" applyFill="1" applyBorder="1" applyAlignment="1">
      <alignment horizontal="center" vertical="top"/>
    </xf>
    <xf numFmtId="164" fontId="2" fillId="4" borderId="33" xfId="0" applyNumberFormat="1" applyFont="1" applyFill="1" applyBorder="1" applyAlignment="1">
      <alignment horizontal="center" vertical="top"/>
    </xf>
    <xf numFmtId="164" fontId="2" fillId="4" borderId="62" xfId="0" applyNumberFormat="1" applyFont="1" applyFill="1" applyBorder="1" applyAlignment="1">
      <alignment horizontal="center" vertical="top"/>
    </xf>
    <xf numFmtId="164" fontId="1" fillId="0" borderId="4" xfId="0" applyNumberFormat="1" applyFont="1" applyFill="1" applyBorder="1" applyAlignment="1">
      <alignment horizontal="center" vertical="top"/>
    </xf>
    <xf numFmtId="164" fontId="1" fillId="5" borderId="15" xfId="0" applyNumberFormat="1" applyFont="1" applyFill="1" applyBorder="1" applyAlignment="1">
      <alignment horizontal="center" vertical="top" wrapText="1"/>
    </xf>
    <xf numFmtId="164" fontId="2" fillId="4" borderId="35" xfId="0" applyNumberFormat="1" applyFont="1" applyFill="1" applyBorder="1" applyAlignment="1">
      <alignment horizontal="center" vertical="top" wrapText="1"/>
    </xf>
    <xf numFmtId="164" fontId="1" fillId="3" borderId="28" xfId="0" applyNumberFormat="1" applyFont="1" applyFill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 wrapText="1"/>
    </xf>
    <xf numFmtId="164" fontId="2" fillId="4" borderId="62" xfId="0" applyNumberFormat="1" applyFont="1" applyFill="1" applyBorder="1" applyAlignment="1">
      <alignment horizontal="center" vertical="top" wrapText="1"/>
    </xf>
    <xf numFmtId="164" fontId="1" fillId="3" borderId="4" xfId="0" applyNumberFormat="1" applyFont="1" applyFill="1" applyBorder="1" applyAlignment="1">
      <alignment horizontal="center" vertical="top"/>
    </xf>
    <xf numFmtId="164" fontId="1" fillId="5" borderId="3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 wrapText="1"/>
    </xf>
    <xf numFmtId="164" fontId="1" fillId="5" borderId="34" xfId="0" applyNumberFormat="1" applyFont="1" applyFill="1" applyBorder="1" applyAlignment="1">
      <alignment horizontal="center" vertical="top"/>
    </xf>
    <xf numFmtId="164" fontId="2" fillId="4" borderId="53" xfId="0" applyNumberFormat="1" applyFont="1" applyFill="1" applyBorder="1" applyAlignment="1">
      <alignment horizontal="center" vertical="top"/>
    </xf>
    <xf numFmtId="164" fontId="2" fillId="4" borderId="15" xfId="0" applyNumberFormat="1" applyFont="1" applyFill="1" applyBorder="1" applyAlignment="1">
      <alignment horizontal="center" vertical="top"/>
    </xf>
    <xf numFmtId="164" fontId="2" fillId="4" borderId="10" xfId="0" applyNumberFormat="1" applyFont="1" applyFill="1" applyBorder="1" applyAlignment="1">
      <alignment horizontal="center" vertical="top"/>
    </xf>
    <xf numFmtId="164" fontId="1" fillId="5" borderId="26" xfId="0" applyNumberFormat="1" applyFont="1" applyFill="1" applyBorder="1" applyAlignment="1">
      <alignment horizontal="center" vertical="top"/>
    </xf>
    <xf numFmtId="164" fontId="1" fillId="5" borderId="11" xfId="0" applyNumberFormat="1" applyFont="1" applyFill="1" applyBorder="1" applyAlignment="1">
      <alignment horizontal="center" vertical="top"/>
    </xf>
    <xf numFmtId="3" fontId="1" fillId="0" borderId="28" xfId="0" applyNumberFormat="1" applyFont="1" applyBorder="1"/>
    <xf numFmtId="3" fontId="1" fillId="0" borderId="26" xfId="0" applyNumberFormat="1" applyFont="1" applyBorder="1"/>
    <xf numFmtId="164" fontId="1" fillId="5" borderId="14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left" vertical="top" wrapText="1"/>
    </xf>
    <xf numFmtId="49" fontId="1" fillId="0" borderId="27" xfId="0" applyNumberFormat="1" applyFont="1" applyBorder="1" applyAlignment="1">
      <alignment horizontal="center" vertical="center" textRotation="90" wrapText="1"/>
    </xf>
    <xf numFmtId="49" fontId="1" fillId="0" borderId="36" xfId="0" applyNumberFormat="1" applyFont="1" applyBorder="1" applyAlignment="1">
      <alignment horizontal="center" vertical="center" textRotation="90" wrapText="1"/>
    </xf>
    <xf numFmtId="164" fontId="1" fillId="5" borderId="28" xfId="0" applyNumberFormat="1" applyFont="1" applyFill="1" applyBorder="1" applyAlignment="1">
      <alignment horizontal="center" vertical="top" wrapText="1"/>
    </xf>
    <xf numFmtId="164" fontId="1" fillId="5" borderId="0" xfId="0" applyNumberFormat="1" applyFont="1" applyFill="1" applyBorder="1" applyAlignment="1">
      <alignment horizontal="center" vertical="top"/>
    </xf>
    <xf numFmtId="164" fontId="1" fillId="5" borderId="29" xfId="0" applyNumberFormat="1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164" fontId="1" fillId="5" borderId="52" xfId="0" applyNumberFormat="1" applyFont="1" applyFill="1" applyBorder="1" applyAlignment="1">
      <alignment horizontal="center" vertical="top"/>
    </xf>
    <xf numFmtId="3" fontId="1" fillId="0" borderId="52" xfId="0" applyNumberFormat="1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5" borderId="0" xfId="0" applyNumberFormat="1" applyFont="1" applyFill="1" applyBorder="1" applyAlignment="1">
      <alignment horizontal="center" vertical="top" wrapText="1"/>
    </xf>
    <xf numFmtId="3" fontId="1" fillId="5" borderId="45" xfId="0" applyNumberFormat="1" applyFont="1" applyFill="1" applyBorder="1" applyAlignment="1">
      <alignment horizontal="center" vertical="top" wrapText="1"/>
    </xf>
    <xf numFmtId="3" fontId="1" fillId="5" borderId="1" xfId="0" applyNumberFormat="1" applyFont="1" applyFill="1" applyBorder="1" applyAlignment="1">
      <alignment horizontal="center" vertical="top" wrapText="1"/>
    </xf>
    <xf numFmtId="3" fontId="1" fillId="5" borderId="14" xfId="0" applyNumberFormat="1" applyFont="1" applyFill="1" applyBorder="1" applyAlignment="1">
      <alignment horizontal="center" vertical="top" wrapText="1"/>
    </xf>
    <xf numFmtId="3" fontId="1" fillId="5" borderId="29" xfId="0" applyNumberFormat="1" applyFont="1" applyFill="1" applyBorder="1" applyAlignment="1">
      <alignment horizontal="center" vertical="top" wrapText="1"/>
    </xf>
    <xf numFmtId="3" fontId="1" fillId="5" borderId="7" xfId="0" applyNumberFormat="1" applyFont="1" applyFill="1" applyBorder="1" applyAlignment="1">
      <alignment horizontal="center" vertical="top" wrapText="1"/>
    </xf>
    <xf numFmtId="3" fontId="2" fillId="9" borderId="20" xfId="0" applyNumberFormat="1" applyFont="1" applyFill="1" applyBorder="1" applyAlignment="1">
      <alignment horizontal="center" vertical="top"/>
    </xf>
    <xf numFmtId="3" fontId="2" fillId="7" borderId="1" xfId="0" applyNumberFormat="1" applyFont="1" applyFill="1" applyBorder="1" applyAlignment="1">
      <alignment horizontal="center" vertical="top"/>
    </xf>
    <xf numFmtId="164" fontId="1" fillId="3" borderId="0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center" vertical="top" wrapText="1"/>
    </xf>
    <xf numFmtId="3" fontId="1" fillId="5" borderId="22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/>
    </xf>
    <xf numFmtId="164" fontId="2" fillId="4" borderId="33" xfId="0" applyNumberFormat="1" applyFont="1" applyFill="1" applyBorder="1" applyAlignment="1">
      <alignment horizontal="center" vertical="top" wrapText="1"/>
    </xf>
    <xf numFmtId="164" fontId="1" fillId="5" borderId="29" xfId="0" applyNumberFormat="1" applyFont="1" applyFill="1" applyBorder="1" applyAlignment="1">
      <alignment horizontal="center" vertical="top" wrapText="1"/>
    </xf>
    <xf numFmtId="164" fontId="1" fillId="5" borderId="4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/>
    </xf>
    <xf numFmtId="164" fontId="2" fillId="4" borderId="58" xfId="0" applyNumberFormat="1" applyFont="1" applyFill="1" applyBorder="1" applyAlignment="1">
      <alignment horizontal="center" vertical="top"/>
    </xf>
    <xf numFmtId="3" fontId="1" fillId="5" borderId="26" xfId="0" applyNumberFormat="1" applyFont="1" applyFill="1" applyBorder="1" applyAlignment="1">
      <alignment horizontal="center" vertical="top" wrapText="1"/>
    </xf>
    <xf numFmtId="3" fontId="1" fillId="5" borderId="32" xfId="0" applyNumberFormat="1" applyFont="1" applyFill="1" applyBorder="1" applyAlignment="1">
      <alignment horizontal="center" vertical="top" wrapText="1"/>
    </xf>
    <xf numFmtId="3" fontId="1" fillId="5" borderId="13" xfId="0" applyNumberFormat="1" applyFont="1" applyFill="1" applyBorder="1" applyAlignment="1">
      <alignment horizontal="center" vertical="top" wrapText="1"/>
    </xf>
    <xf numFmtId="49" fontId="5" fillId="0" borderId="48" xfId="0" applyNumberFormat="1" applyFont="1" applyBorder="1" applyAlignment="1">
      <alignment vertical="top" textRotation="90"/>
    </xf>
    <xf numFmtId="49" fontId="5" fillId="0" borderId="55" xfId="0" applyNumberFormat="1" applyFont="1" applyBorder="1" applyAlignment="1">
      <alignment vertical="top" textRotation="90"/>
    </xf>
    <xf numFmtId="3" fontId="1" fillId="5" borderId="13" xfId="0" applyNumberFormat="1" applyFont="1" applyFill="1" applyBorder="1" applyAlignment="1">
      <alignment horizontal="center" vertical="top"/>
    </xf>
    <xf numFmtId="164" fontId="1" fillId="5" borderId="7" xfId="0" applyNumberFormat="1" applyFont="1" applyFill="1" applyBorder="1" applyAlignment="1">
      <alignment horizontal="center" vertical="top" wrapText="1"/>
    </xf>
    <xf numFmtId="164" fontId="1" fillId="5" borderId="14" xfId="0" applyNumberFormat="1" applyFont="1" applyFill="1" applyBorder="1" applyAlignment="1">
      <alignment horizontal="center" vertical="top" wrapText="1"/>
    </xf>
    <xf numFmtId="164" fontId="2" fillId="4" borderId="14" xfId="0" applyNumberFormat="1" applyFont="1" applyFill="1" applyBorder="1" applyAlignment="1">
      <alignment horizontal="center" vertical="top"/>
    </xf>
    <xf numFmtId="3" fontId="1" fillId="0" borderId="66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Fill="1" applyBorder="1" applyAlignment="1">
      <alignment horizontal="center" vertical="top" wrapText="1"/>
    </xf>
    <xf numFmtId="3" fontId="1" fillId="5" borderId="38" xfId="0" applyNumberFormat="1" applyFont="1" applyFill="1" applyBorder="1" applyAlignment="1">
      <alignment horizontal="center" vertical="top" wrapText="1"/>
    </xf>
    <xf numFmtId="3" fontId="1" fillId="5" borderId="39" xfId="0" applyNumberFormat="1" applyFont="1" applyFill="1" applyBorder="1" applyAlignment="1">
      <alignment horizontal="center" vertical="top" wrapText="1"/>
    </xf>
    <xf numFmtId="164" fontId="1" fillId="0" borderId="26" xfId="0" applyNumberFormat="1" applyFont="1" applyBorder="1" applyAlignment="1">
      <alignment horizontal="center" vertical="top"/>
    </xf>
    <xf numFmtId="3" fontId="5" fillId="0" borderId="48" xfId="0" applyNumberFormat="1" applyFont="1" applyFill="1" applyBorder="1" applyAlignment="1">
      <alignment vertical="top" textRotation="90" wrapText="1"/>
    </xf>
    <xf numFmtId="49" fontId="1" fillId="3" borderId="31" xfId="0" applyNumberFormat="1" applyFont="1" applyFill="1" applyBorder="1" applyAlignment="1">
      <alignment horizontal="center" vertical="top" wrapText="1"/>
    </xf>
    <xf numFmtId="164" fontId="1" fillId="5" borderId="57" xfId="0" applyNumberFormat="1" applyFont="1" applyFill="1" applyBorder="1" applyAlignment="1">
      <alignment horizontal="center" vertical="top"/>
    </xf>
    <xf numFmtId="3" fontId="1" fillId="5" borderId="57" xfId="0" applyNumberFormat="1" applyFont="1" applyFill="1" applyBorder="1" applyAlignment="1">
      <alignment horizontal="center" vertical="top"/>
    </xf>
    <xf numFmtId="3" fontId="1" fillId="5" borderId="52" xfId="0" applyNumberFormat="1" applyFont="1" applyFill="1" applyBorder="1" applyAlignment="1">
      <alignment horizontal="left" vertical="top" wrapText="1"/>
    </xf>
    <xf numFmtId="3" fontId="1" fillId="5" borderId="52" xfId="0" applyNumberFormat="1" applyFont="1" applyFill="1" applyBorder="1" applyAlignment="1">
      <alignment horizontal="center" vertical="top" wrapText="1"/>
    </xf>
    <xf numFmtId="164" fontId="2" fillId="4" borderId="69" xfId="0" applyNumberFormat="1" applyFont="1" applyFill="1" applyBorder="1" applyAlignment="1">
      <alignment horizontal="center" vertical="top"/>
    </xf>
    <xf numFmtId="3" fontId="1" fillId="5" borderId="70" xfId="0" applyNumberFormat="1" applyFont="1" applyFill="1" applyBorder="1" applyAlignment="1">
      <alignment horizontal="center" vertical="top" wrapText="1"/>
    </xf>
    <xf numFmtId="3" fontId="1" fillId="5" borderId="53" xfId="0" applyNumberFormat="1" applyFont="1" applyFill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center" vertical="top"/>
    </xf>
    <xf numFmtId="164" fontId="1" fillId="5" borderId="45" xfId="0" applyNumberFormat="1" applyFont="1" applyFill="1" applyBorder="1" applyAlignment="1">
      <alignment horizontal="center" vertical="top"/>
    </xf>
    <xf numFmtId="164" fontId="1" fillId="5" borderId="30" xfId="0" applyNumberFormat="1" applyFont="1" applyFill="1" applyBorder="1" applyAlignment="1">
      <alignment horizontal="center" vertical="top"/>
    </xf>
    <xf numFmtId="164" fontId="1" fillId="5" borderId="40" xfId="0" applyNumberFormat="1" applyFont="1" applyFill="1" applyBorder="1" applyAlignment="1">
      <alignment horizontal="center" vertical="top"/>
    </xf>
    <xf numFmtId="164" fontId="1" fillId="5" borderId="47" xfId="0" applyNumberFormat="1" applyFont="1" applyFill="1" applyBorder="1" applyAlignment="1">
      <alignment horizontal="center" vertical="top"/>
    </xf>
    <xf numFmtId="164" fontId="1" fillId="5" borderId="54" xfId="0" applyNumberFormat="1" applyFont="1" applyFill="1" applyBorder="1" applyAlignment="1">
      <alignment horizontal="center" vertical="top"/>
    </xf>
    <xf numFmtId="164" fontId="1" fillId="5" borderId="44" xfId="0" applyNumberFormat="1" applyFont="1" applyFill="1" applyBorder="1" applyAlignment="1">
      <alignment horizontal="center" vertical="top"/>
    </xf>
    <xf numFmtId="164" fontId="2" fillId="4" borderId="0" xfId="0" applyNumberFormat="1" applyFont="1" applyFill="1" applyBorder="1" applyAlignment="1">
      <alignment horizontal="center" vertical="top"/>
    </xf>
    <xf numFmtId="164" fontId="1" fillId="5" borderId="2" xfId="0" applyNumberFormat="1" applyFont="1" applyFill="1" applyBorder="1" applyAlignment="1">
      <alignment horizontal="center" vertical="top"/>
    </xf>
    <xf numFmtId="1" fontId="1" fillId="5" borderId="10" xfId="0" applyNumberFormat="1" applyFont="1" applyFill="1" applyBorder="1" applyAlignment="1">
      <alignment horizontal="center" vertical="top" wrapText="1"/>
    </xf>
    <xf numFmtId="3" fontId="1" fillId="5" borderId="46" xfId="0" applyNumberFormat="1" applyFont="1" applyFill="1" applyBorder="1" applyAlignment="1">
      <alignment vertical="top" wrapText="1"/>
    </xf>
    <xf numFmtId="49" fontId="2" fillId="5" borderId="36" xfId="0" applyNumberFormat="1" applyFont="1" applyFill="1" applyBorder="1" applyAlignment="1">
      <alignment horizontal="center" vertical="top"/>
    </xf>
    <xf numFmtId="164" fontId="2" fillId="4" borderId="69" xfId="0" applyNumberFormat="1" applyFont="1" applyFill="1" applyBorder="1" applyAlignment="1">
      <alignment horizontal="center" vertical="top" wrapText="1"/>
    </xf>
    <xf numFmtId="164" fontId="1" fillId="0" borderId="48" xfId="0" applyNumberFormat="1" applyFont="1" applyFill="1" applyBorder="1" applyAlignment="1">
      <alignment horizontal="center" vertical="top"/>
    </xf>
    <xf numFmtId="164" fontId="1" fillId="0" borderId="54" xfId="0" applyNumberFormat="1" applyFont="1" applyFill="1" applyBorder="1" applyAlignment="1">
      <alignment horizontal="center" vertical="top"/>
    </xf>
    <xf numFmtId="164" fontId="1" fillId="5" borderId="0" xfId="0" applyNumberFormat="1" applyFont="1" applyFill="1" applyBorder="1" applyAlignment="1">
      <alignment horizontal="center" vertical="top" wrapText="1"/>
    </xf>
    <xf numFmtId="3" fontId="1" fillId="5" borderId="64" xfId="0" applyNumberFormat="1" applyFont="1" applyFill="1" applyBorder="1" applyAlignment="1">
      <alignment horizontal="center" vertical="top" wrapText="1"/>
    </xf>
    <xf numFmtId="164" fontId="1" fillId="5" borderId="55" xfId="0" applyNumberFormat="1" applyFont="1" applyFill="1" applyBorder="1" applyAlignment="1">
      <alignment horizontal="center" vertical="top" wrapText="1"/>
    </xf>
    <xf numFmtId="164" fontId="1" fillId="5" borderId="24" xfId="0" applyNumberFormat="1" applyFont="1" applyFill="1" applyBorder="1" applyAlignment="1">
      <alignment horizontal="center" vertical="top" wrapText="1"/>
    </xf>
    <xf numFmtId="164" fontId="1" fillId="5" borderId="22" xfId="0" applyNumberFormat="1" applyFont="1" applyFill="1" applyBorder="1" applyAlignment="1">
      <alignment horizontal="center" vertical="top" wrapText="1"/>
    </xf>
    <xf numFmtId="3" fontId="1" fillId="5" borderId="26" xfId="0" applyNumberFormat="1" applyFont="1" applyFill="1" applyBorder="1" applyAlignment="1">
      <alignment horizontal="center" vertical="top"/>
    </xf>
    <xf numFmtId="164" fontId="1" fillId="5" borderId="7" xfId="0" applyNumberFormat="1" applyFont="1" applyFill="1" applyBorder="1" applyAlignment="1">
      <alignment horizontal="center" vertical="top"/>
    </xf>
    <xf numFmtId="164" fontId="2" fillId="4" borderId="39" xfId="0" applyNumberFormat="1" applyFont="1" applyFill="1" applyBorder="1" applyAlignment="1">
      <alignment horizontal="center" vertical="top"/>
    </xf>
    <xf numFmtId="3" fontId="1" fillId="0" borderId="22" xfId="0" applyNumberFormat="1" applyFont="1" applyBorder="1" applyAlignment="1">
      <alignment horizontal="center" vertical="top"/>
    </xf>
    <xf numFmtId="3" fontId="2" fillId="5" borderId="64" xfId="0" applyNumberFormat="1" applyFont="1" applyFill="1" applyBorder="1" applyAlignment="1">
      <alignment horizontal="center" vertical="top" wrapText="1"/>
    </xf>
    <xf numFmtId="164" fontId="2" fillId="4" borderId="73" xfId="0" applyNumberFormat="1" applyFont="1" applyFill="1" applyBorder="1" applyAlignment="1">
      <alignment horizontal="center" vertical="top"/>
    </xf>
    <xf numFmtId="3" fontId="1" fillId="0" borderId="32" xfId="0" applyNumberFormat="1" applyFont="1" applyFill="1" applyBorder="1" applyAlignment="1">
      <alignment horizontal="center" vertical="top" wrapText="1"/>
    </xf>
    <xf numFmtId="3" fontId="1" fillId="5" borderId="10" xfId="0" applyNumberFormat="1" applyFont="1" applyFill="1" applyBorder="1" applyAlignment="1">
      <alignment horizontal="center" vertical="top"/>
    </xf>
    <xf numFmtId="164" fontId="1" fillId="0" borderId="22" xfId="0" applyNumberFormat="1" applyFont="1" applyBorder="1" applyAlignment="1">
      <alignment horizontal="center" vertical="top"/>
    </xf>
    <xf numFmtId="164" fontId="1" fillId="0" borderId="55" xfId="0" applyNumberFormat="1" applyFont="1" applyBorder="1" applyAlignment="1">
      <alignment horizontal="center" vertical="top"/>
    </xf>
    <xf numFmtId="164" fontId="1" fillId="0" borderId="34" xfId="0" applyNumberFormat="1" applyFont="1" applyBorder="1" applyAlignment="1">
      <alignment horizontal="center" vertical="top"/>
    </xf>
    <xf numFmtId="164" fontId="1" fillId="0" borderId="0" xfId="0" applyNumberFormat="1" applyFont="1"/>
    <xf numFmtId="3" fontId="1" fillId="0" borderId="0" xfId="0" applyNumberFormat="1" applyFont="1"/>
    <xf numFmtId="3" fontId="1" fillId="0" borderId="0" xfId="0" applyNumberFormat="1" applyFont="1" applyAlignment="1">
      <alignment horizontal="justify"/>
    </xf>
    <xf numFmtId="3" fontId="1" fillId="0" borderId="6" xfId="0" applyNumberFormat="1" applyFont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right" vertical="top"/>
    </xf>
    <xf numFmtId="3" fontId="1" fillId="0" borderId="69" xfId="0" applyNumberFormat="1" applyFont="1" applyFill="1" applyBorder="1" applyAlignment="1">
      <alignment horizontal="center" vertical="top" wrapText="1"/>
    </xf>
    <xf numFmtId="3" fontId="2" fillId="0" borderId="27" xfId="0" applyNumberFormat="1" applyFont="1" applyFill="1" applyBorder="1" applyAlignment="1">
      <alignment horizontal="center" vertical="top" wrapText="1"/>
    </xf>
    <xf numFmtId="3" fontId="1" fillId="5" borderId="28" xfId="0" applyNumberFormat="1" applyFont="1" applyFill="1" applyBorder="1" applyAlignment="1">
      <alignment vertical="top" wrapText="1"/>
    </xf>
    <xf numFmtId="164" fontId="2" fillId="4" borderId="57" xfId="0" applyNumberFormat="1" applyFont="1" applyFill="1" applyBorder="1" applyAlignment="1">
      <alignment horizontal="center" vertical="top"/>
    </xf>
    <xf numFmtId="3" fontId="1" fillId="0" borderId="16" xfId="0" applyNumberFormat="1" applyFont="1" applyBorder="1" applyAlignment="1">
      <alignment horizontal="center" vertical="top" wrapText="1"/>
    </xf>
    <xf numFmtId="3" fontId="1" fillId="0" borderId="41" xfId="0" applyNumberFormat="1" applyFont="1" applyBorder="1" applyAlignment="1">
      <alignment horizontal="center" vertical="top" wrapText="1"/>
    </xf>
    <xf numFmtId="164" fontId="1" fillId="5" borderId="37" xfId="0" applyNumberFormat="1" applyFont="1" applyFill="1" applyBorder="1" applyAlignment="1">
      <alignment horizontal="center" vertical="top"/>
    </xf>
    <xf numFmtId="164" fontId="1" fillId="5" borderId="57" xfId="0" applyNumberFormat="1" applyFont="1" applyFill="1" applyBorder="1" applyAlignment="1">
      <alignment horizontal="center" vertical="top" wrapText="1"/>
    </xf>
    <xf numFmtId="164" fontId="2" fillId="4" borderId="57" xfId="0" applyNumberFormat="1" applyFont="1" applyFill="1" applyBorder="1" applyAlignment="1">
      <alignment horizontal="center" vertical="top" wrapText="1"/>
    </xf>
    <xf numFmtId="3" fontId="2" fillId="0" borderId="29" xfId="0" applyNumberFormat="1" applyFont="1" applyFill="1" applyBorder="1" applyAlignment="1">
      <alignment horizontal="center" vertical="center" textRotation="90" wrapText="1"/>
    </xf>
    <xf numFmtId="3" fontId="1" fillId="0" borderId="4" xfId="0" applyNumberFormat="1" applyFont="1" applyFill="1" applyBorder="1" applyAlignment="1">
      <alignment vertical="top" textRotation="90" wrapText="1"/>
    </xf>
    <xf numFmtId="164" fontId="2" fillId="5" borderId="3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textRotation="90" wrapText="1"/>
    </xf>
    <xf numFmtId="3" fontId="1" fillId="0" borderId="16" xfId="0" applyNumberFormat="1" applyFont="1" applyFill="1" applyBorder="1" applyAlignment="1">
      <alignment vertical="top" textRotation="90" wrapText="1"/>
    </xf>
    <xf numFmtId="3" fontId="2" fillId="0" borderId="38" xfId="0" applyNumberFormat="1" applyFont="1" applyFill="1" applyBorder="1" applyAlignment="1">
      <alignment vertical="top" wrapText="1"/>
    </xf>
    <xf numFmtId="3" fontId="1" fillId="5" borderId="32" xfId="0" applyNumberFormat="1" applyFont="1" applyFill="1" applyBorder="1" applyAlignment="1">
      <alignment vertical="top" wrapText="1"/>
    </xf>
    <xf numFmtId="164" fontId="1" fillId="5" borderId="59" xfId="0" applyNumberFormat="1" applyFont="1" applyFill="1" applyBorder="1" applyAlignment="1">
      <alignment horizontal="center" vertical="top" wrapText="1"/>
    </xf>
    <xf numFmtId="164" fontId="1" fillId="5" borderId="31" xfId="0" applyNumberFormat="1" applyFont="1" applyFill="1" applyBorder="1" applyAlignment="1">
      <alignment horizontal="center" vertical="top"/>
    </xf>
    <xf numFmtId="49" fontId="2" fillId="5" borderId="64" xfId="0" applyNumberFormat="1" applyFont="1" applyFill="1" applyBorder="1" applyAlignment="1">
      <alignment horizontal="center" vertical="top"/>
    </xf>
    <xf numFmtId="49" fontId="2" fillId="5" borderId="63" xfId="0" applyNumberFormat="1" applyFont="1" applyFill="1" applyBorder="1" applyAlignment="1">
      <alignment horizontal="center" vertical="top"/>
    </xf>
    <xf numFmtId="164" fontId="11" fillId="0" borderId="59" xfId="0" applyNumberFormat="1" applyFont="1" applyBorder="1" applyAlignment="1">
      <alignment horizontal="center" vertical="center" wrapText="1"/>
    </xf>
    <xf numFmtId="49" fontId="11" fillId="0" borderId="28" xfId="0" applyNumberFormat="1" applyFont="1" applyBorder="1" applyAlignment="1">
      <alignment horizontal="center" vertical="top" wrapText="1"/>
    </xf>
    <xf numFmtId="49" fontId="11" fillId="0" borderId="26" xfId="0" applyNumberFormat="1" applyFont="1" applyBorder="1" applyAlignment="1">
      <alignment horizontal="center" vertical="top" wrapText="1"/>
    </xf>
    <xf numFmtId="164" fontId="1" fillId="5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/>
    </xf>
    <xf numFmtId="164" fontId="1" fillId="5" borderId="55" xfId="0" applyNumberFormat="1" applyFont="1" applyFill="1" applyBorder="1" applyAlignment="1">
      <alignment horizontal="center" vertical="top"/>
    </xf>
    <xf numFmtId="3" fontId="1" fillId="0" borderId="0" xfId="0" applyNumberFormat="1" applyFont="1" applyBorder="1"/>
    <xf numFmtId="3" fontId="1" fillId="0" borderId="53" xfId="0" applyNumberFormat="1" applyFont="1" applyBorder="1" applyAlignment="1">
      <alignment horizontal="center" vertical="top"/>
    </xf>
    <xf numFmtId="3" fontId="1" fillId="5" borderId="0" xfId="0" applyNumberFormat="1" applyFont="1" applyFill="1"/>
    <xf numFmtId="164" fontId="1" fillId="10" borderId="53" xfId="1" applyNumberFormat="1" applyFont="1" applyFill="1" applyBorder="1" applyAlignment="1">
      <alignment horizontal="center" vertical="top"/>
    </xf>
    <xf numFmtId="3" fontId="1" fillId="5" borderId="57" xfId="0" applyNumberFormat="1" applyFont="1" applyFill="1" applyBorder="1"/>
    <xf numFmtId="49" fontId="2" fillId="2" borderId="4" xfId="0" applyNumberFormat="1" applyFont="1" applyFill="1" applyBorder="1" applyAlignment="1">
      <alignment vertical="top"/>
    </xf>
    <xf numFmtId="49" fontId="2" fillId="2" borderId="11" xfId="0" applyNumberFormat="1" applyFont="1" applyFill="1" applyBorder="1" applyAlignment="1">
      <alignment vertical="top"/>
    </xf>
    <xf numFmtId="49" fontId="2" fillId="2" borderId="16" xfId="0" applyNumberFormat="1" applyFont="1" applyFill="1" applyBorder="1" applyAlignment="1">
      <alignment vertical="top"/>
    </xf>
    <xf numFmtId="49" fontId="2" fillId="3" borderId="29" xfId="0" applyNumberFormat="1" applyFont="1" applyFill="1" applyBorder="1" applyAlignment="1">
      <alignment vertical="top"/>
    </xf>
    <xf numFmtId="49" fontId="2" fillId="3" borderId="0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vertical="top"/>
    </xf>
    <xf numFmtId="164" fontId="2" fillId="4" borderId="73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Border="1" applyAlignment="1">
      <alignment horizontal="center" vertical="top" wrapText="1"/>
    </xf>
    <xf numFmtId="3" fontId="2" fillId="4" borderId="77" xfId="0" applyNumberFormat="1" applyFont="1" applyFill="1" applyBorder="1" applyAlignment="1">
      <alignment horizontal="right" vertical="top"/>
    </xf>
    <xf numFmtId="3" fontId="1" fillId="5" borderId="43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left" vertical="top"/>
    </xf>
    <xf numFmtId="3" fontId="2" fillId="0" borderId="67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Fill="1" applyBorder="1" applyAlignment="1">
      <alignment horizontal="center" vertical="top" wrapText="1"/>
    </xf>
    <xf numFmtId="3" fontId="1" fillId="0" borderId="53" xfId="0" applyNumberFormat="1" applyFont="1" applyFill="1" applyBorder="1" applyAlignment="1">
      <alignment vertical="top" wrapText="1"/>
    </xf>
    <xf numFmtId="3" fontId="1" fillId="5" borderId="53" xfId="0" applyNumberFormat="1" applyFont="1" applyFill="1" applyBorder="1" applyAlignment="1">
      <alignment vertical="top" wrapText="1"/>
    </xf>
    <xf numFmtId="0" fontId="1" fillId="5" borderId="53" xfId="0" applyNumberFormat="1" applyFont="1" applyFill="1" applyBorder="1" applyAlignment="1">
      <alignment vertical="top" wrapText="1"/>
    </xf>
    <xf numFmtId="3" fontId="1" fillId="0" borderId="32" xfId="0" applyNumberFormat="1" applyFont="1" applyFill="1" applyBorder="1" applyAlignment="1">
      <alignment vertical="top" wrapText="1"/>
    </xf>
    <xf numFmtId="3" fontId="1" fillId="0" borderId="35" xfId="0" applyNumberFormat="1" applyFont="1" applyFill="1" applyBorder="1" applyAlignment="1">
      <alignment vertical="top" wrapText="1"/>
    </xf>
    <xf numFmtId="3" fontId="1" fillId="0" borderId="28" xfId="0" applyNumberFormat="1" applyFont="1" applyFill="1" applyBorder="1" applyAlignment="1">
      <alignment vertical="top" wrapText="1"/>
    </xf>
    <xf numFmtId="0" fontId="1" fillId="5" borderId="53" xfId="0" applyFont="1" applyFill="1" applyBorder="1" applyAlignment="1">
      <alignment horizontal="left" vertical="top" wrapText="1"/>
    </xf>
    <xf numFmtId="1" fontId="1" fillId="0" borderId="57" xfId="0" applyNumberFormat="1" applyFont="1" applyFill="1" applyBorder="1" applyAlignment="1">
      <alignment horizontal="center" vertical="top" wrapText="1"/>
    </xf>
    <xf numFmtId="1" fontId="1" fillId="5" borderId="54" xfId="0" applyNumberFormat="1" applyFont="1" applyFill="1" applyBorder="1" applyAlignment="1">
      <alignment horizontal="center" vertical="top" wrapText="1"/>
    </xf>
    <xf numFmtId="1" fontId="1" fillId="0" borderId="10" xfId="0" applyNumberFormat="1" applyFont="1" applyBorder="1" applyAlignment="1">
      <alignment horizontal="center" vertical="top"/>
    </xf>
    <xf numFmtId="1" fontId="1" fillId="0" borderId="57" xfId="0" applyNumberFormat="1" applyFont="1" applyBorder="1" applyAlignment="1">
      <alignment horizontal="center" vertical="top"/>
    </xf>
    <xf numFmtId="1" fontId="1" fillId="0" borderId="10" xfId="0" applyNumberFormat="1" applyFont="1" applyFill="1" applyBorder="1" applyAlignment="1">
      <alignment horizontal="center" vertical="top" wrapText="1"/>
    </xf>
    <xf numFmtId="1" fontId="1" fillId="0" borderId="24" xfId="0" applyNumberFormat="1" applyFont="1" applyFill="1" applyBorder="1" applyAlignment="1">
      <alignment horizontal="center" vertical="top" wrapText="1"/>
    </xf>
    <xf numFmtId="1" fontId="1" fillId="5" borderId="57" xfId="0" applyNumberFormat="1" applyFont="1" applyFill="1" applyBorder="1" applyAlignment="1">
      <alignment horizontal="center" vertical="top" wrapText="1"/>
    </xf>
    <xf numFmtId="49" fontId="2" fillId="2" borderId="36" xfId="0" applyNumberFormat="1" applyFont="1" applyFill="1" applyBorder="1" applyAlignment="1">
      <alignment horizontal="center" vertical="top"/>
    </xf>
    <xf numFmtId="49" fontId="2" fillId="9" borderId="9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 textRotation="90"/>
    </xf>
    <xf numFmtId="3" fontId="1" fillId="0" borderId="0" xfId="0" applyNumberFormat="1" applyFont="1" applyAlignment="1">
      <alignment horizontal="center" vertical="top" textRotation="90"/>
    </xf>
    <xf numFmtId="3" fontId="2" fillId="0" borderId="26" xfId="0" applyNumberFormat="1" applyFont="1" applyFill="1" applyBorder="1" applyAlignment="1">
      <alignment vertical="top" textRotation="90" wrapText="1"/>
    </xf>
    <xf numFmtId="3" fontId="2" fillId="0" borderId="44" xfId="0" applyNumberFormat="1" applyFont="1" applyFill="1" applyBorder="1" applyAlignment="1">
      <alignment vertical="top" textRotation="90" wrapText="1"/>
    </xf>
    <xf numFmtId="3" fontId="2" fillId="0" borderId="32" xfId="0" applyNumberFormat="1" applyFont="1" applyFill="1" applyBorder="1" applyAlignment="1">
      <alignment vertical="top" textRotation="90" wrapText="1"/>
    </xf>
    <xf numFmtId="3" fontId="2" fillId="5" borderId="29" xfId="0" applyNumberFormat="1" applyFont="1" applyFill="1" applyBorder="1" applyAlignment="1">
      <alignment horizontal="center" vertical="top" textRotation="90"/>
    </xf>
    <xf numFmtId="3" fontId="2" fillId="5" borderId="23" xfId="0" applyNumberFormat="1" applyFont="1" applyFill="1" applyBorder="1" applyAlignment="1">
      <alignment horizontal="center" vertical="center" textRotation="90"/>
    </xf>
    <xf numFmtId="3" fontId="2" fillId="0" borderId="29" xfId="0" applyNumberFormat="1" applyFont="1" applyFill="1" applyBorder="1" applyAlignment="1">
      <alignment horizontal="center" vertical="center" textRotation="90"/>
    </xf>
    <xf numFmtId="3" fontId="2" fillId="0" borderId="1" xfId="0" applyNumberFormat="1" applyFont="1" applyFill="1" applyBorder="1" applyAlignment="1">
      <alignment horizontal="center" vertical="center" textRotation="90"/>
    </xf>
    <xf numFmtId="49" fontId="2" fillId="0" borderId="26" xfId="0" applyNumberFormat="1" applyFont="1" applyBorder="1" applyAlignment="1">
      <alignment vertical="top" textRotation="90"/>
    </xf>
    <xf numFmtId="49" fontId="2" fillId="0" borderId="22" xfId="0" applyNumberFormat="1" applyFont="1" applyBorder="1" applyAlignment="1">
      <alignment vertical="top" textRotation="90"/>
    </xf>
    <xf numFmtId="1" fontId="1" fillId="5" borderId="31" xfId="0" applyNumberFormat="1" applyFont="1" applyFill="1" applyBorder="1" applyAlignment="1">
      <alignment horizontal="center" vertical="top" wrapText="1"/>
    </xf>
    <xf numFmtId="164" fontId="1" fillId="5" borderId="63" xfId="0" applyNumberFormat="1" applyFont="1" applyFill="1" applyBorder="1" applyAlignment="1">
      <alignment horizontal="center" vertical="top" wrapText="1"/>
    </xf>
    <xf numFmtId="3" fontId="1" fillId="5" borderId="28" xfId="0" applyNumberFormat="1" applyFont="1" applyFill="1" applyBorder="1" applyAlignment="1">
      <alignment horizontal="center" vertical="top" wrapText="1"/>
    </xf>
    <xf numFmtId="3" fontId="1" fillId="0" borderId="66" xfId="0" applyNumberFormat="1" applyFont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3" fontId="2" fillId="5" borderId="36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 wrapText="1"/>
    </xf>
    <xf numFmtId="3" fontId="1" fillId="5" borderId="46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/>
    </xf>
    <xf numFmtId="164" fontId="1" fillId="3" borderId="29" xfId="0" applyNumberFormat="1" applyFont="1" applyFill="1" applyBorder="1" applyAlignment="1">
      <alignment horizontal="center" vertical="top"/>
    </xf>
    <xf numFmtId="164" fontId="2" fillId="4" borderId="14" xfId="0" applyNumberFormat="1" applyFont="1" applyFill="1" applyBorder="1" applyAlignment="1">
      <alignment horizontal="center" vertical="top" wrapText="1"/>
    </xf>
    <xf numFmtId="164" fontId="11" fillId="0" borderId="7" xfId="0" applyNumberFormat="1" applyFont="1" applyBorder="1" applyAlignment="1">
      <alignment horizontal="center" vertical="center" wrapText="1"/>
    </xf>
    <xf numFmtId="164" fontId="1" fillId="5" borderId="40" xfId="0" applyNumberFormat="1" applyFont="1" applyFill="1" applyBorder="1" applyAlignment="1">
      <alignment horizontal="center" vertical="top" wrapText="1"/>
    </xf>
    <xf numFmtId="1" fontId="1" fillId="0" borderId="56" xfId="0" applyNumberFormat="1" applyFont="1" applyFill="1" applyBorder="1" applyAlignment="1">
      <alignment horizontal="center" vertical="top" wrapText="1"/>
    </xf>
    <xf numFmtId="49" fontId="2" fillId="9" borderId="47" xfId="0" applyNumberFormat="1" applyFont="1" applyFill="1" applyBorder="1" applyAlignment="1">
      <alignment vertical="top"/>
    </xf>
    <xf numFmtId="3" fontId="1" fillId="5" borderId="28" xfId="0" applyNumberFormat="1" applyFont="1" applyFill="1" applyBorder="1" applyAlignment="1">
      <alignment horizontal="center" vertical="top"/>
    </xf>
    <xf numFmtId="49" fontId="2" fillId="3" borderId="11" xfId="0" applyNumberFormat="1" applyFont="1" applyFill="1" applyBorder="1" applyAlignment="1">
      <alignment horizontal="center" vertical="top"/>
    </xf>
    <xf numFmtId="3" fontId="2" fillId="0" borderId="36" xfId="0" applyNumberFormat="1" applyFont="1" applyFill="1" applyBorder="1" applyAlignment="1">
      <alignment horizontal="center" vertical="top" wrapText="1"/>
    </xf>
    <xf numFmtId="164" fontId="1" fillId="5" borderId="36" xfId="0" applyNumberFormat="1" applyFont="1" applyFill="1" applyBorder="1" applyAlignment="1">
      <alignment horizontal="center" vertical="top"/>
    </xf>
    <xf numFmtId="164" fontId="2" fillId="5" borderId="29" xfId="0" applyNumberFormat="1" applyFont="1" applyFill="1" applyBorder="1" applyAlignment="1">
      <alignment horizontal="center" vertical="top" wrapText="1"/>
    </xf>
    <xf numFmtId="164" fontId="1" fillId="5" borderId="5" xfId="0" applyNumberFormat="1" applyFont="1" applyFill="1" applyBorder="1" applyAlignment="1">
      <alignment horizontal="center" vertical="top"/>
    </xf>
    <xf numFmtId="164" fontId="2" fillId="4" borderId="77" xfId="0" applyNumberFormat="1" applyFont="1" applyFill="1" applyBorder="1" applyAlignment="1">
      <alignment horizontal="center" vertical="top"/>
    </xf>
    <xf numFmtId="164" fontId="1" fillId="0" borderId="67" xfId="0" applyNumberFormat="1" applyFont="1" applyFill="1" applyBorder="1" applyAlignment="1">
      <alignment horizontal="center" vertical="top"/>
    </xf>
    <xf numFmtId="164" fontId="2" fillId="4" borderId="37" xfId="0" applyNumberFormat="1" applyFont="1" applyFill="1" applyBorder="1" applyAlignment="1">
      <alignment horizontal="center" vertical="top"/>
    </xf>
    <xf numFmtId="164" fontId="11" fillId="0" borderId="80" xfId="0" applyNumberFormat="1" applyFont="1" applyBorder="1" applyAlignment="1">
      <alignment horizontal="center" vertical="center" wrapText="1"/>
    </xf>
    <xf numFmtId="164" fontId="1" fillId="5" borderId="61" xfId="0" applyNumberFormat="1" applyFont="1" applyFill="1" applyBorder="1" applyAlignment="1">
      <alignment horizontal="center" vertical="top"/>
    </xf>
    <xf numFmtId="164" fontId="2" fillId="4" borderId="72" xfId="0" applyNumberFormat="1" applyFont="1" applyFill="1" applyBorder="1" applyAlignment="1">
      <alignment horizontal="center" vertical="top"/>
    </xf>
    <xf numFmtId="164" fontId="1" fillId="5" borderId="79" xfId="0" applyNumberFormat="1" applyFont="1" applyFill="1" applyBorder="1" applyAlignment="1">
      <alignment horizontal="center" vertical="top"/>
    </xf>
    <xf numFmtId="164" fontId="1" fillId="5" borderId="5" xfId="0" applyNumberFormat="1" applyFont="1" applyFill="1" applyBorder="1" applyAlignment="1">
      <alignment horizontal="center" vertical="top" wrapText="1"/>
    </xf>
    <xf numFmtId="164" fontId="2" fillId="4" borderId="77" xfId="0" applyNumberFormat="1" applyFont="1" applyFill="1" applyBorder="1" applyAlignment="1">
      <alignment horizontal="center" vertical="top" wrapText="1"/>
    </xf>
    <xf numFmtId="164" fontId="1" fillId="5" borderId="79" xfId="0" applyNumberFormat="1" applyFont="1" applyFill="1" applyBorder="1" applyAlignment="1">
      <alignment horizontal="center" vertical="top" wrapText="1"/>
    </xf>
    <xf numFmtId="164" fontId="2" fillId="4" borderId="60" xfId="0" applyNumberFormat="1" applyFont="1" applyFill="1" applyBorder="1" applyAlignment="1">
      <alignment horizontal="center" vertical="top"/>
    </xf>
    <xf numFmtId="164" fontId="2" fillId="4" borderId="71" xfId="0" applyNumberFormat="1" applyFont="1" applyFill="1" applyBorder="1" applyAlignment="1">
      <alignment horizontal="center" vertical="top"/>
    </xf>
    <xf numFmtId="164" fontId="1" fillId="5" borderId="80" xfId="0" applyNumberFormat="1" applyFont="1" applyFill="1" applyBorder="1" applyAlignment="1">
      <alignment horizontal="center" vertical="top" wrapText="1"/>
    </xf>
    <xf numFmtId="164" fontId="2" fillId="4" borderId="12" xfId="0" applyNumberFormat="1" applyFont="1" applyFill="1" applyBorder="1" applyAlignment="1">
      <alignment horizontal="center" vertical="top"/>
    </xf>
    <xf numFmtId="164" fontId="2" fillId="4" borderId="17" xfId="0" applyNumberFormat="1" applyFont="1" applyFill="1" applyBorder="1" applyAlignment="1">
      <alignment horizontal="center" vertical="top"/>
    </xf>
    <xf numFmtId="164" fontId="1" fillId="0" borderId="61" xfId="0" applyNumberFormat="1" applyFont="1" applyFill="1" applyBorder="1" applyAlignment="1">
      <alignment horizontal="center" vertical="top"/>
    </xf>
    <xf numFmtId="164" fontId="1" fillId="0" borderId="74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164" fontId="1" fillId="0" borderId="46" xfId="0" applyNumberFormat="1" applyFont="1" applyFill="1" applyBorder="1" applyAlignment="1">
      <alignment horizontal="center" vertical="top"/>
    </xf>
    <xf numFmtId="164" fontId="1" fillId="5" borderId="80" xfId="0" applyNumberFormat="1" applyFont="1" applyFill="1" applyBorder="1" applyAlignment="1">
      <alignment horizontal="center" vertical="top"/>
    </xf>
    <xf numFmtId="1" fontId="1" fillId="5" borderId="27" xfId="0" applyNumberFormat="1" applyFont="1" applyFill="1" applyBorder="1" applyAlignment="1">
      <alignment horizontal="center" vertical="top" wrapText="1"/>
    </xf>
    <xf numFmtId="1" fontId="1" fillId="5" borderId="14" xfId="0" applyNumberFormat="1" applyFont="1" applyFill="1" applyBorder="1" applyAlignment="1">
      <alignment horizontal="center" vertical="top" wrapText="1"/>
    </xf>
    <xf numFmtId="1" fontId="1" fillId="0" borderId="14" xfId="0" applyNumberFormat="1" applyFont="1" applyFill="1" applyBorder="1" applyAlignment="1">
      <alignment horizontal="center" vertical="top" wrapText="1"/>
    </xf>
    <xf numFmtId="3" fontId="1" fillId="0" borderId="73" xfId="0" applyNumberFormat="1" applyFont="1" applyFill="1" applyBorder="1" applyAlignment="1">
      <alignment horizontal="center" vertical="top" wrapText="1"/>
    </xf>
    <xf numFmtId="3" fontId="1" fillId="5" borderId="23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37" xfId="0" applyNumberFormat="1" applyFont="1" applyBorder="1" applyAlignment="1">
      <alignment horizontal="center" vertical="top" wrapText="1"/>
    </xf>
    <xf numFmtId="3" fontId="1" fillId="5" borderId="59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Border="1" applyAlignment="1">
      <alignment horizontal="center" vertical="top" wrapText="1"/>
    </xf>
    <xf numFmtId="0" fontId="1" fillId="0" borderId="39" xfId="0" applyFont="1" applyBorder="1" applyAlignment="1">
      <alignment horizontal="center" vertical="top" wrapText="1"/>
    </xf>
    <xf numFmtId="3" fontId="1" fillId="0" borderId="74" xfId="0" applyNumberFormat="1" applyFont="1" applyBorder="1" applyAlignment="1">
      <alignment horizontal="center" vertical="top" wrapText="1"/>
    </xf>
    <xf numFmtId="3" fontId="1" fillId="0" borderId="74" xfId="0" applyNumberFormat="1" applyFont="1" applyFill="1" applyBorder="1" applyAlignment="1">
      <alignment horizontal="center" vertical="top" wrapText="1"/>
    </xf>
    <xf numFmtId="3" fontId="1" fillId="0" borderId="60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Fill="1" applyBorder="1" applyAlignment="1">
      <alignment horizontal="center" vertical="top" wrapText="1"/>
    </xf>
    <xf numFmtId="0" fontId="1" fillId="0" borderId="60" xfId="0" applyFont="1" applyBorder="1" applyAlignment="1">
      <alignment horizontal="center" vertical="top" wrapText="1"/>
    </xf>
    <xf numFmtId="3" fontId="1" fillId="0" borderId="79" xfId="0" applyNumberFormat="1" applyFont="1" applyFill="1" applyBorder="1" applyAlignment="1">
      <alignment horizontal="center" vertical="top" wrapText="1"/>
    </xf>
    <xf numFmtId="3" fontId="1" fillId="0" borderId="71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3" fontId="1" fillId="5" borderId="12" xfId="0" applyNumberFormat="1" applyFont="1" applyFill="1" applyBorder="1" applyAlignment="1">
      <alignment horizontal="center" vertical="top" wrapText="1"/>
    </xf>
    <xf numFmtId="3" fontId="1" fillId="5" borderId="12" xfId="0" applyNumberFormat="1" applyFont="1" applyFill="1" applyBorder="1" applyAlignment="1">
      <alignment horizontal="center" vertical="top"/>
    </xf>
    <xf numFmtId="3" fontId="1" fillId="5" borderId="17" xfId="0" applyNumberFormat="1" applyFont="1" applyFill="1" applyBorder="1" applyAlignment="1">
      <alignment horizontal="center" vertical="top" wrapText="1"/>
    </xf>
    <xf numFmtId="1" fontId="1" fillId="5" borderId="70" xfId="0" applyNumberFormat="1" applyFont="1" applyFill="1" applyBorder="1" applyAlignment="1">
      <alignment horizontal="center" vertical="top" wrapText="1"/>
    </xf>
    <xf numFmtId="3" fontId="1" fillId="0" borderId="72" xfId="0" applyNumberFormat="1" applyFont="1" applyFill="1" applyBorder="1" applyAlignment="1">
      <alignment horizontal="center" vertical="top" wrapText="1"/>
    </xf>
    <xf numFmtId="1" fontId="1" fillId="5" borderId="43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Fill="1" applyBorder="1" applyAlignment="1">
      <alignment horizontal="center" vertical="top" wrapText="1"/>
    </xf>
    <xf numFmtId="3" fontId="1" fillId="5" borderId="77" xfId="0" applyNumberFormat="1" applyFont="1" applyFill="1" applyBorder="1" applyAlignment="1">
      <alignment horizontal="center" vertical="top" wrapText="1"/>
    </xf>
    <xf numFmtId="3" fontId="1" fillId="5" borderId="61" xfId="0" applyNumberFormat="1" applyFont="1" applyFill="1" applyBorder="1" applyAlignment="1">
      <alignment horizontal="center" vertical="top" wrapText="1"/>
    </xf>
    <xf numFmtId="3" fontId="1" fillId="5" borderId="60" xfId="0" applyNumberFormat="1" applyFont="1" applyFill="1" applyBorder="1" applyAlignment="1">
      <alignment horizontal="center" vertical="top" wrapText="1"/>
    </xf>
    <xf numFmtId="1" fontId="1" fillId="5" borderId="70" xfId="0" applyNumberFormat="1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center"/>
    </xf>
    <xf numFmtId="3" fontId="1" fillId="0" borderId="12" xfId="0" applyNumberFormat="1" applyFont="1" applyBorder="1" applyAlignment="1">
      <alignment horizontal="center"/>
    </xf>
    <xf numFmtId="3" fontId="1" fillId="5" borderId="46" xfId="0" applyNumberFormat="1" applyFont="1" applyFill="1" applyBorder="1" applyAlignment="1">
      <alignment horizontal="center" vertical="top"/>
    </xf>
    <xf numFmtId="3" fontId="1" fillId="0" borderId="46" xfId="0" applyNumberFormat="1" applyFont="1" applyBorder="1" applyAlignment="1">
      <alignment horizontal="center" vertical="top"/>
    </xf>
    <xf numFmtId="3" fontId="1" fillId="0" borderId="12" xfId="0" applyNumberFormat="1" applyFont="1" applyBorder="1" applyAlignment="1">
      <alignment horizontal="center" vertical="top"/>
    </xf>
    <xf numFmtId="164" fontId="1" fillId="10" borderId="22" xfId="1" applyNumberFormat="1" applyFont="1" applyFill="1" applyBorder="1" applyAlignment="1">
      <alignment horizontal="center" vertical="top"/>
    </xf>
    <xf numFmtId="3" fontId="1" fillId="5" borderId="43" xfId="0" applyNumberFormat="1" applyFont="1" applyFill="1" applyBorder="1" applyAlignment="1">
      <alignment horizontal="center" vertical="top"/>
    </xf>
    <xf numFmtId="3" fontId="1" fillId="5" borderId="50" xfId="0" applyNumberFormat="1" applyFont="1" applyFill="1" applyBorder="1" applyAlignment="1">
      <alignment horizontal="center" vertical="top"/>
    </xf>
    <xf numFmtId="3" fontId="2" fillId="5" borderId="0" xfId="0" applyNumberFormat="1" applyFont="1" applyFill="1" applyBorder="1" applyAlignment="1">
      <alignment horizontal="left" vertical="top"/>
    </xf>
    <xf numFmtId="3" fontId="2" fillId="5" borderId="0" xfId="0" applyNumberFormat="1" applyFont="1" applyFill="1" applyBorder="1" applyAlignment="1">
      <alignment horizontal="center" vertical="top"/>
    </xf>
    <xf numFmtId="49" fontId="1" fillId="5" borderId="0" xfId="0" applyNumberFormat="1" applyFont="1" applyFill="1" applyBorder="1" applyAlignment="1">
      <alignment vertical="top"/>
    </xf>
    <xf numFmtId="164" fontId="1" fillId="3" borderId="26" xfId="0" applyNumberFormat="1" applyFont="1" applyFill="1" applyBorder="1" applyAlignment="1">
      <alignment horizontal="center" vertical="top"/>
    </xf>
    <xf numFmtId="3" fontId="1" fillId="0" borderId="17" xfId="0" applyNumberFormat="1" applyFont="1" applyBorder="1" applyAlignment="1">
      <alignment horizontal="center" vertical="center" textRotation="90"/>
    </xf>
    <xf numFmtId="3" fontId="1" fillId="0" borderId="60" xfId="0" applyNumberFormat="1" applyFont="1" applyBorder="1" applyAlignment="1">
      <alignment horizontal="center" vertical="center" textRotation="90"/>
    </xf>
    <xf numFmtId="3" fontId="1" fillId="0" borderId="1" xfId="0" applyNumberFormat="1" applyFont="1" applyBorder="1" applyAlignment="1">
      <alignment horizontal="center" vertical="center" textRotation="90"/>
    </xf>
    <xf numFmtId="3" fontId="1" fillId="0" borderId="39" xfId="0" applyNumberFormat="1" applyFont="1" applyBorder="1" applyAlignment="1">
      <alignment horizontal="center" vertical="center" textRotation="90"/>
    </xf>
    <xf numFmtId="164" fontId="1" fillId="3" borderId="43" xfId="0" applyNumberFormat="1" applyFont="1" applyFill="1" applyBorder="1" applyAlignment="1">
      <alignment horizontal="center" vertical="top"/>
    </xf>
    <xf numFmtId="164" fontId="1" fillId="5" borderId="61" xfId="0" applyNumberFormat="1" applyFont="1" applyFill="1" applyBorder="1" applyAlignment="1">
      <alignment horizontal="center" vertical="top" wrapText="1"/>
    </xf>
    <xf numFmtId="0" fontId="1" fillId="5" borderId="43" xfId="0" applyNumberFormat="1" applyFont="1" applyFill="1" applyBorder="1" applyAlignment="1">
      <alignment horizontal="center" vertical="top" wrapText="1"/>
    </xf>
    <xf numFmtId="1" fontId="1" fillId="0" borderId="66" xfId="0" applyNumberFormat="1" applyFont="1" applyBorder="1" applyAlignment="1">
      <alignment horizontal="center" vertical="top"/>
    </xf>
    <xf numFmtId="1" fontId="1" fillId="5" borderId="74" xfId="0" applyNumberFormat="1" applyFont="1" applyFill="1" applyBorder="1" applyAlignment="1">
      <alignment horizontal="center" vertical="top" wrapText="1"/>
    </xf>
    <xf numFmtId="1" fontId="1" fillId="5" borderId="52" xfId="0" applyNumberFormat="1" applyFont="1" applyFill="1" applyBorder="1" applyAlignment="1">
      <alignment horizontal="center" vertical="top" wrapText="1"/>
    </xf>
    <xf numFmtId="1" fontId="1" fillId="5" borderId="46" xfId="0" applyNumberFormat="1" applyFont="1" applyFill="1" applyBorder="1" applyAlignment="1">
      <alignment horizontal="center" vertical="top" wrapText="1"/>
    </xf>
    <xf numFmtId="1" fontId="1" fillId="0" borderId="66" xfId="0" applyNumberFormat="1" applyFont="1" applyFill="1" applyBorder="1" applyAlignment="1">
      <alignment horizontal="center" vertical="top" wrapText="1"/>
    </xf>
    <xf numFmtId="1" fontId="1" fillId="0" borderId="68" xfId="0" applyNumberFormat="1" applyFont="1" applyBorder="1" applyAlignment="1">
      <alignment horizontal="center" vertical="top"/>
    </xf>
    <xf numFmtId="164" fontId="1" fillId="5" borderId="74" xfId="0" applyNumberFormat="1" applyFont="1" applyFill="1" applyBorder="1" applyAlignment="1">
      <alignment horizontal="center" vertical="top"/>
    </xf>
    <xf numFmtId="1" fontId="1" fillId="0" borderId="23" xfId="0" applyNumberFormat="1" applyFont="1" applyBorder="1" applyAlignment="1">
      <alignment horizontal="center" vertical="top"/>
    </xf>
    <xf numFmtId="1" fontId="1" fillId="0" borderId="56" xfId="0" applyNumberFormat="1" applyFont="1" applyBorder="1" applyAlignment="1">
      <alignment vertical="top"/>
    </xf>
    <xf numFmtId="1" fontId="1" fillId="0" borderId="56" xfId="0" applyNumberFormat="1" applyFont="1" applyBorder="1" applyAlignment="1">
      <alignment horizontal="center" vertical="top"/>
    </xf>
    <xf numFmtId="1" fontId="1" fillId="0" borderId="23" xfId="0" applyNumberFormat="1" applyFont="1" applyFill="1" applyBorder="1" applyAlignment="1">
      <alignment horizontal="center" vertical="top" wrapText="1"/>
    </xf>
    <xf numFmtId="164" fontId="1" fillId="5" borderId="46" xfId="0" applyNumberFormat="1" applyFont="1" applyFill="1" applyBorder="1" applyAlignment="1">
      <alignment horizontal="center" vertical="top"/>
    </xf>
    <xf numFmtId="164" fontId="1" fillId="5" borderId="13" xfId="0" applyNumberFormat="1" applyFont="1" applyFill="1" applyBorder="1" applyAlignment="1">
      <alignment horizontal="center" vertical="top"/>
    </xf>
    <xf numFmtId="1" fontId="1" fillId="5" borderId="49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Fill="1" applyBorder="1" applyAlignment="1">
      <alignment horizontal="center" vertical="top" wrapText="1"/>
    </xf>
    <xf numFmtId="164" fontId="1" fillId="5" borderId="10" xfId="0" applyNumberFormat="1" applyFont="1" applyFill="1" applyBorder="1" applyAlignment="1">
      <alignment horizontal="center" vertical="top"/>
    </xf>
    <xf numFmtId="3" fontId="1" fillId="5" borderId="6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3" fontId="1" fillId="3" borderId="46" xfId="0" applyNumberFormat="1" applyFont="1" applyFill="1" applyBorder="1" applyAlignment="1">
      <alignment horizontal="center" vertical="top" wrapText="1"/>
    </xf>
    <xf numFmtId="3" fontId="2" fillId="4" borderId="77" xfId="0" applyNumberFormat="1" applyFont="1" applyFill="1" applyBorder="1" applyAlignment="1">
      <alignment horizontal="center" vertical="top" wrapText="1"/>
    </xf>
    <xf numFmtId="1" fontId="1" fillId="5" borderId="24" xfId="0" applyNumberFormat="1" applyFont="1" applyFill="1" applyBorder="1" applyAlignment="1">
      <alignment horizontal="center" vertical="top" wrapText="1"/>
    </xf>
    <xf numFmtId="3" fontId="1" fillId="5" borderId="43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vertical="top" wrapText="1"/>
    </xf>
    <xf numFmtId="3" fontId="1" fillId="0" borderId="12" xfId="0" applyNumberFormat="1" applyFont="1" applyBorder="1" applyAlignment="1">
      <alignment wrapText="1"/>
    </xf>
    <xf numFmtId="3" fontId="1" fillId="0" borderId="43" xfId="0" applyNumberFormat="1" applyFont="1" applyFill="1" applyBorder="1" applyAlignment="1">
      <alignment horizontal="left" vertical="top" wrapText="1"/>
    </xf>
    <xf numFmtId="0" fontId="1" fillId="5" borderId="43" xfId="0" applyNumberFormat="1" applyFont="1" applyFill="1" applyBorder="1" applyAlignment="1">
      <alignment horizontal="left" vertical="top" wrapText="1"/>
    </xf>
    <xf numFmtId="0" fontId="1" fillId="5" borderId="43" xfId="0" applyNumberFormat="1" applyFont="1" applyFill="1" applyBorder="1" applyAlignment="1">
      <alignment vertical="top" wrapText="1"/>
    </xf>
    <xf numFmtId="1" fontId="1" fillId="5" borderId="30" xfId="0" applyNumberFormat="1" applyFont="1" applyFill="1" applyBorder="1" applyAlignment="1">
      <alignment horizontal="center" vertical="top" wrapText="1"/>
    </xf>
    <xf numFmtId="1" fontId="1" fillId="5" borderId="9" xfId="0" applyNumberFormat="1" applyFont="1" applyFill="1" applyBorder="1" applyAlignment="1">
      <alignment horizontal="center" vertical="top" wrapText="1"/>
    </xf>
    <xf numFmtId="1" fontId="1" fillId="5" borderId="13" xfId="0" applyNumberFormat="1" applyFont="1" applyFill="1" applyBorder="1" applyAlignment="1">
      <alignment horizontal="center" vertical="top" wrapText="1"/>
    </xf>
    <xf numFmtId="1" fontId="1" fillId="5" borderId="47" xfId="0" applyNumberFormat="1" applyFont="1" applyFill="1" applyBorder="1" applyAlignment="1">
      <alignment horizontal="center" vertical="top" wrapText="1"/>
    </xf>
    <xf numFmtId="1" fontId="1" fillId="0" borderId="47" xfId="0" applyNumberFormat="1" applyFont="1" applyBorder="1" applyAlignment="1">
      <alignment horizontal="center" vertical="top"/>
    </xf>
    <xf numFmtId="1" fontId="1" fillId="0" borderId="24" xfId="0" applyNumberFormat="1" applyFont="1" applyBorder="1" applyAlignment="1">
      <alignment horizontal="center" vertical="top"/>
    </xf>
    <xf numFmtId="1" fontId="1" fillId="0" borderId="9" xfId="0" applyNumberFormat="1" applyFont="1" applyBorder="1" applyAlignment="1">
      <alignment horizontal="center" vertical="top"/>
    </xf>
    <xf numFmtId="1" fontId="1" fillId="0" borderId="1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horizontal="center" vertical="top" wrapText="1"/>
    </xf>
    <xf numFmtId="3" fontId="1" fillId="0" borderId="44" xfId="0" applyNumberFormat="1" applyFont="1" applyFill="1" applyBorder="1" applyAlignment="1">
      <alignment horizontal="center" vertical="top" wrapText="1"/>
    </xf>
    <xf numFmtId="3" fontId="1" fillId="0" borderId="11" xfId="0" applyNumberFormat="1" applyFont="1" applyFill="1" applyBorder="1" applyAlignment="1">
      <alignment vertical="top" textRotation="90" wrapText="1"/>
    </xf>
    <xf numFmtId="3" fontId="7" fillId="0" borderId="0" xfId="0" applyNumberFormat="1" applyFont="1" applyAlignment="1">
      <alignment vertical="top" wrapText="1"/>
    </xf>
    <xf numFmtId="3" fontId="2" fillId="0" borderId="12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Border="1" applyAlignment="1">
      <alignment horizontal="center" vertical="top"/>
    </xf>
    <xf numFmtId="3" fontId="2" fillId="0" borderId="17" xfId="0" applyNumberFormat="1" applyFont="1" applyFill="1" applyBorder="1" applyAlignment="1">
      <alignment horizontal="center" vertical="top"/>
    </xf>
    <xf numFmtId="3" fontId="2" fillId="4" borderId="34" xfId="0" applyNumberFormat="1" applyFont="1" applyFill="1" applyBorder="1" applyAlignment="1">
      <alignment horizontal="right" vertical="top"/>
    </xf>
    <xf numFmtId="164" fontId="2" fillId="2" borderId="78" xfId="0" applyNumberFormat="1" applyFont="1" applyFill="1" applyBorder="1" applyAlignment="1">
      <alignment horizontal="center" vertical="top"/>
    </xf>
    <xf numFmtId="164" fontId="1" fillId="0" borderId="50" xfId="0" applyNumberFormat="1" applyFont="1" applyBorder="1" applyAlignment="1">
      <alignment horizontal="center" vertical="top"/>
    </xf>
    <xf numFmtId="164" fontId="1" fillId="0" borderId="23" xfId="0" applyNumberFormat="1" applyFont="1" applyBorder="1" applyAlignment="1">
      <alignment horizontal="center" vertical="top"/>
    </xf>
    <xf numFmtId="3" fontId="1" fillId="0" borderId="9" xfId="0" applyNumberFormat="1" applyFont="1" applyBorder="1"/>
    <xf numFmtId="3" fontId="2" fillId="0" borderId="28" xfId="0" applyNumberFormat="1" applyFont="1" applyFill="1" applyBorder="1" applyAlignment="1">
      <alignment textRotation="90"/>
    </xf>
    <xf numFmtId="3" fontId="5" fillId="0" borderId="4" xfId="0" applyNumberFormat="1" applyFont="1" applyFill="1" applyBorder="1" applyAlignment="1">
      <alignment textRotation="90"/>
    </xf>
    <xf numFmtId="3" fontId="2" fillId="0" borderId="26" xfId="0" applyNumberFormat="1" applyFont="1" applyFill="1" applyBorder="1" applyAlignment="1">
      <alignment textRotation="90"/>
    </xf>
    <xf numFmtId="3" fontId="5" fillId="0" borderId="11" xfId="0" applyNumberFormat="1" applyFont="1" applyFill="1" applyBorder="1" applyAlignment="1">
      <alignment textRotation="90"/>
    </xf>
    <xf numFmtId="3" fontId="5" fillId="0" borderId="48" xfId="0" applyNumberFormat="1" applyFont="1" applyFill="1" applyBorder="1" applyAlignment="1">
      <alignment horizontal="center" vertical="center" textRotation="90"/>
    </xf>
    <xf numFmtId="3" fontId="5" fillId="0" borderId="10" xfId="0" applyNumberFormat="1" applyFont="1" applyFill="1" applyBorder="1" applyAlignment="1">
      <alignment textRotation="90"/>
    </xf>
    <xf numFmtId="3" fontId="5" fillId="0" borderId="48" xfId="0" applyNumberFormat="1" applyFont="1" applyFill="1" applyBorder="1" applyAlignment="1">
      <alignment textRotation="90"/>
    </xf>
    <xf numFmtId="3" fontId="2" fillId="0" borderId="26" xfId="0" applyNumberFormat="1" applyFont="1" applyFill="1" applyBorder="1" applyAlignment="1">
      <alignment horizontal="center" textRotation="90"/>
    </xf>
    <xf numFmtId="3" fontId="5" fillId="0" borderId="48" xfId="0" applyNumberFormat="1" applyFont="1" applyFill="1" applyBorder="1" applyAlignment="1">
      <alignment horizontal="center" textRotation="90"/>
    </xf>
    <xf numFmtId="3" fontId="5" fillId="0" borderId="11" xfId="0" applyNumberFormat="1" applyFont="1" applyFill="1" applyBorder="1" applyAlignment="1">
      <alignment horizontal="center" textRotation="90"/>
    </xf>
    <xf numFmtId="3" fontId="2" fillId="0" borderId="32" xfId="0" applyNumberFormat="1" applyFont="1" applyFill="1" applyBorder="1" applyAlignment="1">
      <alignment horizontal="center" vertical="center" textRotation="90"/>
    </xf>
    <xf numFmtId="3" fontId="5" fillId="0" borderId="29" xfId="0" applyNumberFormat="1" applyFont="1" applyFill="1" applyBorder="1" applyAlignment="1">
      <alignment horizontal="center" vertical="top" textRotation="90"/>
    </xf>
    <xf numFmtId="3" fontId="5" fillId="0" borderId="1" xfId="0" applyNumberFormat="1" applyFont="1" applyFill="1" applyBorder="1" applyAlignment="1">
      <alignment horizontal="center" vertical="top" textRotation="90"/>
    </xf>
    <xf numFmtId="164" fontId="2" fillId="2" borderId="17" xfId="0" applyNumberFormat="1" applyFont="1" applyFill="1" applyBorder="1" applyAlignment="1">
      <alignment horizontal="center" vertical="top"/>
    </xf>
    <xf numFmtId="3" fontId="1" fillId="5" borderId="0" xfId="0" applyNumberFormat="1" applyFont="1" applyFill="1" applyBorder="1"/>
    <xf numFmtId="3" fontId="5" fillId="5" borderId="74" xfId="0" applyNumberFormat="1" applyFont="1" applyFill="1" applyBorder="1" applyAlignment="1">
      <alignment horizontal="center" vertical="center" textRotation="90" wrapText="1"/>
    </xf>
    <xf numFmtId="164" fontId="1" fillId="3" borderId="7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49" fontId="2" fillId="2" borderId="29" xfId="0" applyNumberFormat="1" applyFont="1" applyFill="1" applyBorder="1" applyAlignment="1">
      <alignment horizontal="center" vertical="top" wrapText="1"/>
    </xf>
    <xf numFmtId="49" fontId="2" fillId="2" borderId="40" xfId="0" applyNumberFormat="1" applyFont="1" applyFill="1" applyBorder="1" applyAlignment="1">
      <alignment horizontal="center" vertical="top" wrapText="1"/>
    </xf>
    <xf numFmtId="3" fontId="2" fillId="0" borderId="30" xfId="0" applyNumberFormat="1" applyFont="1" applyFill="1" applyBorder="1" applyAlignment="1">
      <alignment horizontal="center" vertical="top" textRotation="90"/>
    </xf>
    <xf numFmtId="3" fontId="2" fillId="0" borderId="40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/>
    </xf>
    <xf numFmtId="164" fontId="2" fillId="9" borderId="78" xfId="0" applyNumberFormat="1" applyFont="1" applyFill="1" applyBorder="1" applyAlignment="1">
      <alignment horizontal="center" vertical="top"/>
    </xf>
    <xf numFmtId="164" fontId="2" fillId="7" borderId="17" xfId="0" applyNumberFormat="1" applyFont="1" applyFill="1" applyBorder="1" applyAlignment="1">
      <alignment horizontal="center" vertical="top"/>
    </xf>
    <xf numFmtId="3" fontId="2" fillId="5" borderId="29" xfId="0" applyNumberFormat="1" applyFont="1" applyFill="1" applyBorder="1" applyAlignment="1">
      <alignment horizontal="right" vertical="top"/>
    </xf>
    <xf numFmtId="164" fontId="2" fillId="5" borderId="29" xfId="0" applyNumberFormat="1" applyFont="1" applyFill="1" applyBorder="1" applyAlignment="1">
      <alignment horizontal="center" vertical="top"/>
    </xf>
    <xf numFmtId="164" fontId="2" fillId="5" borderId="0" xfId="0" applyNumberFormat="1" applyFont="1" applyFill="1" applyBorder="1" applyAlignment="1">
      <alignment horizontal="center" vertical="top"/>
    </xf>
    <xf numFmtId="164" fontId="2" fillId="7" borderId="43" xfId="0" applyNumberFormat="1" applyFont="1" applyFill="1" applyBorder="1" applyAlignment="1">
      <alignment horizontal="center" vertical="top" wrapText="1"/>
    </xf>
    <xf numFmtId="164" fontId="1" fillId="0" borderId="56" xfId="0" applyNumberFormat="1" applyFont="1" applyBorder="1" applyAlignment="1">
      <alignment horizontal="center" vertical="top"/>
    </xf>
    <xf numFmtId="164" fontId="2" fillId="7" borderId="43" xfId="0" applyNumberFormat="1" applyFont="1" applyFill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textRotation="90"/>
    </xf>
    <xf numFmtId="0" fontId="5" fillId="0" borderId="0" xfId="0" applyFont="1" applyAlignment="1">
      <alignment textRotation="90"/>
    </xf>
    <xf numFmtId="3" fontId="1" fillId="0" borderId="43" xfId="0" applyNumberFormat="1" applyFont="1" applyBorder="1"/>
    <xf numFmtId="1" fontId="1" fillId="5" borderId="50" xfId="0" applyNumberFormat="1" applyFont="1" applyFill="1" applyBorder="1" applyAlignment="1">
      <alignment horizontal="center" vertical="top" wrapText="1"/>
    </xf>
    <xf numFmtId="164" fontId="1" fillId="5" borderId="43" xfId="0" applyNumberFormat="1" applyFont="1" applyFill="1" applyBorder="1" applyAlignment="1">
      <alignment horizontal="center" vertical="top"/>
    </xf>
    <xf numFmtId="164" fontId="1" fillId="5" borderId="64" xfId="0" applyNumberFormat="1" applyFont="1" applyFill="1" applyBorder="1" applyAlignment="1">
      <alignment horizontal="center" vertical="top"/>
    </xf>
    <xf numFmtId="49" fontId="1" fillId="0" borderId="37" xfId="0" applyNumberFormat="1" applyFont="1" applyBorder="1" applyAlignment="1">
      <alignment horizontal="center" vertical="top"/>
    </xf>
    <xf numFmtId="164" fontId="1" fillId="5" borderId="70" xfId="0" applyNumberFormat="1" applyFont="1" applyFill="1" applyBorder="1" applyAlignment="1">
      <alignment horizontal="center" vertical="top"/>
    </xf>
    <xf numFmtId="0" fontId="11" fillId="0" borderId="0" xfId="0" applyFont="1" applyBorder="1"/>
    <xf numFmtId="0" fontId="1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3" fontId="1" fillId="0" borderId="23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vertical="top" wrapText="1"/>
    </xf>
    <xf numFmtId="3" fontId="2" fillId="5" borderId="0" xfId="0" applyNumberFormat="1" applyFont="1" applyFill="1" applyBorder="1" applyAlignment="1">
      <alignment horizontal="center" vertical="top" wrapText="1"/>
    </xf>
    <xf numFmtId="49" fontId="1" fillId="0" borderId="17" xfId="0" applyNumberFormat="1" applyFont="1" applyBorder="1" applyAlignment="1">
      <alignment vertical="top" wrapText="1"/>
    </xf>
    <xf numFmtId="49" fontId="1" fillId="0" borderId="37" xfId="0" applyNumberFormat="1" applyFont="1" applyBorder="1" applyAlignment="1">
      <alignment vertical="top"/>
    </xf>
    <xf numFmtId="49" fontId="1" fillId="0" borderId="39" xfId="0" applyNumberFormat="1" applyFont="1" applyBorder="1" applyAlignment="1">
      <alignment vertical="top"/>
    </xf>
    <xf numFmtId="49" fontId="2" fillId="0" borderId="13" xfId="0" applyNumberFormat="1" applyFont="1" applyBorder="1" applyAlignment="1">
      <alignment vertical="top" textRotation="90"/>
    </xf>
    <xf numFmtId="49" fontId="2" fillId="0" borderId="47" xfId="0" applyNumberFormat="1" applyFont="1" applyBorder="1" applyAlignment="1">
      <alignment vertical="top" textRotation="90"/>
    </xf>
    <xf numFmtId="3" fontId="1" fillId="0" borderId="8" xfId="0" applyNumberFormat="1" applyFont="1" applyBorder="1" applyAlignment="1">
      <alignment horizontal="center" vertical="top"/>
    </xf>
    <xf numFmtId="3" fontId="1" fillId="5" borderId="45" xfId="0" applyNumberFormat="1" applyFont="1" applyFill="1" applyBorder="1" applyAlignment="1">
      <alignment horizontal="center" vertical="top"/>
    </xf>
    <xf numFmtId="3" fontId="1" fillId="5" borderId="15" xfId="0" applyNumberFormat="1" applyFont="1" applyFill="1" applyBorder="1" applyAlignment="1">
      <alignment horizontal="center" vertical="top"/>
    </xf>
    <xf numFmtId="3" fontId="1" fillId="5" borderId="24" xfId="0" applyNumberFormat="1" applyFont="1" applyFill="1" applyBorder="1" applyAlignment="1">
      <alignment horizontal="center" vertical="top"/>
    </xf>
    <xf numFmtId="3" fontId="1" fillId="5" borderId="54" xfId="0" applyNumberFormat="1" applyFont="1" applyFill="1" applyBorder="1" applyAlignment="1">
      <alignment horizontal="center" vertical="top"/>
    </xf>
    <xf numFmtId="3" fontId="2" fillId="4" borderId="15" xfId="0" applyNumberFormat="1" applyFont="1" applyFill="1" applyBorder="1" applyAlignment="1">
      <alignment horizontal="center" vertical="top"/>
    </xf>
    <xf numFmtId="3" fontId="2" fillId="4" borderId="24" xfId="0" applyNumberFormat="1" applyFont="1" applyFill="1" applyBorder="1" applyAlignment="1">
      <alignment horizontal="center" vertical="top"/>
    </xf>
    <xf numFmtId="3" fontId="2" fillId="0" borderId="5" xfId="0" applyNumberFormat="1" applyFont="1" applyFill="1" applyBorder="1" applyAlignment="1">
      <alignment horizontal="center" vertical="top" wrapText="1"/>
    </xf>
    <xf numFmtId="49" fontId="2" fillId="5" borderId="12" xfId="0" applyNumberFormat="1" applyFont="1" applyFill="1" applyBorder="1" applyAlignment="1">
      <alignment horizontal="center" vertical="top"/>
    </xf>
    <xf numFmtId="164" fontId="1" fillId="3" borderId="59" xfId="0" applyNumberFormat="1" applyFont="1" applyFill="1" applyBorder="1" applyAlignment="1">
      <alignment horizontal="center" vertical="top" wrapText="1"/>
    </xf>
    <xf numFmtId="3" fontId="1" fillId="0" borderId="47" xfId="0" applyNumberFormat="1" applyFont="1" applyFill="1" applyBorder="1" applyAlignment="1">
      <alignment horizontal="center" vertical="top" wrapText="1"/>
    </xf>
    <xf numFmtId="2" fontId="1" fillId="5" borderId="47" xfId="0" applyNumberFormat="1" applyFont="1" applyFill="1" applyBorder="1" applyAlignment="1">
      <alignment horizontal="center" vertical="top"/>
    </xf>
    <xf numFmtId="2" fontId="1" fillId="5" borderId="9" xfId="0" applyNumberFormat="1" applyFont="1" applyFill="1" applyBorder="1" applyAlignment="1">
      <alignment horizontal="center" vertical="top"/>
    </xf>
    <xf numFmtId="1" fontId="1" fillId="5" borderId="13" xfId="0" applyNumberFormat="1" applyFont="1" applyFill="1" applyBorder="1" applyAlignment="1">
      <alignment horizontal="center" vertical="top"/>
    </xf>
    <xf numFmtId="1" fontId="1" fillId="5" borderId="9" xfId="0" applyNumberFormat="1" applyFont="1" applyFill="1" applyBorder="1" applyAlignment="1">
      <alignment horizontal="center" vertical="top"/>
    </xf>
    <xf numFmtId="3" fontId="1" fillId="5" borderId="44" xfId="0" applyNumberFormat="1" applyFont="1" applyFill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/>
    </xf>
    <xf numFmtId="3" fontId="2" fillId="0" borderId="52" xfId="0" applyNumberFormat="1" applyFont="1" applyFill="1" applyBorder="1" applyAlignment="1">
      <alignment horizontal="center" vertical="top" wrapText="1"/>
    </xf>
    <xf numFmtId="3" fontId="11" fillId="0" borderId="34" xfId="0" applyNumberFormat="1" applyFont="1" applyFill="1" applyBorder="1" applyAlignment="1">
      <alignment horizontal="center" vertical="top" wrapText="1"/>
    </xf>
    <xf numFmtId="3" fontId="11" fillId="0" borderId="26" xfId="0" applyNumberFormat="1" applyFont="1" applyFill="1" applyBorder="1" applyAlignment="1">
      <alignment vertical="top" wrapText="1"/>
    </xf>
    <xf numFmtId="3" fontId="5" fillId="0" borderId="11" xfId="0" applyNumberFormat="1" applyFont="1" applyBorder="1" applyAlignment="1">
      <alignment vertical="center" textRotation="90"/>
    </xf>
    <xf numFmtId="3" fontId="5" fillId="0" borderId="71" xfId="0" applyNumberFormat="1" applyFont="1" applyBorder="1" applyAlignment="1">
      <alignment vertical="center" textRotation="90"/>
    </xf>
    <xf numFmtId="3" fontId="5" fillId="5" borderId="70" xfId="0" applyNumberFormat="1" applyFont="1" applyFill="1" applyBorder="1" applyAlignment="1">
      <alignment horizontal="center" vertical="center" textRotation="90" wrapText="1"/>
    </xf>
    <xf numFmtId="164" fontId="1" fillId="10" borderId="9" xfId="1" applyNumberFormat="1" applyFont="1" applyFill="1" applyBorder="1" applyAlignment="1">
      <alignment horizontal="center" vertical="top"/>
    </xf>
    <xf numFmtId="164" fontId="1" fillId="10" borderId="10" xfId="1" applyNumberFormat="1" applyFont="1" applyFill="1" applyBorder="1" applyAlignment="1">
      <alignment horizontal="center" vertical="top"/>
    </xf>
    <xf numFmtId="3" fontId="5" fillId="5" borderId="11" xfId="0" applyNumberFormat="1" applyFont="1" applyFill="1" applyBorder="1" applyAlignment="1">
      <alignment horizontal="center" vertical="center" textRotation="90" wrapText="1"/>
    </xf>
    <xf numFmtId="164" fontId="1" fillId="10" borderId="55" xfId="1" applyNumberFormat="1" applyFont="1" applyFill="1" applyBorder="1" applyAlignment="1">
      <alignment horizontal="center" vertical="top"/>
    </xf>
    <xf numFmtId="49" fontId="1" fillId="3" borderId="57" xfId="0" applyNumberFormat="1" applyFont="1" applyFill="1" applyBorder="1" applyAlignment="1">
      <alignment horizontal="center" vertical="top" wrapText="1"/>
    </xf>
    <xf numFmtId="3" fontId="2" fillId="5" borderId="53" xfId="0" applyNumberFormat="1" applyFont="1" applyFill="1" applyBorder="1" applyAlignment="1">
      <alignment horizontal="center" vertical="top" wrapText="1"/>
    </xf>
    <xf numFmtId="3" fontId="5" fillId="5" borderId="10" xfId="0" applyNumberFormat="1" applyFont="1" applyFill="1" applyBorder="1" applyAlignment="1">
      <alignment horizontal="center" vertical="center" textRotation="90" wrapText="1"/>
    </xf>
    <xf numFmtId="3" fontId="2" fillId="5" borderId="57" xfId="0" applyNumberFormat="1" applyFont="1" applyFill="1" applyBorder="1" applyAlignment="1">
      <alignment horizontal="center" vertical="top" wrapText="1"/>
    </xf>
    <xf numFmtId="3" fontId="11" fillId="5" borderId="43" xfId="0" applyNumberFormat="1" applyFont="1" applyFill="1" applyBorder="1" applyAlignment="1">
      <alignment horizontal="center" vertical="top" wrapText="1"/>
    </xf>
    <xf numFmtId="3" fontId="1" fillId="5" borderId="10" xfId="0" applyNumberFormat="1" applyFont="1" applyFill="1" applyBorder="1"/>
    <xf numFmtId="164" fontId="1" fillId="5" borderId="9" xfId="0" applyNumberFormat="1" applyFont="1" applyFill="1" applyBorder="1"/>
    <xf numFmtId="3" fontId="1" fillId="0" borderId="47" xfId="0" applyNumberFormat="1" applyFont="1" applyBorder="1"/>
    <xf numFmtId="3" fontId="1" fillId="0" borderId="55" xfId="0" applyNumberFormat="1" applyFont="1" applyBorder="1"/>
    <xf numFmtId="3" fontId="1" fillId="0" borderId="56" xfId="0" applyNumberFormat="1" applyFont="1" applyBorder="1"/>
    <xf numFmtId="3" fontId="1" fillId="0" borderId="30" xfId="0" applyNumberFormat="1" applyFont="1" applyBorder="1"/>
    <xf numFmtId="3" fontId="1" fillId="0" borderId="4" xfId="0" applyNumberFormat="1" applyFont="1" applyBorder="1"/>
    <xf numFmtId="3" fontId="1" fillId="0" borderId="31" xfId="0" applyNumberFormat="1" applyFont="1" applyBorder="1"/>
    <xf numFmtId="165" fontId="1" fillId="0" borderId="56" xfId="0" applyNumberFormat="1" applyFont="1" applyBorder="1"/>
    <xf numFmtId="165" fontId="1" fillId="0" borderId="37" xfId="0" applyNumberFormat="1" applyFont="1" applyBorder="1"/>
    <xf numFmtId="164" fontId="1" fillId="5" borderId="13" xfId="0" applyNumberFormat="1" applyFont="1" applyFill="1" applyBorder="1"/>
    <xf numFmtId="3" fontId="1" fillId="5" borderId="48" xfId="0" applyNumberFormat="1" applyFont="1" applyFill="1" applyBorder="1"/>
    <xf numFmtId="3" fontId="1" fillId="5" borderId="49" xfId="0" applyNumberFormat="1" applyFont="1" applyFill="1" applyBorder="1"/>
    <xf numFmtId="164" fontId="1" fillId="5" borderId="44" xfId="0" applyNumberFormat="1" applyFont="1" applyFill="1" applyBorder="1"/>
    <xf numFmtId="3" fontId="1" fillId="5" borderId="11" xfId="0" applyNumberFormat="1" applyFont="1" applyFill="1" applyBorder="1"/>
    <xf numFmtId="3" fontId="1" fillId="5" borderId="37" xfId="0" applyNumberFormat="1" applyFont="1" applyFill="1" applyBorder="1"/>
    <xf numFmtId="164" fontId="1" fillId="0" borderId="18" xfId="0" applyNumberFormat="1" applyFont="1" applyBorder="1"/>
    <xf numFmtId="164" fontId="1" fillId="0" borderId="16" xfId="0" applyNumberFormat="1" applyFont="1" applyBorder="1"/>
    <xf numFmtId="164" fontId="1" fillId="0" borderId="39" xfId="0" applyNumberFormat="1" applyFont="1" applyBorder="1"/>
    <xf numFmtId="164" fontId="2" fillId="2" borderId="19" xfId="0" applyNumberFormat="1" applyFont="1" applyFill="1" applyBorder="1" applyAlignment="1">
      <alignment horizontal="center" vertical="top"/>
    </xf>
    <xf numFmtId="164" fontId="2" fillId="9" borderId="19" xfId="0" applyNumberFormat="1" applyFont="1" applyFill="1" applyBorder="1" applyAlignment="1">
      <alignment horizontal="center" vertical="top"/>
    </xf>
    <xf numFmtId="164" fontId="2" fillId="7" borderId="32" xfId="0" applyNumberFormat="1" applyFont="1" applyFill="1" applyBorder="1" applyAlignment="1">
      <alignment horizontal="center" vertical="top"/>
    </xf>
    <xf numFmtId="164" fontId="2" fillId="2" borderId="21" xfId="0" applyNumberFormat="1" applyFont="1" applyFill="1" applyBorder="1" applyAlignment="1">
      <alignment horizontal="center" vertical="top"/>
    </xf>
    <xf numFmtId="164" fontId="2" fillId="9" borderId="21" xfId="0" applyNumberFormat="1" applyFont="1" applyFill="1" applyBorder="1" applyAlignment="1">
      <alignment horizontal="center" vertical="top"/>
    </xf>
    <xf numFmtId="164" fontId="2" fillId="7" borderId="41" xfId="0" applyNumberFormat="1" applyFont="1" applyFill="1" applyBorder="1" applyAlignment="1">
      <alignment horizontal="center" vertical="top"/>
    </xf>
    <xf numFmtId="164" fontId="2" fillId="2" borderId="51" xfId="0" applyNumberFormat="1" applyFont="1" applyFill="1" applyBorder="1" applyAlignment="1">
      <alignment horizontal="center" vertical="top"/>
    </xf>
    <xf numFmtId="164" fontId="2" fillId="9" borderId="51" xfId="0" applyNumberFormat="1" applyFont="1" applyFill="1" applyBorder="1" applyAlignment="1">
      <alignment horizontal="center" vertical="top"/>
    </xf>
    <xf numFmtId="164" fontId="2" fillId="7" borderId="16" xfId="0" applyNumberFormat="1" applyFont="1" applyFill="1" applyBorder="1" applyAlignment="1">
      <alignment horizontal="center" vertical="top"/>
    </xf>
    <xf numFmtId="164" fontId="1" fillId="0" borderId="24" xfId="0" applyNumberFormat="1" applyFont="1" applyBorder="1" applyAlignment="1">
      <alignment horizontal="center" vertical="top"/>
    </xf>
    <xf numFmtId="164" fontId="2" fillId="7" borderId="15" xfId="0" applyNumberFormat="1" applyFont="1" applyFill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2" fillId="7" borderId="10" xfId="0" applyNumberFormat="1" applyFont="1" applyFill="1" applyBorder="1" applyAlignment="1">
      <alignment horizontal="center" vertical="top"/>
    </xf>
    <xf numFmtId="164" fontId="1" fillId="3" borderId="30" xfId="0" applyNumberFormat="1" applyFont="1" applyFill="1" applyBorder="1" applyAlignment="1">
      <alignment horizontal="center" vertical="top"/>
    </xf>
    <xf numFmtId="164" fontId="1" fillId="0" borderId="14" xfId="0" applyNumberFormat="1" applyFont="1" applyBorder="1" applyAlignment="1">
      <alignment horizontal="center" vertical="top"/>
    </xf>
    <xf numFmtId="164" fontId="1" fillId="0" borderId="57" xfId="0" applyNumberFormat="1" applyFont="1" applyBorder="1" applyAlignment="1">
      <alignment horizontal="center" vertical="top"/>
    </xf>
    <xf numFmtId="164" fontId="1" fillId="0" borderId="53" xfId="0" applyNumberFormat="1" applyFont="1" applyBorder="1" applyAlignment="1">
      <alignment horizontal="center" vertical="top"/>
    </xf>
    <xf numFmtId="164" fontId="1" fillId="0" borderId="37" xfId="0" applyNumberFormat="1" applyFont="1" applyBorder="1" applyAlignment="1">
      <alignment horizontal="center" vertical="top"/>
    </xf>
    <xf numFmtId="1" fontId="1" fillId="5" borderId="44" xfId="0" applyNumberFormat="1" applyFont="1" applyFill="1" applyBorder="1" applyAlignment="1">
      <alignment horizontal="center" vertical="top" wrapText="1"/>
    </xf>
    <xf numFmtId="1" fontId="1" fillId="5" borderId="0" xfId="0" applyNumberFormat="1" applyFont="1" applyFill="1" applyBorder="1" applyAlignment="1">
      <alignment horizontal="center" vertical="top" wrapText="1"/>
    </xf>
    <xf numFmtId="1" fontId="1" fillId="5" borderId="37" xfId="0" applyNumberFormat="1" applyFont="1" applyFill="1" applyBorder="1" applyAlignment="1">
      <alignment horizontal="center" vertical="top" wrapText="1"/>
    </xf>
    <xf numFmtId="1" fontId="1" fillId="0" borderId="52" xfId="0" applyNumberFormat="1" applyFont="1" applyFill="1" applyBorder="1" applyAlignment="1">
      <alignment horizontal="center" vertical="top" wrapText="1"/>
    </xf>
    <xf numFmtId="1" fontId="1" fillId="0" borderId="49" xfId="0" applyNumberFormat="1" applyFont="1" applyFill="1" applyBorder="1" applyAlignment="1">
      <alignment horizontal="center" vertical="top" wrapText="1"/>
    </xf>
    <xf numFmtId="1" fontId="1" fillId="0" borderId="50" xfId="0" applyNumberFormat="1" applyFont="1" applyBorder="1" applyAlignment="1">
      <alignment vertical="top"/>
    </xf>
    <xf numFmtId="3" fontId="2" fillId="0" borderId="18" xfId="0" applyNumberFormat="1" applyFont="1" applyFill="1" applyBorder="1" applyAlignment="1">
      <alignment vertical="center" textRotation="90" wrapText="1"/>
    </xf>
    <xf numFmtId="3" fontId="5" fillId="0" borderId="16" xfId="0" applyNumberFormat="1" applyFont="1" applyFill="1" applyBorder="1" applyAlignment="1">
      <alignment vertical="top" textRotation="90" wrapText="1"/>
    </xf>
    <xf numFmtId="3" fontId="2" fillId="0" borderId="39" xfId="0" applyNumberFormat="1" applyFont="1" applyFill="1" applyBorder="1" applyAlignment="1">
      <alignment vertical="top" wrapText="1"/>
    </xf>
    <xf numFmtId="164" fontId="1" fillId="3" borderId="79" xfId="0" applyNumberFormat="1" applyFont="1" applyFill="1" applyBorder="1" applyAlignment="1">
      <alignment horizontal="center" vertical="top" wrapText="1"/>
    </xf>
    <xf numFmtId="164" fontId="1" fillId="5" borderId="71" xfId="0" applyNumberFormat="1" applyFont="1" applyFill="1" applyBorder="1" applyAlignment="1">
      <alignment horizontal="center" vertical="top"/>
    </xf>
    <xf numFmtId="164" fontId="2" fillId="4" borderId="70" xfId="0" applyNumberFormat="1" applyFont="1" applyFill="1" applyBorder="1" applyAlignment="1">
      <alignment horizontal="center" vertical="top"/>
    </xf>
    <xf numFmtId="164" fontId="1" fillId="3" borderId="80" xfId="0" applyNumberFormat="1" applyFont="1" applyFill="1" applyBorder="1" applyAlignment="1">
      <alignment horizontal="center" vertical="top" wrapText="1"/>
    </xf>
    <xf numFmtId="164" fontId="1" fillId="5" borderId="50" xfId="0" applyNumberFormat="1" applyFont="1" applyFill="1" applyBorder="1" applyAlignment="1">
      <alignment horizontal="center" vertical="top"/>
    </xf>
    <xf numFmtId="164" fontId="1" fillId="5" borderId="12" xfId="0" applyNumberFormat="1" applyFont="1" applyFill="1" applyBorder="1" applyAlignment="1">
      <alignment horizontal="center" vertical="top"/>
    </xf>
    <xf numFmtId="164" fontId="2" fillId="4" borderId="43" xfId="0" applyNumberFormat="1" applyFont="1" applyFill="1" applyBorder="1" applyAlignment="1">
      <alignment horizontal="center" vertical="top"/>
    </xf>
    <xf numFmtId="165" fontId="1" fillId="5" borderId="12" xfId="0" applyNumberFormat="1" applyFont="1" applyFill="1" applyBorder="1" applyAlignment="1">
      <alignment horizontal="center" vertical="center"/>
    </xf>
    <xf numFmtId="164" fontId="1" fillId="5" borderId="74" xfId="0" applyNumberFormat="1" applyFont="1" applyFill="1" applyBorder="1"/>
    <xf numFmtId="164" fontId="1" fillId="5" borderId="71" xfId="0" applyNumberFormat="1" applyFont="1" applyFill="1" applyBorder="1"/>
    <xf numFmtId="3" fontId="1" fillId="5" borderId="74" xfId="0" applyNumberFormat="1" applyFont="1" applyFill="1" applyBorder="1"/>
    <xf numFmtId="164" fontId="2" fillId="2" borderId="32" xfId="0" applyNumberFormat="1" applyFont="1" applyFill="1" applyBorder="1" applyAlignment="1">
      <alignment horizontal="center" vertical="top"/>
    </xf>
    <xf numFmtId="164" fontId="2" fillId="2" borderId="41" xfId="0" applyNumberFormat="1" applyFont="1" applyFill="1" applyBorder="1" applyAlignment="1">
      <alignment horizontal="center" vertical="top"/>
    </xf>
    <xf numFmtId="164" fontId="2" fillId="2" borderId="81" xfId="0" applyNumberFormat="1" applyFont="1" applyFill="1" applyBorder="1" applyAlignment="1">
      <alignment horizontal="center" vertical="top"/>
    </xf>
    <xf numFmtId="164" fontId="2" fillId="2" borderId="62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vertical="top" wrapText="1"/>
    </xf>
    <xf numFmtId="164" fontId="1" fillId="5" borderId="66" xfId="0" applyNumberFormat="1" applyFont="1" applyFill="1" applyBorder="1" applyAlignment="1">
      <alignment horizontal="center" vertical="top"/>
    </xf>
    <xf numFmtId="3" fontId="1" fillId="0" borderId="50" xfId="0" applyNumberFormat="1" applyFont="1" applyBorder="1" applyAlignment="1">
      <alignment vertical="top" wrapText="1"/>
    </xf>
    <xf numFmtId="3" fontId="2" fillId="0" borderId="29" xfId="0" applyNumberFormat="1" applyFont="1" applyFill="1" applyBorder="1" applyAlignment="1">
      <alignment horizontal="center" vertical="top" textRotation="90"/>
    </xf>
    <xf numFmtId="49" fontId="1" fillId="0" borderId="12" xfId="0" applyNumberFormat="1" applyFont="1" applyBorder="1" applyAlignment="1">
      <alignment vertical="top" wrapText="1"/>
    </xf>
    <xf numFmtId="49" fontId="1" fillId="0" borderId="50" xfId="0" applyNumberFormat="1" applyFont="1" applyBorder="1" applyAlignment="1">
      <alignment vertical="top" wrapText="1"/>
    </xf>
    <xf numFmtId="164" fontId="1" fillId="0" borderId="0" xfId="0" applyNumberFormat="1" applyFont="1" applyBorder="1"/>
    <xf numFmtId="3" fontId="2" fillId="0" borderId="0" xfId="0" applyNumberFormat="1" applyFont="1" applyFill="1" applyBorder="1" applyAlignment="1">
      <alignment horizontal="center" vertical="center" textRotation="90" wrapText="1"/>
    </xf>
    <xf numFmtId="3" fontId="1" fillId="5" borderId="71" xfId="0" applyNumberFormat="1" applyFont="1" applyFill="1" applyBorder="1" applyAlignment="1">
      <alignment horizontal="center" vertical="top" wrapText="1"/>
    </xf>
    <xf numFmtId="164" fontId="1" fillId="5" borderId="43" xfId="0" applyNumberFormat="1" applyFont="1" applyFill="1" applyBorder="1" applyAlignment="1">
      <alignment horizontal="center" vertical="top" wrapText="1"/>
    </xf>
    <xf numFmtId="164" fontId="1" fillId="5" borderId="70" xfId="0" applyNumberFormat="1" applyFont="1" applyFill="1" applyBorder="1" applyAlignment="1">
      <alignment horizontal="center" vertical="top" wrapText="1"/>
    </xf>
    <xf numFmtId="164" fontId="2" fillId="5" borderId="14" xfId="0" applyNumberFormat="1" applyFont="1" applyFill="1" applyBorder="1" applyAlignment="1">
      <alignment horizontal="center" vertical="top" wrapText="1"/>
    </xf>
    <xf numFmtId="164" fontId="2" fillId="5" borderId="57" xfId="0" applyNumberFormat="1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center" vertical="center" textRotation="90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3" fontId="5" fillId="0" borderId="16" xfId="0" applyNumberFormat="1" applyFont="1" applyFill="1" applyBorder="1" applyAlignment="1">
      <alignment horizontal="center" vertical="center" textRotation="90" wrapText="1"/>
    </xf>
    <xf numFmtId="49" fontId="2" fillId="3" borderId="29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horizontal="center" vertical="top"/>
    </xf>
    <xf numFmtId="49" fontId="2" fillId="9" borderId="26" xfId="0" applyNumberFormat="1" applyFont="1" applyFill="1" applyBorder="1" applyAlignment="1">
      <alignment horizontal="center" vertical="top"/>
    </xf>
    <xf numFmtId="49" fontId="2" fillId="9" borderId="3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/>
    </xf>
    <xf numFmtId="49" fontId="2" fillId="2" borderId="16" xfId="0" applyNumberFormat="1" applyFont="1" applyFill="1" applyBorder="1" applyAlignment="1">
      <alignment horizontal="center" vertical="top"/>
    </xf>
    <xf numFmtId="3" fontId="1" fillId="3" borderId="12" xfId="0" applyNumberFormat="1" applyFont="1" applyFill="1" applyBorder="1" applyAlignment="1">
      <alignment horizontal="left" vertical="top" wrapText="1"/>
    </xf>
    <xf numFmtId="3" fontId="1" fillId="3" borderId="50" xfId="0" applyNumberFormat="1" applyFont="1" applyFill="1" applyBorder="1" applyAlignment="1">
      <alignment horizontal="left" vertical="top" wrapText="1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3" fontId="1" fillId="0" borderId="28" xfId="0" applyNumberFormat="1" applyFont="1" applyFill="1" applyBorder="1" applyAlignment="1">
      <alignment horizontal="left" vertical="top" wrapText="1"/>
    </xf>
    <xf numFmtId="3" fontId="1" fillId="0" borderId="4" xfId="0" applyNumberFormat="1" applyFont="1" applyBorder="1" applyAlignment="1">
      <alignment horizontal="center" vertical="top"/>
    </xf>
    <xf numFmtId="3" fontId="5" fillId="0" borderId="48" xfId="0" applyNumberFormat="1" applyFont="1" applyFill="1" applyBorder="1" applyAlignment="1">
      <alignment horizontal="center" vertical="top" textRotation="90" wrapText="1"/>
    </xf>
    <xf numFmtId="49" fontId="1" fillId="0" borderId="12" xfId="0" applyNumberFormat="1" applyFont="1" applyBorder="1" applyAlignment="1">
      <alignment horizontal="left" vertical="top" wrapText="1"/>
    </xf>
    <xf numFmtId="3" fontId="2" fillId="4" borderId="35" xfId="0" applyNumberFormat="1" applyFont="1" applyFill="1" applyBorder="1" applyAlignment="1">
      <alignment horizontal="right" vertical="top"/>
    </xf>
    <xf numFmtId="49" fontId="1" fillId="3" borderId="37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5" fillId="0" borderId="11" xfId="0" applyNumberFormat="1" applyFont="1" applyFill="1" applyBorder="1" applyAlignment="1">
      <alignment horizontal="center" vertical="top" textRotation="90" wrapText="1"/>
    </xf>
    <xf numFmtId="3" fontId="2" fillId="0" borderId="31" xfId="0" applyNumberFormat="1" applyFont="1" applyBorder="1" applyAlignment="1">
      <alignment horizontal="center" vertical="top"/>
    </xf>
    <xf numFmtId="3" fontId="2" fillId="0" borderId="39" xfId="0" applyNumberFormat="1" applyFont="1" applyBorder="1" applyAlignment="1">
      <alignment horizontal="center" vertical="top"/>
    </xf>
    <xf numFmtId="0" fontId="1" fillId="5" borderId="22" xfId="0" applyFont="1" applyFill="1" applyBorder="1" applyAlignment="1">
      <alignment horizontal="left" vertical="top" wrapText="1"/>
    </xf>
    <xf numFmtId="49" fontId="2" fillId="0" borderId="63" xfId="0" applyNumberFormat="1" applyFont="1" applyBorder="1" applyAlignment="1">
      <alignment horizontal="center" vertical="top"/>
    </xf>
    <xf numFmtId="49" fontId="1" fillId="3" borderId="49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left" vertical="top"/>
    </xf>
    <xf numFmtId="3" fontId="1" fillId="5" borderId="5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horizontal="center" vertical="top" wrapText="1"/>
    </xf>
    <xf numFmtId="3" fontId="1" fillId="5" borderId="30" xfId="0" applyNumberFormat="1" applyFont="1" applyFill="1" applyBorder="1" applyAlignment="1">
      <alignment horizontal="center" vertical="top" wrapText="1"/>
    </xf>
    <xf numFmtId="3" fontId="1" fillId="5" borderId="47" xfId="0" applyNumberFormat="1" applyFont="1" applyFill="1" applyBorder="1" applyAlignment="1">
      <alignment horizontal="center" vertical="top" wrapText="1"/>
    </xf>
    <xf numFmtId="49" fontId="1" fillId="0" borderId="31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center" vertical="top"/>
    </xf>
    <xf numFmtId="3" fontId="5" fillId="0" borderId="11" xfId="0" applyNumberFormat="1" applyFont="1" applyFill="1" applyBorder="1" applyAlignment="1">
      <alignment horizontal="center" vertical="top" textRotation="90"/>
    </xf>
    <xf numFmtId="3" fontId="2" fillId="5" borderId="37" xfId="0" applyNumberFormat="1" applyFont="1" applyFill="1" applyBorder="1" applyAlignment="1">
      <alignment horizontal="center" vertical="top" wrapText="1"/>
    </xf>
    <xf numFmtId="3" fontId="11" fillId="5" borderId="26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5" borderId="5" xfId="0" applyNumberFormat="1" applyFont="1" applyFill="1" applyBorder="1" applyAlignment="1">
      <alignment horizontal="center" vertical="top"/>
    </xf>
    <xf numFmtId="49" fontId="1" fillId="3" borderId="49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49" fontId="1" fillId="3" borderId="56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5" fillId="0" borderId="16" xfId="0" applyNumberFormat="1" applyFont="1" applyFill="1" applyBorder="1" applyAlignment="1">
      <alignment horizontal="center" vertical="center" textRotation="90"/>
    </xf>
    <xf numFmtId="164" fontId="1" fillId="5" borderId="53" xfId="0" applyNumberFormat="1" applyFont="1" applyFill="1" applyBorder="1" applyAlignment="1">
      <alignment horizontal="center" vertical="top"/>
    </xf>
    <xf numFmtId="164" fontId="1" fillId="5" borderId="48" xfId="0" applyNumberFormat="1" applyFont="1" applyFill="1" applyBorder="1" applyAlignment="1">
      <alignment horizontal="center" vertical="top"/>
    </xf>
    <xf numFmtId="164" fontId="1" fillId="5" borderId="49" xfId="0" applyNumberFormat="1" applyFont="1" applyFill="1" applyBorder="1" applyAlignment="1">
      <alignment horizontal="center" vertical="top"/>
    </xf>
    <xf numFmtId="3" fontId="1" fillId="5" borderId="31" xfId="0" applyNumberFormat="1" applyFont="1" applyFill="1" applyBorder="1" applyAlignment="1">
      <alignment horizontal="center" vertical="top" wrapText="1"/>
    </xf>
    <xf numFmtId="3" fontId="1" fillId="5" borderId="56" xfId="0" applyNumberFormat="1" applyFont="1" applyFill="1" applyBorder="1" applyAlignment="1">
      <alignment horizontal="center" vertical="top" wrapText="1"/>
    </xf>
    <xf numFmtId="49" fontId="2" fillId="9" borderId="30" xfId="0" applyNumberFormat="1" applyFont="1" applyFill="1" applyBorder="1" applyAlignment="1">
      <alignment horizontal="center" vertical="top"/>
    </xf>
    <xf numFmtId="49" fontId="2" fillId="9" borderId="18" xfId="0" applyNumberFormat="1" applyFont="1" applyFill="1" applyBorder="1" applyAlignment="1">
      <alignment horizontal="center" vertical="top"/>
    </xf>
    <xf numFmtId="49" fontId="1" fillId="3" borderId="31" xfId="0" applyNumberFormat="1" applyFont="1" applyFill="1" applyBorder="1" applyAlignment="1">
      <alignment horizontal="center" vertical="top"/>
    </xf>
    <xf numFmtId="49" fontId="1" fillId="3" borderId="39" xfId="0" applyNumberFormat="1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center" vertical="top" textRotation="90"/>
    </xf>
    <xf numFmtId="3" fontId="5" fillId="0" borderId="16" xfId="0" applyNumberFormat="1" applyFont="1" applyFill="1" applyBorder="1" applyAlignment="1">
      <alignment horizontal="center" vertical="top" textRotation="90"/>
    </xf>
    <xf numFmtId="49" fontId="2" fillId="0" borderId="36" xfId="0" applyNumberFormat="1" applyFont="1" applyBorder="1" applyAlignment="1">
      <alignment horizontal="center" vertical="top"/>
    </xf>
    <xf numFmtId="3" fontId="2" fillId="0" borderId="37" xfId="0" applyNumberFormat="1" applyFont="1" applyBorder="1" applyAlignment="1">
      <alignment horizontal="center" vertical="top"/>
    </xf>
    <xf numFmtId="49" fontId="2" fillId="3" borderId="36" xfId="0" applyNumberFormat="1" applyFont="1" applyFill="1" applyBorder="1" applyAlignment="1">
      <alignment horizontal="center" vertical="top" wrapText="1"/>
    </xf>
    <xf numFmtId="3" fontId="5" fillId="0" borderId="48" xfId="0" applyNumberFormat="1" applyFont="1" applyFill="1" applyBorder="1" applyAlignment="1">
      <alignment horizontal="center" vertical="center" textRotation="90" wrapText="1"/>
    </xf>
    <xf numFmtId="165" fontId="1" fillId="0" borderId="71" xfId="0" applyNumberFormat="1" applyFont="1" applyBorder="1"/>
    <xf numFmtId="165" fontId="1" fillId="0" borderId="68" xfId="0" applyNumberFormat="1" applyFont="1" applyBorder="1"/>
    <xf numFmtId="3" fontId="1" fillId="0" borderId="50" xfId="0" applyNumberFormat="1" applyFont="1" applyBorder="1" applyAlignment="1">
      <alignment horizontal="center" vertical="top" wrapText="1"/>
    </xf>
    <xf numFmtId="3" fontId="1" fillId="0" borderId="47" xfId="0" applyNumberFormat="1" applyFont="1" applyBorder="1" applyAlignment="1">
      <alignment horizontal="center" vertical="top" wrapText="1"/>
    </xf>
    <xf numFmtId="164" fontId="1" fillId="0" borderId="50" xfId="0" applyNumberFormat="1" applyFont="1" applyFill="1" applyBorder="1" applyAlignment="1">
      <alignment horizontal="center" vertical="top" wrapText="1"/>
    </xf>
    <xf numFmtId="164" fontId="1" fillId="5" borderId="23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Border="1" applyAlignment="1">
      <alignment vertical="top" wrapText="1"/>
    </xf>
    <xf numFmtId="3" fontId="1" fillId="0" borderId="13" xfId="0" applyNumberFormat="1" applyFont="1" applyBorder="1" applyAlignment="1">
      <alignment horizontal="center" vertical="top"/>
    </xf>
    <xf numFmtId="3" fontId="1" fillId="0" borderId="52" xfId="0" applyNumberFormat="1" applyFont="1" applyBorder="1" applyAlignment="1">
      <alignment horizontal="center" vertical="top"/>
    </xf>
    <xf numFmtId="164" fontId="1" fillId="5" borderId="56" xfId="0" applyNumberFormat="1" applyFont="1" applyFill="1" applyBorder="1" applyAlignment="1">
      <alignment horizontal="center" vertical="top" wrapText="1"/>
    </xf>
    <xf numFmtId="3" fontId="1" fillId="0" borderId="26" xfId="0" applyNumberFormat="1" applyFont="1" applyBorder="1" applyAlignment="1">
      <alignment vertical="top" wrapText="1"/>
    </xf>
    <xf numFmtId="3" fontId="1" fillId="0" borderId="44" xfId="0" applyNumberFormat="1" applyFont="1" applyBorder="1" applyAlignment="1">
      <alignment horizontal="center" vertical="top"/>
    </xf>
    <xf numFmtId="3" fontId="2" fillId="4" borderId="43" xfId="0" applyNumberFormat="1" applyFont="1" applyFill="1" applyBorder="1" applyAlignment="1">
      <alignment horizontal="center" vertical="top"/>
    </xf>
    <xf numFmtId="164" fontId="2" fillId="4" borderId="43" xfId="0" applyNumberFormat="1" applyFont="1" applyFill="1" applyBorder="1" applyAlignment="1">
      <alignment horizontal="center" vertical="top" wrapText="1"/>
    </xf>
    <xf numFmtId="164" fontId="2" fillId="4" borderId="70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Border="1"/>
    <xf numFmtId="3" fontId="1" fillId="0" borderId="40" xfId="0" applyNumberFormat="1" applyFont="1" applyBorder="1"/>
    <xf numFmtId="3" fontId="1" fillId="0" borderId="11" xfId="0" applyNumberFormat="1" applyFont="1" applyBorder="1"/>
    <xf numFmtId="3" fontId="1" fillId="0" borderId="45" xfId="0" applyNumberFormat="1" applyFont="1" applyBorder="1"/>
    <xf numFmtId="3" fontId="2" fillId="5" borderId="30" xfId="0" applyNumberFormat="1" applyFont="1" applyFill="1" applyBorder="1" applyAlignment="1">
      <alignment vertical="top"/>
    </xf>
    <xf numFmtId="3" fontId="2" fillId="7" borderId="46" xfId="0" applyNumberFormat="1" applyFont="1" applyFill="1" applyBorder="1" applyAlignment="1">
      <alignment horizontal="left" vertical="top" wrapText="1"/>
    </xf>
    <xf numFmtId="3" fontId="2" fillId="7" borderId="46" xfId="0" applyNumberFormat="1" applyFont="1" applyFill="1" applyBorder="1" applyAlignment="1">
      <alignment vertical="top" wrapText="1"/>
    </xf>
    <xf numFmtId="3" fontId="2" fillId="7" borderId="12" xfId="0" applyNumberFormat="1" applyFont="1" applyFill="1" applyBorder="1" applyAlignment="1">
      <alignment vertical="top" wrapText="1"/>
    </xf>
    <xf numFmtId="3" fontId="2" fillId="7" borderId="44" xfId="0" applyNumberFormat="1" applyFont="1" applyFill="1" applyBorder="1" applyAlignment="1">
      <alignment vertical="center" textRotation="90"/>
    </xf>
    <xf numFmtId="3" fontId="2" fillId="7" borderId="44" xfId="0" applyNumberFormat="1" applyFont="1" applyFill="1" applyBorder="1" applyAlignment="1">
      <alignment horizontal="center" vertical="center" textRotation="90"/>
    </xf>
    <xf numFmtId="3" fontId="2" fillId="7" borderId="43" xfId="0" applyNumberFormat="1" applyFont="1" applyFill="1" applyBorder="1" applyAlignment="1">
      <alignment horizontal="left" vertical="top" wrapText="1"/>
    </xf>
    <xf numFmtId="3" fontId="2" fillId="7" borderId="14" xfId="0" applyNumberFormat="1" applyFont="1" applyFill="1" applyBorder="1" applyAlignment="1">
      <alignment horizontal="center" vertical="top" wrapText="1"/>
    </xf>
    <xf numFmtId="3" fontId="2" fillId="7" borderId="13" xfId="0" applyNumberFormat="1" applyFont="1" applyFill="1" applyBorder="1" applyAlignment="1">
      <alignment horizontal="center" vertical="top" wrapText="1"/>
    </xf>
    <xf numFmtId="3" fontId="2" fillId="7" borderId="9" xfId="0" applyNumberFormat="1" applyFont="1" applyFill="1" applyBorder="1" applyAlignment="1">
      <alignment vertical="top"/>
    </xf>
    <xf numFmtId="167" fontId="1" fillId="11" borderId="76" xfId="1" applyNumberFormat="1" applyFont="1" applyFill="1" applyBorder="1" applyAlignment="1">
      <alignment horizontal="center" vertical="top" wrapText="1"/>
    </xf>
    <xf numFmtId="3" fontId="1" fillId="5" borderId="75" xfId="0" applyNumberFormat="1" applyFont="1" applyFill="1" applyBorder="1" applyAlignment="1">
      <alignment horizontal="center" vertical="top"/>
    </xf>
    <xf numFmtId="3" fontId="13" fillId="0" borderId="0" xfId="0" applyNumberFormat="1" applyFont="1" applyAlignment="1">
      <alignment vertical="top"/>
    </xf>
    <xf numFmtId="164" fontId="1" fillId="5" borderId="53" xfId="0" applyNumberFormat="1" applyFont="1" applyFill="1" applyBorder="1" applyAlignment="1">
      <alignment horizontal="center" vertical="top"/>
    </xf>
    <xf numFmtId="3" fontId="13" fillId="5" borderId="0" xfId="0" applyNumberFormat="1" applyFont="1" applyFill="1"/>
    <xf numFmtId="3" fontId="1" fillId="0" borderId="46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vertical="top" wrapText="1"/>
    </xf>
    <xf numFmtId="3" fontId="1" fillId="0" borderId="43" xfId="0" applyNumberFormat="1" applyFont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164" fontId="1" fillId="5" borderId="9" xfId="0" applyNumberFormat="1" applyFont="1" applyFill="1" applyBorder="1" applyAlignment="1">
      <alignment horizontal="center" vertical="top"/>
    </xf>
    <xf numFmtId="164" fontId="1" fillId="5" borderId="49" xfId="0" applyNumberFormat="1" applyFont="1" applyFill="1" applyBorder="1" applyAlignment="1">
      <alignment horizontal="center" vertical="top"/>
    </xf>
    <xf numFmtId="3" fontId="1" fillId="0" borderId="57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49" fontId="1" fillId="3" borderId="37" xfId="0" applyNumberFormat="1" applyFont="1" applyFill="1" applyBorder="1" applyAlignment="1">
      <alignment horizontal="center" vertical="top"/>
    </xf>
    <xf numFmtId="3" fontId="1" fillId="0" borderId="30" xfId="0" applyNumberFormat="1" applyFont="1" applyFill="1" applyBorder="1" applyAlignment="1">
      <alignment horizontal="center" vertical="top" wrapText="1"/>
    </xf>
    <xf numFmtId="3" fontId="1" fillId="0" borderId="18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5" borderId="5" xfId="0" applyNumberFormat="1" applyFont="1" applyFill="1" applyBorder="1" applyAlignment="1">
      <alignment horizontal="center" vertical="top" wrapText="1"/>
    </xf>
    <xf numFmtId="3" fontId="2" fillId="0" borderId="37" xfId="0" applyNumberFormat="1" applyFont="1" applyBorder="1" applyAlignment="1">
      <alignment horizontal="center" vertical="top"/>
    </xf>
    <xf numFmtId="3" fontId="2" fillId="0" borderId="39" xfId="0" applyNumberFormat="1" applyFont="1" applyFill="1" applyBorder="1" applyAlignment="1">
      <alignment vertical="top"/>
    </xf>
    <xf numFmtId="3" fontId="2" fillId="0" borderId="49" xfId="0" applyNumberFormat="1" applyFont="1" applyFill="1" applyBorder="1" applyAlignment="1">
      <alignment horizontal="center" vertical="top"/>
    </xf>
    <xf numFmtId="164" fontId="2" fillId="4" borderId="65" xfId="0" applyNumberFormat="1" applyFont="1" applyFill="1" applyBorder="1" applyAlignment="1">
      <alignment horizontal="center" vertical="top"/>
    </xf>
    <xf numFmtId="3" fontId="1" fillId="0" borderId="80" xfId="0" applyNumberFormat="1" applyFont="1" applyFill="1" applyBorder="1" applyAlignment="1">
      <alignment horizontal="left" vertical="top" wrapText="1"/>
    </xf>
    <xf numFmtId="0" fontId="1" fillId="5" borderId="57" xfId="0" applyFont="1" applyFill="1" applyBorder="1" applyAlignment="1">
      <alignment horizontal="center" vertical="top" wrapText="1"/>
    </xf>
    <xf numFmtId="0" fontId="1" fillId="5" borderId="9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5" borderId="50" xfId="0" applyNumberFormat="1" applyFont="1" applyFill="1" applyBorder="1" applyAlignment="1">
      <alignment horizontal="center" vertical="top" wrapText="1"/>
    </xf>
    <xf numFmtId="1" fontId="1" fillId="5" borderId="23" xfId="0" applyNumberFormat="1" applyFont="1" applyFill="1" applyBorder="1" applyAlignment="1">
      <alignment horizontal="center" vertical="top" wrapText="1"/>
    </xf>
    <xf numFmtId="1" fontId="1" fillId="5" borderId="56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/>
    </xf>
    <xf numFmtId="49" fontId="2" fillId="0" borderId="36" xfId="0" applyNumberFormat="1" applyFont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164" fontId="1" fillId="5" borderId="49" xfId="0" applyNumberFormat="1" applyFont="1" applyFill="1" applyBorder="1" applyAlignment="1">
      <alignment horizontal="center" vertical="top"/>
    </xf>
    <xf numFmtId="49" fontId="2" fillId="3" borderId="36" xfId="0" applyNumberFormat="1" applyFont="1" applyFill="1" applyBorder="1" applyAlignment="1">
      <alignment horizontal="center" vertical="top" wrapText="1"/>
    </xf>
    <xf numFmtId="49" fontId="2" fillId="0" borderId="44" xfId="0" applyNumberFormat="1" applyFont="1" applyBorder="1" applyAlignment="1">
      <alignment vertical="top" textRotation="90"/>
    </xf>
    <xf numFmtId="0" fontId="1" fillId="5" borderId="46" xfId="0" applyFont="1" applyFill="1" applyBorder="1" applyAlignment="1">
      <alignment horizontal="center" vertical="top" wrapText="1"/>
    </xf>
    <xf numFmtId="0" fontId="1" fillId="5" borderId="74" xfId="0" applyFont="1" applyFill="1" applyBorder="1" applyAlignment="1">
      <alignment horizontal="center" vertical="top" wrapText="1"/>
    </xf>
    <xf numFmtId="0" fontId="1" fillId="0" borderId="64" xfId="0" applyFont="1" applyFill="1" applyBorder="1" applyAlignment="1">
      <alignment horizontal="center" vertical="top" wrapText="1"/>
    </xf>
    <xf numFmtId="0" fontId="1" fillId="0" borderId="49" xfId="0" applyFont="1" applyFill="1" applyBorder="1" applyAlignment="1">
      <alignment horizontal="center" vertical="top" wrapText="1"/>
    </xf>
    <xf numFmtId="3" fontId="1" fillId="0" borderId="46" xfId="0" applyNumberFormat="1" applyFont="1" applyBorder="1"/>
    <xf numFmtId="3" fontId="1" fillId="0" borderId="4" xfId="0" applyNumberFormat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top" wrapText="1"/>
    </xf>
    <xf numFmtId="3" fontId="1" fillId="0" borderId="40" xfId="0" applyNumberFormat="1" applyFont="1" applyFill="1" applyBorder="1" applyAlignment="1">
      <alignment vertical="top" wrapText="1"/>
    </xf>
    <xf numFmtId="3" fontId="1" fillId="0" borderId="41" xfId="0" applyNumberFormat="1" applyFont="1" applyFill="1" applyBorder="1" applyAlignment="1">
      <alignment vertical="top" wrapText="1"/>
    </xf>
    <xf numFmtId="164" fontId="2" fillId="5" borderId="5" xfId="0" applyNumberFormat="1" applyFont="1" applyFill="1" applyBorder="1" applyAlignment="1">
      <alignment horizontal="center" vertical="top"/>
    </xf>
    <xf numFmtId="164" fontId="2" fillId="5" borderId="31" xfId="0" applyNumberFormat="1" applyFont="1" applyFill="1" applyBorder="1" applyAlignment="1">
      <alignment horizontal="center" vertical="top"/>
    </xf>
    <xf numFmtId="165" fontId="1" fillId="5" borderId="43" xfId="0" applyNumberFormat="1" applyFont="1" applyFill="1" applyBorder="1" applyAlignment="1">
      <alignment horizontal="center" vertical="center"/>
    </xf>
    <xf numFmtId="165" fontId="1" fillId="5" borderId="46" xfId="0" applyNumberFormat="1" applyFont="1" applyFill="1" applyBorder="1" applyAlignment="1">
      <alignment horizontal="center" vertical="center"/>
    </xf>
    <xf numFmtId="3" fontId="2" fillId="4" borderId="35" xfId="0" applyNumberFormat="1" applyFont="1" applyFill="1" applyBorder="1" applyAlignment="1">
      <alignment horizontal="right" vertical="top"/>
    </xf>
    <xf numFmtId="3" fontId="2" fillId="0" borderId="31" xfId="0" applyNumberFormat="1" applyFont="1" applyBorder="1" applyAlignment="1">
      <alignment horizontal="center" vertical="top"/>
    </xf>
    <xf numFmtId="3" fontId="2" fillId="0" borderId="39" xfId="0" applyNumberFormat="1" applyFont="1" applyBorder="1" applyAlignment="1">
      <alignment horizontal="center" vertical="top"/>
    </xf>
    <xf numFmtId="3" fontId="2" fillId="0" borderId="49" xfId="0" applyNumberFormat="1" applyFont="1" applyBorder="1" applyAlignment="1">
      <alignment horizontal="center" vertical="top"/>
    </xf>
    <xf numFmtId="3" fontId="5" fillId="0" borderId="0" xfId="0" applyNumberFormat="1" applyFont="1" applyFill="1" applyBorder="1" applyAlignment="1">
      <alignment horizontal="center" vertical="top" textRotation="90"/>
    </xf>
    <xf numFmtId="164" fontId="2" fillId="5" borderId="12" xfId="0" applyNumberFormat="1" applyFont="1" applyFill="1" applyBorder="1" applyAlignment="1">
      <alignment horizontal="center" vertical="top"/>
    </xf>
    <xf numFmtId="164" fontId="2" fillId="5" borderId="37" xfId="0" applyNumberFormat="1" applyFont="1" applyFill="1" applyBorder="1" applyAlignment="1">
      <alignment horizontal="center" vertical="top"/>
    </xf>
    <xf numFmtId="3" fontId="1" fillId="0" borderId="48" xfId="0" applyNumberFormat="1" applyFont="1" applyFill="1" applyBorder="1" applyAlignment="1">
      <alignment vertical="top" wrapText="1"/>
    </xf>
    <xf numFmtId="3" fontId="1" fillId="0" borderId="54" xfId="0" applyNumberFormat="1" applyFont="1" applyFill="1" applyBorder="1" applyAlignment="1">
      <alignment vertical="top" wrapText="1"/>
    </xf>
    <xf numFmtId="3" fontId="2" fillId="0" borderId="31" xfId="0" applyNumberFormat="1" applyFont="1" applyFill="1" applyBorder="1" applyAlignment="1">
      <alignment horizontal="center" vertical="top"/>
    </xf>
    <xf numFmtId="49" fontId="1" fillId="3" borderId="31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49" fontId="1" fillId="3" borderId="39" xfId="0" applyNumberFormat="1" applyFont="1" applyFill="1" applyBorder="1" applyAlignment="1">
      <alignment horizontal="center" vertical="top"/>
    </xf>
    <xf numFmtId="3" fontId="6" fillId="5" borderId="0" xfId="0" applyNumberFormat="1" applyFont="1" applyFill="1"/>
    <xf numFmtId="164" fontId="1" fillId="5" borderId="66" xfId="0" applyNumberFormat="1" applyFont="1" applyFill="1" applyBorder="1" applyAlignment="1">
      <alignment horizontal="center" vertical="top" wrapText="1"/>
    </xf>
    <xf numFmtId="164" fontId="1" fillId="10" borderId="63" xfId="1" applyNumberFormat="1" applyFont="1" applyFill="1" applyBorder="1" applyAlignment="1">
      <alignment horizontal="center" vertical="top"/>
    </xf>
    <xf numFmtId="164" fontId="1" fillId="10" borderId="66" xfId="1" applyNumberFormat="1" applyFont="1" applyFill="1" applyBorder="1" applyAlignment="1">
      <alignment horizontal="center" vertical="top"/>
    </xf>
    <xf numFmtId="165" fontId="1" fillId="5" borderId="79" xfId="0" applyNumberFormat="1" applyFont="1" applyFill="1" applyBorder="1" applyAlignment="1">
      <alignment horizontal="center" vertical="top"/>
    </xf>
    <xf numFmtId="165" fontId="1" fillId="5" borderId="29" xfId="0" applyNumberFormat="1" applyFont="1" applyFill="1" applyBorder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3" fontId="1" fillId="5" borderId="17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164" fontId="1" fillId="5" borderId="48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3" fontId="2" fillId="0" borderId="37" xfId="0" applyNumberFormat="1" applyFont="1" applyBorder="1" applyAlignment="1">
      <alignment horizontal="center" vertical="top"/>
    </xf>
    <xf numFmtId="3" fontId="1" fillId="5" borderId="12" xfId="0" applyNumberFormat="1" applyFont="1" applyFill="1" applyBorder="1" applyAlignment="1">
      <alignment vertical="top" wrapText="1"/>
    </xf>
    <xf numFmtId="164" fontId="1" fillId="5" borderId="46" xfId="0" applyNumberFormat="1" applyFont="1" applyFill="1" applyBorder="1" applyAlignment="1">
      <alignment horizontal="center" vertical="top" wrapText="1"/>
    </xf>
    <xf numFmtId="164" fontId="1" fillId="5" borderId="74" xfId="0" applyNumberFormat="1" applyFont="1" applyFill="1" applyBorder="1" applyAlignment="1">
      <alignment horizontal="center" vertical="top" wrapText="1"/>
    </xf>
    <xf numFmtId="0" fontId="1" fillId="5" borderId="46" xfId="0" applyNumberFormat="1" applyFont="1" applyFill="1" applyBorder="1" applyAlignment="1">
      <alignment horizontal="center" vertical="top" wrapText="1"/>
    </xf>
    <xf numFmtId="0" fontId="1" fillId="0" borderId="74" xfId="0" applyNumberFormat="1" applyFont="1" applyFill="1" applyBorder="1" applyAlignment="1">
      <alignment horizontal="center" vertical="top" wrapText="1"/>
    </xf>
    <xf numFmtId="0" fontId="1" fillId="0" borderId="52" xfId="0" applyNumberFormat="1" applyFont="1" applyFill="1" applyBorder="1" applyAlignment="1">
      <alignment horizontal="center" vertical="top" wrapText="1"/>
    </xf>
    <xf numFmtId="0" fontId="1" fillId="0" borderId="49" xfId="0" applyNumberFormat="1" applyFont="1" applyFill="1" applyBorder="1" applyAlignment="1">
      <alignment horizontal="center" vertical="top" wrapText="1"/>
    </xf>
    <xf numFmtId="3" fontId="1" fillId="0" borderId="70" xfId="0" applyNumberFormat="1" applyFont="1" applyFill="1" applyBorder="1" applyAlignment="1">
      <alignment horizontal="center" vertical="top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3" fontId="2" fillId="0" borderId="12" xfId="0" applyNumberFormat="1" applyFont="1" applyBorder="1" applyAlignment="1">
      <alignment horizontal="center" vertical="top"/>
    </xf>
    <xf numFmtId="0" fontId="8" fillId="0" borderId="12" xfId="0" applyFont="1" applyBorder="1" applyAlignment="1">
      <alignment vertical="top"/>
    </xf>
    <xf numFmtId="3" fontId="2" fillId="5" borderId="17" xfId="0" applyNumberFormat="1" applyFont="1" applyFill="1" applyBorder="1" applyAlignment="1">
      <alignment horizontal="center" vertical="top"/>
    </xf>
    <xf numFmtId="3" fontId="2" fillId="0" borderId="17" xfId="0" applyNumberFormat="1" applyFont="1" applyBorder="1" applyAlignment="1">
      <alignment horizontal="center" vertical="top"/>
    </xf>
    <xf numFmtId="0" fontId="1" fillId="5" borderId="0" xfId="0" applyFont="1" applyFill="1" applyBorder="1"/>
    <xf numFmtId="0" fontId="2" fillId="5" borderId="0" xfId="0" applyFont="1" applyFill="1" applyBorder="1"/>
    <xf numFmtId="164" fontId="2" fillId="5" borderId="0" xfId="0" applyNumberFormat="1" applyFont="1" applyFill="1" applyBorder="1"/>
    <xf numFmtId="164" fontId="1" fillId="5" borderId="0" xfId="0" applyNumberFormat="1" applyFont="1" applyFill="1" applyBorder="1" applyAlignment="1">
      <alignment horizontal="center"/>
    </xf>
    <xf numFmtId="49" fontId="2" fillId="2" borderId="11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left" vertical="top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49" fontId="1" fillId="3" borderId="37" xfId="0" applyNumberFormat="1" applyFont="1" applyFill="1" applyBorder="1" applyAlignment="1">
      <alignment horizontal="center" vertical="top" wrapText="1"/>
    </xf>
    <xf numFmtId="164" fontId="1" fillId="5" borderId="49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3" fontId="1" fillId="5" borderId="47" xfId="0" applyNumberFormat="1" applyFont="1" applyFill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2" fillId="7" borderId="0" xfId="0" applyNumberFormat="1" applyFont="1" applyFill="1" applyBorder="1" applyAlignment="1">
      <alignment horizontal="center" vertical="center" textRotation="90"/>
    </xf>
    <xf numFmtId="3" fontId="1" fillId="0" borderId="50" xfId="0" applyNumberFormat="1" applyFont="1" applyBorder="1"/>
    <xf numFmtId="3" fontId="1" fillId="0" borderId="55" xfId="0" applyNumberFormat="1" applyFont="1" applyFill="1" applyBorder="1" applyAlignment="1">
      <alignment horizontal="center" vertical="top" wrapText="1"/>
    </xf>
    <xf numFmtId="3" fontId="1" fillId="0" borderId="48" xfId="0" applyNumberFormat="1" applyFont="1" applyFill="1" applyBorder="1" applyAlignment="1">
      <alignment horizontal="center" vertical="top" wrapText="1"/>
    </xf>
    <xf numFmtId="3" fontId="6" fillId="5" borderId="24" xfId="0" applyNumberFormat="1" applyFont="1" applyFill="1" applyBorder="1" applyAlignment="1">
      <alignment horizontal="center" vertical="top"/>
    </xf>
    <xf numFmtId="3" fontId="2" fillId="5" borderId="37" xfId="0" applyNumberFormat="1" applyFont="1" applyFill="1" applyBorder="1" applyAlignment="1">
      <alignment horizontal="center" vertical="top" wrapText="1"/>
    </xf>
    <xf numFmtId="3" fontId="11" fillId="5" borderId="26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/>
    </xf>
    <xf numFmtId="3" fontId="2" fillId="5" borderId="34" xfId="0" applyNumberFormat="1" applyFont="1" applyFill="1" applyBorder="1" applyAlignment="1">
      <alignment horizontal="center" vertical="top" wrapText="1"/>
    </xf>
    <xf numFmtId="164" fontId="6" fillId="5" borderId="50" xfId="0" applyNumberFormat="1" applyFont="1" applyFill="1" applyBorder="1" applyAlignment="1">
      <alignment horizontal="center" vertical="top"/>
    </xf>
    <xf numFmtId="164" fontId="6" fillId="5" borderId="68" xfId="0" applyNumberFormat="1" applyFont="1" applyFill="1" applyBorder="1" applyAlignment="1">
      <alignment horizontal="center" vertical="top"/>
    </xf>
    <xf numFmtId="164" fontId="2" fillId="5" borderId="23" xfId="0" applyNumberFormat="1" applyFont="1" applyFill="1" applyBorder="1" applyAlignment="1">
      <alignment horizontal="center" vertical="top"/>
    </xf>
    <xf numFmtId="164" fontId="2" fillId="5" borderId="56" xfId="0" applyNumberFormat="1" applyFont="1" applyFill="1" applyBorder="1" applyAlignment="1">
      <alignment horizontal="center" vertical="top"/>
    </xf>
    <xf numFmtId="164" fontId="2" fillId="5" borderId="52" xfId="0" applyNumberFormat="1" applyFont="1" applyFill="1" applyBorder="1" applyAlignment="1">
      <alignment horizontal="center" vertical="top"/>
    </xf>
    <xf numFmtId="164" fontId="2" fillId="5" borderId="49" xfId="0" applyNumberFormat="1" applyFont="1" applyFill="1" applyBorder="1" applyAlignment="1">
      <alignment horizontal="center" vertical="top"/>
    </xf>
    <xf numFmtId="3" fontId="1" fillId="5" borderId="26" xfId="0" applyNumberFormat="1" applyFont="1" applyFill="1" applyBorder="1" applyAlignment="1">
      <alignment horizontal="left" vertical="top" wrapText="1"/>
    </xf>
    <xf numFmtId="164" fontId="1" fillId="5" borderId="9" xfId="0" applyNumberFormat="1" applyFont="1" applyFill="1" applyBorder="1" applyAlignment="1">
      <alignment horizontal="center" vertical="top"/>
    </xf>
    <xf numFmtId="3" fontId="1" fillId="5" borderId="34" xfId="0" applyNumberFormat="1" applyFont="1" applyFill="1" applyBorder="1" applyAlignment="1">
      <alignment horizontal="left" vertical="top" wrapText="1"/>
    </xf>
    <xf numFmtId="164" fontId="1" fillId="5" borderId="68" xfId="0" applyNumberFormat="1" applyFont="1" applyFill="1" applyBorder="1" applyAlignment="1">
      <alignment horizontal="center" vertical="top" wrapText="1"/>
    </xf>
    <xf numFmtId="164" fontId="1" fillId="12" borderId="9" xfId="1" applyNumberFormat="1" applyFont="1" applyFill="1" applyBorder="1" applyAlignment="1">
      <alignment horizontal="center" vertical="top"/>
    </xf>
    <xf numFmtId="164" fontId="1" fillId="5" borderId="9" xfId="0" applyNumberFormat="1" applyFont="1" applyFill="1" applyBorder="1" applyAlignment="1">
      <alignment horizontal="center" vertical="top" wrapText="1"/>
    </xf>
    <xf numFmtId="0" fontId="15" fillId="5" borderId="26" xfId="0" applyFont="1" applyFill="1" applyBorder="1" applyAlignment="1">
      <alignment horizontal="center"/>
    </xf>
    <xf numFmtId="0" fontId="15" fillId="5" borderId="9" xfId="0" applyFont="1" applyFill="1" applyBorder="1" applyAlignment="1">
      <alignment horizontal="center" vertical="top"/>
    </xf>
    <xf numFmtId="49" fontId="1" fillId="3" borderId="49" xfId="0" applyNumberFormat="1" applyFont="1" applyFill="1" applyBorder="1" applyAlignment="1">
      <alignment horizontal="center" vertical="top" wrapText="1"/>
    </xf>
    <xf numFmtId="3" fontId="2" fillId="5" borderId="46" xfId="0" applyNumberFormat="1" applyFont="1" applyFill="1" applyBorder="1" applyAlignment="1">
      <alignment horizontal="left" vertical="top" wrapText="1"/>
    </xf>
    <xf numFmtId="164" fontId="1" fillId="5" borderId="22" xfId="0" applyNumberFormat="1" applyFont="1" applyFill="1" applyBorder="1" applyAlignment="1">
      <alignment horizontal="center" vertical="top"/>
    </xf>
    <xf numFmtId="49" fontId="1" fillId="0" borderId="37" xfId="0" applyNumberFormat="1" applyFont="1" applyBorder="1" applyAlignment="1">
      <alignment horizontal="center" vertical="top"/>
    </xf>
    <xf numFmtId="3" fontId="1" fillId="5" borderId="26" xfId="0" applyNumberFormat="1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 wrapText="1"/>
    </xf>
    <xf numFmtId="3" fontId="5" fillId="0" borderId="11" xfId="0" applyNumberFormat="1" applyFont="1" applyFill="1" applyBorder="1" applyAlignment="1">
      <alignment horizontal="center" vertical="top" textRotation="90"/>
    </xf>
    <xf numFmtId="3" fontId="11" fillId="0" borderId="12" xfId="0" applyNumberFormat="1" applyFont="1" applyBorder="1" applyAlignment="1">
      <alignment horizontal="center" vertical="top"/>
    </xf>
    <xf numFmtId="3" fontId="2" fillId="4" borderId="34" xfId="0" applyNumberFormat="1" applyFont="1" applyFill="1" applyBorder="1" applyAlignment="1">
      <alignment horizontal="center" vertical="top"/>
    </xf>
    <xf numFmtId="164" fontId="1" fillId="4" borderId="50" xfId="0" applyNumberFormat="1" applyFont="1" applyFill="1" applyBorder="1" applyAlignment="1">
      <alignment horizontal="center" vertical="top"/>
    </xf>
    <xf numFmtId="164" fontId="1" fillId="4" borderId="22" xfId="0" applyNumberFormat="1" applyFont="1" applyFill="1" applyBorder="1" applyAlignment="1">
      <alignment horizontal="center" vertical="top"/>
    </xf>
    <xf numFmtId="164" fontId="1" fillId="4" borderId="55" xfId="0" applyNumberFormat="1" applyFont="1" applyFill="1" applyBorder="1" applyAlignment="1">
      <alignment horizontal="center" vertical="top"/>
    </xf>
    <xf numFmtId="164" fontId="1" fillId="4" borderId="24" xfId="0" applyNumberFormat="1" applyFont="1" applyFill="1" applyBorder="1" applyAlignment="1">
      <alignment horizontal="center" vertical="top"/>
    </xf>
    <xf numFmtId="164" fontId="2" fillId="4" borderId="50" xfId="0" applyNumberFormat="1" applyFont="1" applyFill="1" applyBorder="1" applyAlignment="1">
      <alignment horizontal="center" vertical="top" wrapText="1"/>
    </xf>
    <xf numFmtId="164" fontId="2" fillId="4" borderId="24" xfId="0" applyNumberFormat="1" applyFont="1" applyFill="1" applyBorder="1" applyAlignment="1">
      <alignment horizontal="center" vertical="top" wrapText="1"/>
    </xf>
    <xf numFmtId="164" fontId="2" fillId="4" borderId="22" xfId="0" applyNumberFormat="1" applyFont="1" applyFill="1" applyBorder="1" applyAlignment="1">
      <alignment horizontal="center" vertical="top" wrapText="1"/>
    </xf>
    <xf numFmtId="164" fontId="2" fillId="4" borderId="10" xfId="0" applyNumberFormat="1" applyFont="1" applyFill="1" applyBorder="1" applyAlignment="1">
      <alignment horizontal="center" vertical="top" wrapText="1"/>
    </xf>
    <xf numFmtId="164" fontId="2" fillId="7" borderId="15" xfId="0" applyNumberFormat="1" applyFont="1" applyFill="1" applyBorder="1" applyAlignment="1">
      <alignment horizontal="center" vertical="top" wrapText="1"/>
    </xf>
    <xf numFmtId="164" fontId="2" fillId="7" borderId="53" xfId="0" applyNumberFormat="1" applyFont="1" applyFill="1" applyBorder="1" applyAlignment="1">
      <alignment horizontal="center" vertical="top" wrapText="1"/>
    </xf>
    <xf numFmtId="164" fontId="2" fillId="7" borderId="10" xfId="0" applyNumberFormat="1" applyFont="1" applyFill="1" applyBorder="1" applyAlignment="1">
      <alignment horizontal="center" vertical="top" wrapText="1"/>
    </xf>
    <xf numFmtId="3" fontId="2" fillId="0" borderId="39" xfId="0" applyNumberFormat="1" applyFont="1" applyBorder="1" applyAlignment="1">
      <alignment horizontal="center" vertical="top"/>
    </xf>
    <xf numFmtId="3" fontId="5" fillId="0" borderId="16" xfId="0" applyNumberFormat="1" applyFont="1" applyFill="1" applyBorder="1" applyAlignment="1">
      <alignment horizontal="center" vertical="top" textRotation="90" wrapText="1"/>
    </xf>
    <xf numFmtId="1" fontId="1" fillId="5" borderId="48" xfId="0" applyNumberFormat="1" applyFont="1" applyFill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/>
    </xf>
    <xf numFmtId="164" fontId="1" fillId="0" borderId="48" xfId="0" applyNumberFormat="1" applyFont="1" applyBorder="1" applyAlignment="1">
      <alignment horizontal="center" vertical="top"/>
    </xf>
    <xf numFmtId="164" fontId="1" fillId="0" borderId="45" xfId="0" applyNumberFormat="1" applyFont="1" applyBorder="1" applyAlignment="1">
      <alignment horizontal="center" vertical="top"/>
    </xf>
    <xf numFmtId="164" fontId="1" fillId="0" borderId="43" xfId="0" applyNumberFormat="1" applyFont="1" applyBorder="1" applyAlignment="1">
      <alignment horizontal="center" vertical="top"/>
    </xf>
    <xf numFmtId="164" fontId="1" fillId="0" borderId="15" xfId="0" applyNumberFormat="1" applyFont="1" applyBorder="1" applyAlignment="1">
      <alignment horizontal="center" vertical="top"/>
    </xf>
    <xf numFmtId="164" fontId="1" fillId="0" borderId="9" xfId="0" applyNumberFormat="1" applyFont="1" applyBorder="1" applyAlignment="1">
      <alignment horizontal="center" vertical="top"/>
    </xf>
    <xf numFmtId="164" fontId="11" fillId="0" borderId="2" xfId="0" applyNumberFormat="1" applyFont="1" applyBorder="1" applyAlignment="1">
      <alignment horizontal="center" vertical="center" wrapText="1"/>
    </xf>
    <xf numFmtId="164" fontId="2" fillId="7" borderId="53" xfId="0" applyNumberFormat="1" applyFont="1" applyFill="1" applyBorder="1" applyAlignment="1">
      <alignment horizontal="center" vertical="top"/>
    </xf>
    <xf numFmtId="49" fontId="1" fillId="0" borderId="49" xfId="0" applyNumberFormat="1" applyFont="1" applyBorder="1" applyAlignment="1">
      <alignment horizontal="center" vertical="top"/>
    </xf>
    <xf numFmtId="3" fontId="1" fillId="5" borderId="17" xfId="0" applyNumberFormat="1" applyFont="1" applyFill="1" applyBorder="1" applyAlignment="1">
      <alignment vertical="top" wrapText="1"/>
    </xf>
    <xf numFmtId="3" fontId="1" fillId="5" borderId="18" xfId="0" applyNumberFormat="1" applyFont="1" applyFill="1" applyBorder="1" applyAlignment="1">
      <alignment vertical="top" wrapText="1"/>
    </xf>
    <xf numFmtId="49" fontId="13" fillId="9" borderId="26" xfId="0" applyNumberFormat="1" applyFont="1" applyFill="1" applyBorder="1" applyAlignment="1">
      <alignment vertical="top"/>
    </xf>
    <xf numFmtId="49" fontId="13" fillId="2" borderId="11" xfId="0" applyNumberFormat="1" applyFont="1" applyFill="1" applyBorder="1" applyAlignment="1">
      <alignment horizontal="center" vertical="top"/>
    </xf>
    <xf numFmtId="49" fontId="13" fillId="0" borderId="36" xfId="0" applyNumberFormat="1" applyFont="1" applyBorder="1" applyAlignment="1">
      <alignment horizontal="center" vertical="top"/>
    </xf>
    <xf numFmtId="3" fontId="6" fillId="0" borderId="0" xfId="0" applyNumberFormat="1" applyFont="1" applyBorder="1"/>
    <xf numFmtId="3" fontId="6" fillId="0" borderId="0" xfId="0" applyNumberFormat="1" applyFont="1"/>
    <xf numFmtId="3" fontId="1" fillId="5" borderId="12" xfId="0" applyNumberFormat="1" applyFont="1" applyFill="1" applyBorder="1" applyAlignment="1">
      <alignment vertical="top" wrapText="1"/>
    </xf>
    <xf numFmtId="164" fontId="1" fillId="5" borderId="68" xfId="0" applyNumberFormat="1" applyFont="1" applyFill="1" applyBorder="1" applyAlignment="1">
      <alignment horizontal="center" vertical="top"/>
    </xf>
    <xf numFmtId="3" fontId="1" fillId="5" borderId="44" xfId="0" applyNumberFormat="1" applyFont="1" applyFill="1" applyBorder="1" applyAlignment="1">
      <alignment vertical="top" wrapText="1"/>
    </xf>
    <xf numFmtId="3" fontId="2" fillId="5" borderId="43" xfId="0" applyNumberFormat="1" applyFont="1" applyFill="1" applyBorder="1" applyAlignment="1">
      <alignment horizontal="left" vertical="top" wrapText="1"/>
    </xf>
    <xf numFmtId="3" fontId="2" fillId="5" borderId="14" xfId="0" applyNumberFormat="1" applyFont="1" applyFill="1" applyBorder="1" applyAlignment="1">
      <alignment horizontal="center" vertical="top" wrapText="1"/>
    </xf>
    <xf numFmtId="49" fontId="1" fillId="0" borderId="49" xfId="0" applyNumberFormat="1" applyFont="1" applyBorder="1" applyAlignment="1">
      <alignment horizontal="center" vertical="top"/>
    </xf>
    <xf numFmtId="49" fontId="1" fillId="0" borderId="37" xfId="0" applyNumberFormat="1" applyFont="1" applyBorder="1" applyAlignment="1">
      <alignment horizontal="center" vertical="top"/>
    </xf>
    <xf numFmtId="49" fontId="1" fillId="0" borderId="46" xfId="0" applyNumberFormat="1" applyFont="1" applyBorder="1" applyAlignment="1">
      <alignment horizontal="left" vertical="top" wrapText="1"/>
    </xf>
    <xf numFmtId="49" fontId="1" fillId="0" borderId="12" xfId="0" applyNumberFormat="1" applyFont="1" applyBorder="1" applyAlignment="1">
      <alignment horizontal="left" vertical="top" wrapText="1"/>
    </xf>
    <xf numFmtId="3" fontId="1" fillId="0" borderId="46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Fill="1" applyBorder="1" applyAlignment="1">
      <alignment horizontal="center" vertical="top" wrapText="1"/>
    </xf>
    <xf numFmtId="3" fontId="1" fillId="0" borderId="50" xfId="0" applyNumberFormat="1" applyFont="1" applyFill="1" applyBorder="1" applyAlignment="1">
      <alignment horizontal="center" vertical="top" wrapText="1"/>
    </xf>
    <xf numFmtId="3" fontId="1" fillId="5" borderId="46" xfId="0" applyNumberFormat="1" applyFont="1" applyFill="1" applyBorder="1" applyAlignment="1">
      <alignment horizontal="left" vertical="top" wrapText="1"/>
    </xf>
    <xf numFmtId="3" fontId="1" fillId="5" borderId="12" xfId="0" applyNumberFormat="1" applyFont="1" applyFill="1" applyBorder="1" applyAlignment="1">
      <alignment horizontal="left" vertical="top" wrapText="1"/>
    </xf>
    <xf numFmtId="3" fontId="1" fillId="5" borderId="50" xfId="0" applyNumberFormat="1" applyFont="1" applyFill="1" applyBorder="1" applyAlignment="1">
      <alignment horizontal="left" vertical="top" wrapText="1"/>
    </xf>
    <xf numFmtId="3" fontId="1" fillId="0" borderId="53" xfId="0" applyNumberFormat="1" applyFont="1" applyBorder="1" applyAlignment="1">
      <alignment horizontal="left" vertical="top"/>
    </xf>
    <xf numFmtId="3" fontId="1" fillId="0" borderId="14" xfId="0" applyNumberFormat="1" applyFont="1" applyBorder="1" applyAlignment="1">
      <alignment horizontal="left" vertical="top"/>
    </xf>
    <xf numFmtId="3" fontId="1" fillId="0" borderId="15" xfId="0" applyNumberFormat="1" applyFont="1" applyBorder="1" applyAlignment="1">
      <alignment horizontal="left" vertical="top"/>
    </xf>
    <xf numFmtId="49" fontId="2" fillId="9" borderId="30" xfId="0" applyNumberFormat="1" applyFont="1" applyFill="1" applyBorder="1" applyAlignment="1">
      <alignment horizontal="center" vertical="top"/>
    </xf>
    <xf numFmtId="49" fontId="2" fillId="9" borderId="44" xfId="0" applyNumberFormat="1" applyFont="1" applyFill="1" applyBorder="1" applyAlignment="1">
      <alignment horizontal="center" vertical="top"/>
    </xf>
    <xf numFmtId="49" fontId="2" fillId="9" borderId="18" xfId="0" applyNumberFormat="1" applyFont="1" applyFill="1" applyBorder="1" applyAlignment="1">
      <alignment horizontal="center" vertical="top"/>
    </xf>
    <xf numFmtId="49" fontId="1" fillId="3" borderId="31" xfId="0" applyNumberFormat="1" applyFont="1" applyFill="1" applyBorder="1" applyAlignment="1">
      <alignment horizontal="center" vertical="top"/>
    </xf>
    <xf numFmtId="49" fontId="1" fillId="3" borderId="37" xfId="0" applyNumberFormat="1" applyFont="1" applyFill="1" applyBorder="1" applyAlignment="1">
      <alignment horizontal="center" vertical="top"/>
    </xf>
    <xf numFmtId="49" fontId="1" fillId="3" borderId="39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/>
    </xf>
    <xf numFmtId="49" fontId="2" fillId="2" borderId="16" xfId="0" applyNumberFormat="1" applyFont="1" applyFill="1" applyBorder="1" applyAlignment="1">
      <alignment horizontal="center" vertical="top"/>
    </xf>
    <xf numFmtId="49" fontId="2" fillId="3" borderId="4" xfId="0" applyNumberFormat="1" applyFont="1" applyFill="1" applyBorder="1" applyAlignment="1">
      <alignment horizontal="center" vertical="top"/>
    </xf>
    <xf numFmtId="49" fontId="2" fillId="3" borderId="11" xfId="0" applyNumberFormat="1" applyFont="1" applyFill="1" applyBorder="1" applyAlignment="1">
      <alignment horizontal="center" vertical="top"/>
    </xf>
    <xf numFmtId="49" fontId="2" fillId="3" borderId="16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right" vertical="top"/>
    </xf>
    <xf numFmtId="3" fontId="2" fillId="4" borderId="35" xfId="0" applyNumberFormat="1" applyFont="1" applyFill="1" applyBorder="1" applyAlignment="1">
      <alignment horizontal="right" vertical="top"/>
    </xf>
    <xf numFmtId="3" fontId="2" fillId="4" borderId="33" xfId="0" applyNumberFormat="1" applyFont="1" applyFill="1" applyBorder="1" applyAlignment="1">
      <alignment horizontal="right" vertical="top"/>
    </xf>
    <xf numFmtId="49" fontId="1" fillId="0" borderId="50" xfId="0" applyNumberFormat="1" applyFont="1" applyBorder="1" applyAlignment="1">
      <alignment horizontal="left" vertical="top" wrapText="1"/>
    </xf>
    <xf numFmtId="3" fontId="2" fillId="2" borderId="73" xfId="0" applyNumberFormat="1" applyFont="1" applyFill="1" applyBorder="1" applyAlignment="1">
      <alignment horizontal="right" vertical="top"/>
    </xf>
    <xf numFmtId="3" fontId="2" fillId="2" borderId="58" xfId="0" applyNumberFormat="1" applyFont="1" applyFill="1" applyBorder="1" applyAlignment="1">
      <alignment horizontal="right" vertical="top"/>
    </xf>
    <xf numFmtId="3" fontId="2" fillId="2" borderId="33" xfId="0" applyNumberFormat="1" applyFont="1" applyFill="1" applyBorder="1" applyAlignment="1">
      <alignment horizontal="right" vertical="top"/>
    </xf>
    <xf numFmtId="49" fontId="2" fillId="2" borderId="42" xfId="0" applyNumberFormat="1" applyFont="1" applyFill="1" applyBorder="1" applyAlignment="1">
      <alignment horizontal="left" vertical="top" wrapText="1"/>
    </xf>
    <xf numFmtId="49" fontId="2" fillId="2" borderId="20" xfId="0" applyNumberFormat="1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3" fontId="1" fillId="0" borderId="4" xfId="0" applyNumberFormat="1" applyFont="1" applyFill="1" applyBorder="1" applyAlignment="1">
      <alignment horizontal="center" vertical="center" textRotation="90"/>
    </xf>
    <xf numFmtId="3" fontId="1" fillId="0" borderId="16" xfId="0" applyNumberFormat="1" applyFont="1" applyFill="1" applyBorder="1" applyAlignment="1">
      <alignment horizontal="center" vertical="center" textRotation="90"/>
    </xf>
    <xf numFmtId="3" fontId="1" fillId="5" borderId="5" xfId="0" applyNumberFormat="1" applyFont="1" applyFill="1" applyBorder="1" applyAlignment="1">
      <alignment horizontal="left" vertical="top" wrapText="1"/>
    </xf>
    <xf numFmtId="3" fontId="1" fillId="5" borderId="17" xfId="0" applyNumberFormat="1" applyFont="1" applyFill="1" applyBorder="1" applyAlignment="1">
      <alignment horizontal="left" vertical="top" wrapText="1"/>
    </xf>
    <xf numFmtId="3" fontId="5" fillId="0" borderId="4" xfId="0" applyNumberFormat="1" applyFont="1" applyFill="1" applyBorder="1" applyAlignment="1">
      <alignment horizontal="center" vertical="top" textRotation="90"/>
    </xf>
    <xf numFmtId="3" fontId="5" fillId="0" borderId="16" xfId="0" applyNumberFormat="1" applyFont="1" applyFill="1" applyBorder="1" applyAlignment="1">
      <alignment horizontal="center" vertical="top" textRotation="90"/>
    </xf>
    <xf numFmtId="3" fontId="1" fillId="0" borderId="46" xfId="0" applyNumberFormat="1" applyFont="1" applyFill="1" applyBorder="1" applyAlignment="1">
      <alignment horizontal="left" vertical="top" wrapText="1"/>
    </xf>
    <xf numFmtId="3" fontId="1" fillId="0" borderId="50" xfId="0" applyNumberFormat="1" applyFont="1" applyFill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 wrapText="1"/>
    </xf>
    <xf numFmtId="3" fontId="2" fillId="7" borderId="13" xfId="0" applyNumberFormat="1" applyFont="1" applyFill="1" applyBorder="1" applyAlignment="1">
      <alignment horizontal="center" vertical="center" textRotation="90"/>
    </xf>
    <xf numFmtId="3" fontId="2" fillId="7" borderId="44" xfId="0" applyNumberFormat="1" applyFont="1" applyFill="1" applyBorder="1" applyAlignment="1">
      <alignment horizontal="center" vertical="center" textRotation="90"/>
    </xf>
    <xf numFmtId="3" fontId="5" fillId="0" borderId="48" xfId="0" applyNumberFormat="1" applyFont="1" applyFill="1" applyBorder="1" applyAlignment="1">
      <alignment horizontal="center" vertical="top" textRotation="90" wrapText="1"/>
    </xf>
    <xf numFmtId="3" fontId="5" fillId="0" borderId="11" xfId="0" applyNumberFormat="1" applyFont="1" applyFill="1" applyBorder="1" applyAlignment="1">
      <alignment horizontal="center" vertical="top" textRotation="90" wrapText="1"/>
    </xf>
    <xf numFmtId="49" fontId="2" fillId="0" borderId="27" xfId="0" applyNumberFormat="1" applyFont="1" applyBorder="1" applyAlignment="1">
      <alignment horizontal="center" vertical="top"/>
    </xf>
    <xf numFmtId="49" fontId="2" fillId="0" borderId="36" xfId="0" applyNumberFormat="1" applyFont="1" applyBorder="1" applyAlignment="1">
      <alignment horizontal="center" vertical="top"/>
    </xf>
    <xf numFmtId="49" fontId="1" fillId="0" borderId="56" xfId="0" applyNumberFormat="1" applyFont="1" applyBorder="1" applyAlignment="1">
      <alignment horizontal="center" vertical="top"/>
    </xf>
    <xf numFmtId="3" fontId="2" fillId="4" borderId="58" xfId="0" applyNumberFormat="1" applyFont="1" applyFill="1" applyBorder="1" applyAlignment="1">
      <alignment horizontal="right" vertical="top"/>
    </xf>
    <xf numFmtId="3" fontId="2" fillId="4" borderId="41" xfId="0" applyNumberFormat="1" applyFont="1" applyFill="1" applyBorder="1" applyAlignment="1">
      <alignment horizontal="right" vertical="top"/>
    </xf>
    <xf numFmtId="49" fontId="1" fillId="5" borderId="46" xfId="0" applyNumberFormat="1" applyFont="1" applyFill="1" applyBorder="1" applyAlignment="1">
      <alignment horizontal="left" vertical="top" wrapText="1"/>
    </xf>
    <xf numFmtId="49" fontId="1" fillId="5" borderId="12" xfId="0" applyNumberFormat="1" applyFont="1" applyFill="1" applyBorder="1" applyAlignment="1">
      <alignment horizontal="left" vertical="top" wrapText="1"/>
    </xf>
    <xf numFmtId="3" fontId="5" fillId="0" borderId="4" xfId="0" applyNumberFormat="1" applyFont="1" applyFill="1" applyBorder="1" applyAlignment="1">
      <alignment horizontal="center" vertical="center" textRotation="90" wrapText="1"/>
    </xf>
    <xf numFmtId="3" fontId="5" fillId="0" borderId="11" xfId="0" applyNumberFormat="1" applyFont="1" applyFill="1" applyBorder="1" applyAlignment="1">
      <alignment horizontal="center" vertical="center" textRotation="90" wrapText="1"/>
    </xf>
    <xf numFmtId="3" fontId="2" fillId="7" borderId="53" xfId="0" applyNumberFormat="1" applyFont="1" applyFill="1" applyBorder="1" applyAlignment="1">
      <alignment horizontal="right" vertical="top"/>
    </xf>
    <xf numFmtId="3" fontId="2" fillId="7" borderId="14" xfId="0" applyNumberFormat="1" applyFont="1" applyFill="1" applyBorder="1" applyAlignment="1">
      <alignment horizontal="right" vertical="top"/>
    </xf>
    <xf numFmtId="3" fontId="2" fillId="7" borderId="15" xfId="0" applyNumberFormat="1" applyFont="1" applyFill="1" applyBorder="1" applyAlignment="1">
      <alignment horizontal="right" vertical="top"/>
    </xf>
    <xf numFmtId="3" fontId="1" fillId="0" borderId="57" xfId="0" applyNumberFormat="1" applyFont="1" applyFill="1" applyBorder="1" applyAlignment="1">
      <alignment horizontal="center" vertical="top" wrapText="1"/>
    </xf>
    <xf numFmtId="0" fontId="8" fillId="0" borderId="69" xfId="0" applyFont="1" applyBorder="1" applyAlignment="1">
      <alignment horizontal="center" vertical="top" wrapText="1"/>
    </xf>
    <xf numFmtId="3" fontId="7" fillId="0" borderId="0" xfId="0" applyNumberFormat="1" applyFont="1" applyAlignment="1">
      <alignment horizontal="right" vertical="top" wrapText="1"/>
    </xf>
    <xf numFmtId="3" fontId="8" fillId="0" borderId="0" xfId="0" applyNumberFormat="1" applyFont="1" applyAlignment="1">
      <alignment horizontal="center" vertical="top" wrapText="1"/>
    </xf>
    <xf numFmtId="3" fontId="10" fillId="0" borderId="0" xfId="0" applyNumberFormat="1" applyFont="1" applyAlignment="1">
      <alignment horizontal="center" vertical="top" wrapText="1"/>
    </xf>
    <xf numFmtId="3" fontId="8" fillId="0" borderId="0" xfId="0" applyNumberFormat="1" applyFont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textRotation="90" wrapText="1"/>
    </xf>
    <xf numFmtId="49" fontId="1" fillId="0" borderId="9" xfId="0" applyNumberFormat="1" applyFont="1" applyBorder="1" applyAlignment="1">
      <alignment horizontal="center" vertical="center" textRotation="90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textRotation="90" wrapText="1"/>
    </xf>
    <xf numFmtId="49" fontId="1" fillId="0" borderId="10" xfId="0" applyNumberFormat="1" applyFont="1" applyBorder="1" applyAlignment="1">
      <alignment horizontal="center" vertical="center" textRotation="90" wrapText="1"/>
    </xf>
    <xf numFmtId="49" fontId="1" fillId="0" borderId="48" xfId="0" applyNumberFormat="1" applyFont="1" applyBorder="1" applyAlignment="1">
      <alignment horizontal="center" vertical="center" textRotation="90" wrapText="1"/>
    </xf>
    <xf numFmtId="3" fontId="1" fillId="0" borderId="27" xfId="0" applyNumberFormat="1" applyFont="1" applyBorder="1" applyAlignment="1">
      <alignment horizontal="center" vertical="center" wrapText="1"/>
    </xf>
    <xf numFmtId="3" fontId="1" fillId="0" borderId="36" xfId="0" applyNumberFormat="1" applyFont="1" applyBorder="1" applyAlignment="1">
      <alignment horizontal="center" vertical="center" wrapText="1"/>
    </xf>
    <xf numFmtId="3" fontId="1" fillId="0" borderId="28" xfId="0" applyNumberFormat="1" applyFont="1" applyBorder="1" applyAlignment="1">
      <alignment horizontal="center" vertical="center" textRotation="90" wrapText="1"/>
    </xf>
    <xf numFmtId="3" fontId="1" fillId="0" borderId="26" xfId="0" applyNumberFormat="1" applyFont="1" applyBorder="1" applyAlignment="1">
      <alignment horizontal="center" vertical="center" textRotation="90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top"/>
    </xf>
    <xf numFmtId="3" fontId="2" fillId="0" borderId="45" xfId="0" applyNumberFormat="1" applyFont="1" applyFill="1" applyBorder="1" applyAlignment="1">
      <alignment horizontal="center" vertical="top"/>
    </xf>
    <xf numFmtId="3" fontId="2" fillId="0" borderId="33" xfId="0" applyNumberFormat="1" applyFont="1" applyFill="1" applyBorder="1" applyAlignment="1">
      <alignment horizontal="center" vertical="top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41" xfId="0" applyNumberFormat="1" applyFont="1" applyBorder="1" applyAlignment="1">
      <alignment horizontal="center" vertical="center"/>
    </xf>
    <xf numFmtId="3" fontId="2" fillId="8" borderId="28" xfId="0" applyNumberFormat="1" applyFont="1" applyFill="1" applyBorder="1" applyAlignment="1">
      <alignment horizontal="left" vertical="top" wrapText="1"/>
    </xf>
    <xf numFmtId="3" fontId="2" fillId="8" borderId="29" xfId="0" applyNumberFormat="1" applyFont="1" applyFill="1" applyBorder="1" applyAlignment="1">
      <alignment horizontal="left" vertical="top" wrapText="1"/>
    </xf>
    <xf numFmtId="3" fontId="2" fillId="8" borderId="0" xfId="0" applyNumberFormat="1" applyFont="1" applyFill="1" applyBorder="1" applyAlignment="1">
      <alignment horizontal="left" vertical="top" wrapText="1"/>
    </xf>
    <xf numFmtId="3" fontId="2" fillId="8" borderId="40" xfId="0" applyNumberFormat="1" applyFont="1" applyFill="1" applyBorder="1" applyAlignment="1">
      <alignment horizontal="left" vertical="top" wrapText="1"/>
    </xf>
    <xf numFmtId="3" fontId="14" fillId="7" borderId="53" xfId="0" applyNumberFormat="1" applyFont="1" applyFill="1" applyBorder="1" applyAlignment="1">
      <alignment horizontal="left" vertical="top" wrapText="1"/>
    </xf>
    <xf numFmtId="3" fontId="14" fillId="7" borderId="14" xfId="0" applyNumberFormat="1" applyFont="1" applyFill="1" applyBorder="1" applyAlignment="1">
      <alignment horizontal="left" vertical="top" wrapText="1"/>
    </xf>
    <xf numFmtId="3" fontId="14" fillId="7" borderId="15" xfId="0" applyNumberFormat="1" applyFont="1" applyFill="1" applyBorder="1" applyAlignment="1">
      <alignment horizontal="left" vertical="top" wrapText="1"/>
    </xf>
    <xf numFmtId="49" fontId="2" fillId="9" borderId="28" xfId="0" applyNumberFormat="1" applyFont="1" applyFill="1" applyBorder="1" applyAlignment="1">
      <alignment horizontal="center" vertical="top"/>
    </xf>
    <xf numFmtId="49" fontId="2" fillId="9" borderId="26" xfId="0" applyNumberFormat="1" applyFont="1" applyFill="1" applyBorder="1" applyAlignment="1">
      <alignment horizontal="center" vertical="top"/>
    </xf>
    <xf numFmtId="49" fontId="2" fillId="9" borderId="32" xfId="0" applyNumberFormat="1" applyFont="1" applyFill="1" applyBorder="1" applyAlignment="1">
      <alignment horizontal="center" vertical="top"/>
    </xf>
    <xf numFmtId="49" fontId="2" fillId="3" borderId="29" xfId="0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left" vertical="top" wrapText="1"/>
    </xf>
    <xf numFmtId="3" fontId="1" fillId="0" borderId="12" xfId="0" applyNumberFormat="1" applyFont="1" applyFill="1" applyBorder="1" applyAlignment="1">
      <alignment horizontal="left" vertical="top" wrapText="1"/>
    </xf>
    <xf numFmtId="3" fontId="2" fillId="0" borderId="30" xfId="0" applyNumberFormat="1" applyFont="1" applyFill="1" applyBorder="1" applyAlignment="1">
      <alignment horizontal="center" vertical="center" textRotation="90" wrapText="1"/>
    </xf>
    <xf numFmtId="3" fontId="2" fillId="0" borderId="44" xfId="0" applyNumberFormat="1" applyFont="1" applyFill="1" applyBorder="1" applyAlignment="1">
      <alignment horizontal="center" vertical="center" textRotation="90" wrapText="1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2" fillId="9" borderId="14" xfId="0" applyNumberFormat="1" applyFont="1" applyFill="1" applyBorder="1" applyAlignment="1">
      <alignment horizontal="left" vertical="top" wrapText="1"/>
    </xf>
    <xf numFmtId="3" fontId="1" fillId="9" borderId="14" xfId="0" applyNumberFormat="1" applyFont="1" applyFill="1" applyBorder="1" applyAlignment="1">
      <alignment horizontal="left" vertical="top" wrapText="1"/>
    </xf>
    <xf numFmtId="3" fontId="1" fillId="9" borderId="15" xfId="0" applyNumberFormat="1" applyFont="1" applyFill="1" applyBorder="1" applyAlignment="1">
      <alignment horizontal="left" vertical="top" wrapText="1"/>
    </xf>
    <xf numFmtId="3" fontId="1" fillId="0" borderId="4" xfId="0" applyNumberFormat="1" applyFont="1" applyBorder="1" applyAlignment="1">
      <alignment horizontal="center" vertical="center" textRotation="90" wrapText="1"/>
    </xf>
    <xf numFmtId="3" fontId="1" fillId="0" borderId="11" xfId="0" applyNumberFormat="1" applyFont="1" applyBorder="1" applyAlignment="1">
      <alignment horizontal="center" vertical="center" textRotation="90" wrapText="1"/>
    </xf>
    <xf numFmtId="3" fontId="1" fillId="0" borderId="16" xfId="0" applyNumberFormat="1" applyFont="1" applyBorder="1" applyAlignment="1">
      <alignment horizontal="center" vertical="center" textRotation="90" wrapText="1"/>
    </xf>
    <xf numFmtId="3" fontId="1" fillId="0" borderId="31" xfId="0" applyNumberFormat="1" applyFont="1" applyBorder="1" applyAlignment="1">
      <alignment horizontal="center" vertical="center" textRotation="90" wrapText="1"/>
    </xf>
    <xf numFmtId="3" fontId="1" fillId="0" borderId="37" xfId="0" applyNumberFormat="1" applyFont="1" applyBorder="1" applyAlignment="1">
      <alignment horizontal="center" vertical="center" textRotation="90" wrapText="1"/>
    </xf>
    <xf numFmtId="3" fontId="1" fillId="0" borderId="5" xfId="0" applyNumberFormat="1" applyFont="1" applyBorder="1" applyAlignment="1">
      <alignment horizontal="center" vertical="center" textRotation="90" wrapText="1"/>
    </xf>
    <xf numFmtId="3" fontId="1" fillId="0" borderId="12" xfId="0" applyNumberFormat="1" applyFont="1" applyBorder="1" applyAlignment="1">
      <alignment horizontal="center" vertical="center" textRotation="90" wrapText="1"/>
    </xf>
    <xf numFmtId="3" fontId="1" fillId="0" borderId="17" xfId="0" applyNumberFormat="1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61" xfId="0" applyFont="1" applyBorder="1" applyAlignment="1">
      <alignment horizontal="center" vertical="center" textRotation="90" wrapText="1"/>
    </xf>
    <xf numFmtId="0" fontId="1" fillId="0" borderId="71" xfId="0" applyFont="1" applyBorder="1" applyAlignment="1">
      <alignment horizontal="center" vertical="center" textRotation="90" wrapText="1"/>
    </xf>
    <xf numFmtId="0" fontId="1" fillId="0" borderId="60" xfId="0" applyFont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3" fontId="1" fillId="0" borderId="34" xfId="0" applyNumberFormat="1" applyFont="1" applyFill="1" applyBorder="1" applyAlignment="1">
      <alignment horizontal="left" vertical="top" wrapText="1"/>
    </xf>
    <xf numFmtId="3" fontId="1" fillId="0" borderId="32" xfId="0" applyNumberFormat="1" applyFont="1" applyFill="1" applyBorder="1" applyAlignment="1">
      <alignment horizontal="left" vertical="top" wrapText="1"/>
    </xf>
    <xf numFmtId="3" fontId="1" fillId="0" borderId="34" xfId="0" applyNumberFormat="1" applyFont="1" applyFill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0" fontId="8" fillId="0" borderId="62" xfId="0" applyFont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center" textRotation="90" wrapText="1"/>
    </xf>
    <xf numFmtId="3" fontId="1" fillId="0" borderId="16" xfId="0" applyNumberFormat="1" applyFont="1" applyFill="1" applyBorder="1" applyAlignment="1">
      <alignment horizontal="center" vertical="center" textRotation="90" wrapText="1"/>
    </xf>
    <xf numFmtId="3" fontId="2" fillId="0" borderId="31" xfId="0" applyNumberFormat="1" applyFont="1" applyFill="1" applyBorder="1" applyAlignment="1">
      <alignment horizontal="center" vertical="top"/>
    </xf>
    <xf numFmtId="3" fontId="2" fillId="0" borderId="39" xfId="0" applyNumberFormat="1" applyFont="1" applyFill="1" applyBorder="1" applyAlignment="1">
      <alignment horizontal="center" vertical="top"/>
    </xf>
    <xf numFmtId="3" fontId="1" fillId="0" borderId="28" xfId="0" applyNumberFormat="1" applyFont="1" applyFill="1" applyBorder="1" applyAlignment="1">
      <alignment horizontal="left" vertical="top" wrapText="1"/>
    </xf>
    <xf numFmtId="3" fontId="1" fillId="0" borderId="27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top"/>
    </xf>
    <xf numFmtId="3" fontId="1" fillId="0" borderId="17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horizontal="center" vertical="center" textRotation="90" wrapText="1"/>
    </xf>
    <xf numFmtId="3" fontId="5" fillId="0" borderId="16" xfId="0" applyNumberFormat="1" applyFont="1" applyFill="1" applyBorder="1" applyAlignment="1">
      <alignment horizontal="center" vertical="center" textRotation="90" wrapText="1"/>
    </xf>
    <xf numFmtId="3" fontId="1" fillId="0" borderId="43" xfId="0" applyNumberFormat="1" applyFont="1" applyBorder="1" applyAlignment="1">
      <alignment horizontal="center" vertical="top"/>
    </xf>
    <xf numFmtId="0" fontId="8" fillId="0" borderId="43" xfId="0" applyFont="1" applyBorder="1" applyAlignment="1">
      <alignment horizontal="center" vertical="top"/>
    </xf>
    <xf numFmtId="164" fontId="1" fillId="5" borderId="53" xfId="0" applyNumberFormat="1" applyFont="1" applyFill="1" applyBorder="1" applyAlignment="1">
      <alignment horizontal="center" vertical="top"/>
    </xf>
    <xf numFmtId="0" fontId="8" fillId="0" borderId="53" xfId="0" applyFont="1" applyBorder="1" applyAlignment="1">
      <alignment horizontal="center" vertical="top"/>
    </xf>
    <xf numFmtId="164" fontId="1" fillId="5" borderId="9" xfId="0" applyNumberFormat="1" applyFont="1" applyFill="1" applyBorder="1" applyAlignment="1">
      <alignment horizontal="center" vertical="top"/>
    </xf>
    <xf numFmtId="0" fontId="8" fillId="0" borderId="9" xfId="0" applyFont="1" applyBorder="1" applyAlignment="1">
      <alignment horizontal="center" vertical="top"/>
    </xf>
    <xf numFmtId="164" fontId="1" fillId="5" borderId="48" xfId="0" applyNumberFormat="1" applyFont="1" applyFill="1" applyBorder="1" applyAlignment="1">
      <alignment horizontal="center" vertical="top"/>
    </xf>
    <xf numFmtId="0" fontId="8" fillId="0" borderId="55" xfId="0" applyFont="1" applyBorder="1" applyAlignment="1">
      <alignment horizontal="center" vertical="top"/>
    </xf>
    <xf numFmtId="164" fontId="1" fillId="5" borderId="49" xfId="0" applyNumberFormat="1" applyFont="1" applyFill="1" applyBorder="1" applyAlignment="1">
      <alignment horizontal="center" vertical="top"/>
    </xf>
    <xf numFmtId="0" fontId="8" fillId="0" borderId="56" xfId="0" applyFont="1" applyBorder="1" applyAlignment="1">
      <alignment horizontal="center" vertical="top"/>
    </xf>
    <xf numFmtId="3" fontId="1" fillId="5" borderId="5" xfId="0" applyNumberFormat="1" applyFont="1" applyFill="1" applyBorder="1" applyAlignment="1">
      <alignment horizontal="center" vertical="top"/>
    </xf>
    <xf numFmtId="3" fontId="1" fillId="5" borderId="17" xfId="0" applyNumberFormat="1" applyFont="1" applyFill="1" applyBorder="1" applyAlignment="1">
      <alignment horizontal="center" vertical="top"/>
    </xf>
    <xf numFmtId="3" fontId="1" fillId="3" borderId="46" xfId="0" applyNumberFormat="1" applyFont="1" applyFill="1" applyBorder="1" applyAlignment="1">
      <alignment horizontal="left" vertical="top" wrapText="1"/>
    </xf>
    <xf numFmtId="3" fontId="1" fillId="3" borderId="12" xfId="0" applyNumberFormat="1" applyFont="1" applyFill="1" applyBorder="1" applyAlignment="1">
      <alignment horizontal="left" vertical="top" wrapText="1"/>
    </xf>
    <xf numFmtId="3" fontId="1" fillId="3" borderId="50" xfId="0" applyNumberFormat="1" applyFont="1" applyFill="1" applyBorder="1" applyAlignment="1">
      <alignment horizontal="left" vertical="top" wrapText="1"/>
    </xf>
    <xf numFmtId="49" fontId="1" fillId="3" borderId="49" xfId="0" applyNumberFormat="1" applyFont="1" applyFill="1" applyBorder="1" applyAlignment="1">
      <alignment horizontal="center" vertical="top"/>
    </xf>
    <xf numFmtId="49" fontId="1" fillId="3" borderId="56" xfId="0" applyNumberFormat="1" applyFont="1" applyFill="1" applyBorder="1" applyAlignment="1">
      <alignment horizontal="center" vertical="top"/>
    </xf>
    <xf numFmtId="3" fontId="2" fillId="0" borderId="44" xfId="0" applyNumberFormat="1" applyFont="1" applyFill="1" applyBorder="1" applyAlignment="1">
      <alignment horizontal="center" vertical="top" textRotation="90" wrapText="1"/>
    </xf>
    <xf numFmtId="3" fontId="1" fillId="0" borderId="26" xfId="0" applyNumberFormat="1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left" vertical="top"/>
    </xf>
    <xf numFmtId="3" fontId="1" fillId="0" borderId="28" xfId="0" applyNumberFormat="1" applyFont="1" applyBorder="1" applyAlignment="1">
      <alignment horizontal="center" vertical="center"/>
    </xf>
    <xf numFmtId="3" fontId="1" fillId="0" borderId="29" xfId="0" applyNumberFormat="1" applyFont="1" applyBorder="1" applyAlignment="1">
      <alignment horizontal="center" vertical="center"/>
    </xf>
    <xf numFmtId="3" fontId="1" fillId="6" borderId="19" xfId="0" applyNumberFormat="1" applyFont="1" applyFill="1" applyBorder="1" applyAlignment="1">
      <alignment horizontal="center" vertical="top" wrapText="1"/>
    </xf>
    <xf numFmtId="3" fontId="1" fillId="6" borderId="20" xfId="0" applyNumberFormat="1" applyFont="1" applyFill="1" applyBorder="1" applyAlignment="1">
      <alignment horizontal="center" vertical="top" wrapText="1"/>
    </xf>
    <xf numFmtId="3" fontId="1" fillId="6" borderId="21" xfId="0" applyNumberFormat="1" applyFont="1" applyFill="1" applyBorder="1" applyAlignment="1">
      <alignment horizontal="center" vertical="top" wrapText="1"/>
    </xf>
    <xf numFmtId="3" fontId="2" fillId="9" borderId="42" xfId="0" applyNumberFormat="1" applyFont="1" applyFill="1" applyBorder="1" applyAlignment="1">
      <alignment horizontal="right" vertical="top"/>
    </xf>
    <xf numFmtId="3" fontId="2" fillId="9" borderId="20" xfId="0" applyNumberFormat="1" applyFont="1" applyFill="1" applyBorder="1" applyAlignment="1">
      <alignment horizontal="right" vertical="top"/>
    </xf>
    <xf numFmtId="3" fontId="2" fillId="7" borderId="42" xfId="0" applyNumberFormat="1" applyFont="1" applyFill="1" applyBorder="1" applyAlignment="1">
      <alignment horizontal="right" vertical="top"/>
    </xf>
    <xf numFmtId="3" fontId="2" fillId="7" borderId="20" xfId="0" applyNumberFormat="1" applyFont="1" applyFill="1" applyBorder="1" applyAlignment="1">
      <alignment horizontal="right" vertical="top"/>
    </xf>
    <xf numFmtId="3" fontId="1" fillId="5" borderId="4" xfId="0" applyNumberFormat="1" applyFont="1" applyFill="1" applyBorder="1" applyAlignment="1">
      <alignment horizontal="center" vertical="top" wrapText="1"/>
    </xf>
    <xf numFmtId="3" fontId="1" fillId="5" borderId="55" xfId="0" applyNumberFormat="1" applyFont="1" applyFill="1" applyBorder="1" applyAlignment="1">
      <alignment horizontal="center" vertical="top" wrapText="1"/>
    </xf>
    <xf numFmtId="3" fontId="1" fillId="5" borderId="31" xfId="0" applyNumberFormat="1" applyFont="1" applyFill="1" applyBorder="1" applyAlignment="1">
      <alignment horizontal="center" vertical="top" wrapText="1"/>
    </xf>
    <xf numFmtId="3" fontId="1" fillId="5" borderId="56" xfId="0" applyNumberFormat="1" applyFont="1" applyFill="1" applyBorder="1" applyAlignment="1">
      <alignment horizontal="center" vertical="top" wrapText="1"/>
    </xf>
    <xf numFmtId="3" fontId="1" fillId="5" borderId="5" xfId="0" applyNumberFormat="1" applyFont="1" applyFill="1" applyBorder="1" applyAlignment="1">
      <alignment vertical="top" wrapText="1"/>
    </xf>
    <xf numFmtId="3" fontId="1" fillId="5" borderId="17" xfId="0" applyNumberFormat="1" applyFont="1" applyFill="1" applyBorder="1" applyAlignment="1">
      <alignment vertical="top" wrapText="1"/>
    </xf>
    <xf numFmtId="3" fontId="1" fillId="5" borderId="26" xfId="0" applyNumberFormat="1" applyFont="1" applyFill="1" applyBorder="1" applyAlignment="1">
      <alignment horizontal="left" vertical="top" wrapText="1"/>
    </xf>
    <xf numFmtId="3" fontId="1" fillId="5" borderId="32" xfId="0" applyNumberFormat="1" applyFont="1" applyFill="1" applyBorder="1" applyAlignment="1">
      <alignment horizontal="left" vertical="top" wrapText="1"/>
    </xf>
    <xf numFmtId="3" fontId="1" fillId="5" borderId="48" xfId="0" applyNumberFormat="1" applyFont="1" applyFill="1" applyBorder="1" applyAlignment="1">
      <alignment horizontal="center" vertical="top" wrapText="1"/>
    </xf>
    <xf numFmtId="3" fontId="1" fillId="5" borderId="16" xfId="0" applyNumberFormat="1" applyFont="1" applyFill="1" applyBorder="1" applyAlignment="1">
      <alignment horizontal="center" vertical="top" wrapText="1"/>
    </xf>
    <xf numFmtId="3" fontId="1" fillId="5" borderId="30" xfId="0" applyNumberFormat="1" applyFont="1" applyFill="1" applyBorder="1" applyAlignment="1">
      <alignment horizontal="center" vertical="top" wrapText="1"/>
    </xf>
    <xf numFmtId="3" fontId="1" fillId="5" borderId="47" xfId="0" applyNumberFormat="1" applyFont="1" applyFill="1" applyBorder="1" applyAlignment="1">
      <alignment horizontal="center" vertical="top" wrapText="1"/>
    </xf>
    <xf numFmtId="3" fontId="1" fillId="4" borderId="53" xfId="0" applyNumberFormat="1" applyFont="1" applyFill="1" applyBorder="1" applyAlignment="1">
      <alignment horizontal="left" vertical="top" wrapText="1"/>
    </xf>
    <xf numFmtId="3" fontId="1" fillId="4" borderId="14" xfId="0" applyNumberFormat="1" applyFont="1" applyFill="1" applyBorder="1" applyAlignment="1">
      <alignment horizontal="left" vertical="top" wrapText="1"/>
    </xf>
    <xf numFmtId="3" fontId="1" fillId="4" borderId="15" xfId="0" applyNumberFormat="1" applyFont="1" applyFill="1" applyBorder="1" applyAlignment="1">
      <alignment horizontal="left" vertical="top" wrapText="1"/>
    </xf>
    <xf numFmtId="3" fontId="2" fillId="4" borderId="53" xfId="0" applyNumberFormat="1" applyFont="1" applyFill="1" applyBorder="1" applyAlignment="1">
      <alignment horizontal="right" vertical="top"/>
    </xf>
    <xf numFmtId="3" fontId="2" fillId="4" borderId="14" xfId="0" applyNumberFormat="1" applyFont="1" applyFill="1" applyBorder="1" applyAlignment="1">
      <alignment horizontal="right" vertical="top"/>
    </xf>
    <xf numFmtId="3" fontId="2" fillId="4" borderId="15" xfId="0" applyNumberFormat="1" applyFont="1" applyFill="1" applyBorder="1" applyAlignment="1">
      <alignment horizontal="right" vertical="top"/>
    </xf>
    <xf numFmtId="3" fontId="2" fillId="0" borderId="40" xfId="0" applyNumberFormat="1" applyFont="1" applyBorder="1" applyAlignment="1">
      <alignment horizontal="center" vertical="top"/>
    </xf>
    <xf numFmtId="3" fontId="2" fillId="0" borderId="41" xfId="0" applyNumberFormat="1" applyFont="1" applyBorder="1" applyAlignment="1">
      <alignment horizontal="center" vertical="top"/>
    </xf>
    <xf numFmtId="49" fontId="2" fillId="0" borderId="38" xfId="0" applyNumberFormat="1" applyFont="1" applyBorder="1" applyAlignment="1">
      <alignment horizontal="center" vertical="top"/>
    </xf>
    <xf numFmtId="49" fontId="1" fillId="0" borderId="31" xfId="0" applyNumberFormat="1" applyFont="1" applyBorder="1" applyAlignment="1">
      <alignment horizontal="center" vertical="top"/>
    </xf>
    <xf numFmtId="49" fontId="1" fillId="0" borderId="39" xfId="0" applyNumberFormat="1" applyFont="1" applyBorder="1" applyAlignment="1">
      <alignment horizontal="center" vertical="top"/>
    </xf>
    <xf numFmtId="3" fontId="1" fillId="0" borderId="61" xfId="0" applyNumberFormat="1" applyFont="1" applyFill="1" applyBorder="1" applyAlignment="1">
      <alignment horizontal="center" vertical="center" textRotation="90" wrapText="1"/>
    </xf>
    <xf numFmtId="3" fontId="1" fillId="0" borderId="60" xfId="0" applyNumberFormat="1" applyFont="1" applyFill="1" applyBorder="1" applyAlignment="1">
      <alignment horizontal="center" vertical="center" textRotation="90" wrapText="1"/>
    </xf>
    <xf numFmtId="3" fontId="2" fillId="2" borderId="20" xfId="0" applyNumberFormat="1" applyFont="1" applyFill="1" applyBorder="1" applyAlignment="1">
      <alignment horizontal="right" vertical="top"/>
    </xf>
    <xf numFmtId="3" fontId="2" fillId="2" borderId="19" xfId="0" applyNumberFormat="1" applyFont="1" applyFill="1" applyBorder="1" applyAlignment="1">
      <alignment horizontal="center" vertical="top"/>
    </xf>
    <xf numFmtId="3" fontId="2" fillId="2" borderId="20" xfId="0" applyNumberFormat="1" applyFont="1" applyFill="1" applyBorder="1" applyAlignment="1">
      <alignment horizontal="center" vertical="top"/>
    </xf>
    <xf numFmtId="3" fontId="2" fillId="2" borderId="21" xfId="0" applyNumberFormat="1" applyFont="1" applyFill="1" applyBorder="1" applyAlignment="1">
      <alignment horizontal="center" vertical="top"/>
    </xf>
    <xf numFmtId="3" fontId="2" fillId="2" borderId="20" xfId="0" applyNumberFormat="1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left" vertical="top" wrapText="1"/>
    </xf>
    <xf numFmtId="3" fontId="2" fillId="5" borderId="46" xfId="0" applyNumberFormat="1" applyFont="1" applyFill="1" applyBorder="1" applyAlignment="1">
      <alignment horizontal="left" vertical="top" wrapText="1"/>
    </xf>
    <xf numFmtId="3" fontId="2" fillId="5" borderId="12" xfId="0" applyNumberFormat="1" applyFont="1" applyFill="1" applyBorder="1" applyAlignment="1">
      <alignment horizontal="left" vertical="top" wrapText="1"/>
    </xf>
    <xf numFmtId="3" fontId="2" fillId="5" borderId="13" xfId="0" applyNumberFormat="1" applyFont="1" applyFill="1" applyBorder="1" applyAlignment="1">
      <alignment horizontal="center" vertical="top" wrapText="1"/>
    </xf>
    <xf numFmtId="3" fontId="2" fillId="5" borderId="44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textRotation="90"/>
    </xf>
    <xf numFmtId="3" fontId="2" fillId="5" borderId="5" xfId="0" applyNumberFormat="1" applyFont="1" applyFill="1" applyBorder="1" applyAlignment="1">
      <alignment horizontal="left" vertical="top" wrapText="1"/>
    </xf>
    <xf numFmtId="3" fontId="5" fillId="0" borderId="48" xfId="0" applyNumberFormat="1" applyFont="1" applyFill="1" applyBorder="1" applyAlignment="1">
      <alignment horizontal="center" vertical="top" textRotation="90"/>
    </xf>
    <xf numFmtId="3" fontId="5" fillId="0" borderId="11" xfId="0" applyNumberFormat="1" applyFont="1" applyFill="1" applyBorder="1" applyAlignment="1">
      <alignment horizontal="center" vertical="top" textRotation="90"/>
    </xf>
    <xf numFmtId="0" fontId="1" fillId="5" borderId="46" xfId="0" applyNumberFormat="1" applyFont="1" applyFill="1" applyBorder="1" applyAlignment="1">
      <alignment horizontal="left" vertical="top" wrapText="1"/>
    </xf>
    <xf numFmtId="0" fontId="1" fillId="5" borderId="50" xfId="0" applyNumberFormat="1" applyFont="1" applyFill="1" applyBorder="1" applyAlignment="1">
      <alignment horizontal="left" vertical="top" wrapText="1"/>
    </xf>
    <xf numFmtId="3" fontId="2" fillId="5" borderId="50" xfId="0" applyNumberFormat="1" applyFont="1" applyFill="1" applyBorder="1" applyAlignment="1">
      <alignment horizontal="left" vertical="top" wrapText="1"/>
    </xf>
    <xf numFmtId="3" fontId="2" fillId="0" borderId="31" xfId="0" applyNumberFormat="1" applyFont="1" applyBorder="1" applyAlignment="1">
      <alignment horizontal="center" vertical="top"/>
    </xf>
    <xf numFmtId="3" fontId="2" fillId="0" borderId="37" xfId="0" applyNumberFormat="1" applyFont="1" applyBorder="1" applyAlignment="1">
      <alignment horizontal="center" vertical="top"/>
    </xf>
    <xf numFmtId="3" fontId="1" fillId="5" borderId="28" xfId="0" applyNumberFormat="1" applyFont="1" applyFill="1" applyBorder="1" applyAlignment="1">
      <alignment horizontal="left" vertical="top" wrapText="1"/>
    </xf>
    <xf numFmtId="49" fontId="2" fillId="2" borderId="55" xfId="0" applyNumberFormat="1" applyFont="1" applyFill="1" applyBorder="1" applyAlignment="1">
      <alignment horizontal="center" vertical="top"/>
    </xf>
    <xf numFmtId="3" fontId="1" fillId="0" borderId="53" xfId="0" applyNumberFormat="1" applyFont="1" applyBorder="1" applyAlignment="1">
      <alignment horizontal="left" vertical="top" wrapText="1"/>
    </xf>
    <xf numFmtId="3" fontId="1" fillId="0" borderId="14" xfId="0" applyNumberFormat="1" applyFont="1" applyBorder="1" applyAlignment="1">
      <alignment horizontal="left" vertical="top" wrapText="1"/>
    </xf>
    <xf numFmtId="1" fontId="1" fillId="5" borderId="5" xfId="0" applyNumberFormat="1" applyFont="1" applyFill="1" applyBorder="1" applyAlignment="1">
      <alignment horizontal="center" vertical="top" wrapText="1"/>
    </xf>
    <xf numFmtId="1" fontId="1" fillId="5" borderId="12" xfId="0" applyNumberFormat="1" applyFont="1" applyFill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/>
    </xf>
    <xf numFmtId="3" fontId="2" fillId="2" borderId="29" xfId="0" applyNumberFormat="1" applyFont="1" applyFill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11" xfId="0" applyNumberFormat="1" applyFont="1" applyBorder="1" applyAlignment="1">
      <alignment horizontal="center" vertical="top"/>
    </xf>
    <xf numFmtId="3" fontId="1" fillId="0" borderId="61" xfId="0" applyNumberFormat="1" applyFont="1" applyBorder="1" applyAlignment="1">
      <alignment horizontal="center" vertical="top"/>
    </xf>
    <xf numFmtId="3" fontId="1" fillId="0" borderId="60" xfId="0" applyNumberFormat="1" applyFont="1" applyBorder="1" applyAlignment="1">
      <alignment horizontal="center" vertical="top"/>
    </xf>
    <xf numFmtId="3" fontId="1" fillId="0" borderId="4" xfId="0" applyNumberFormat="1" applyFont="1" applyFill="1" applyBorder="1" applyAlignment="1">
      <alignment horizontal="center" vertical="top" textRotation="90"/>
    </xf>
    <xf numFmtId="3" fontId="1" fillId="0" borderId="16" xfId="0" applyNumberFormat="1" applyFont="1" applyFill="1" applyBorder="1" applyAlignment="1">
      <alignment horizontal="center" vertical="top" textRotation="90"/>
    </xf>
    <xf numFmtId="0" fontId="1" fillId="5" borderId="34" xfId="0" applyFont="1" applyFill="1" applyBorder="1" applyAlignment="1">
      <alignment horizontal="left" vertical="top" wrapText="1"/>
    </xf>
    <xf numFmtId="0" fontId="1" fillId="5" borderId="22" xfId="0" applyFont="1" applyFill="1" applyBorder="1" applyAlignment="1">
      <alignment horizontal="left" vertical="top" wrapText="1"/>
    </xf>
    <xf numFmtId="3" fontId="1" fillId="6" borderId="35" xfId="0" applyNumberFormat="1" applyFont="1" applyFill="1" applyBorder="1" applyAlignment="1">
      <alignment horizontal="center" vertical="top" wrapText="1"/>
    </xf>
    <xf numFmtId="3" fontId="1" fillId="6" borderId="58" xfId="0" applyNumberFormat="1" applyFont="1" applyFill="1" applyBorder="1" applyAlignment="1">
      <alignment horizontal="center" vertical="top" wrapText="1"/>
    </xf>
    <xf numFmtId="3" fontId="1" fillId="6" borderId="33" xfId="0" applyNumberFormat="1" applyFont="1" applyFill="1" applyBorder="1" applyAlignment="1">
      <alignment horizontal="center" vertical="top" wrapText="1"/>
    </xf>
    <xf numFmtId="3" fontId="1" fillId="7" borderId="5" xfId="0" applyNumberFormat="1" applyFont="1" applyFill="1" applyBorder="1" applyAlignment="1">
      <alignment horizontal="left" vertical="top" wrapText="1"/>
    </xf>
    <xf numFmtId="3" fontId="1" fillId="7" borderId="12" xfId="0" applyNumberFormat="1" applyFont="1" applyFill="1" applyBorder="1" applyAlignment="1">
      <alignment horizontal="left" vertical="top" wrapText="1"/>
    </xf>
    <xf numFmtId="0" fontId="8" fillId="7" borderId="17" xfId="0" applyFont="1" applyFill="1" applyBorder="1" applyAlignment="1">
      <alignment horizontal="left" vertical="top" wrapText="1"/>
    </xf>
    <xf numFmtId="3" fontId="1" fillId="5" borderId="34" xfId="0" applyNumberFormat="1" applyFont="1" applyFill="1" applyBorder="1" applyAlignment="1">
      <alignment horizontal="left" vertical="top" wrapText="1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3" fontId="1" fillId="5" borderId="12" xfId="0" applyNumberFormat="1" applyFont="1" applyFill="1" applyBorder="1" applyAlignment="1">
      <alignment vertical="top" wrapText="1"/>
    </xf>
    <xf numFmtId="3" fontId="2" fillId="5" borderId="49" xfId="0" applyNumberFormat="1" applyFont="1" applyFill="1" applyBorder="1" applyAlignment="1">
      <alignment horizontal="center" vertical="top" wrapText="1"/>
    </xf>
    <xf numFmtId="3" fontId="2" fillId="5" borderId="37" xfId="0" applyNumberFormat="1" applyFont="1" applyFill="1" applyBorder="1" applyAlignment="1">
      <alignment horizontal="center" vertical="top" wrapText="1"/>
    </xf>
    <xf numFmtId="3" fontId="11" fillId="5" borderId="46" xfId="0" applyNumberFormat="1" applyFont="1" applyFill="1" applyBorder="1" applyAlignment="1">
      <alignment horizontal="center" vertical="top" wrapText="1"/>
    </xf>
    <xf numFmtId="3" fontId="11" fillId="5" borderId="50" xfId="0" applyNumberFormat="1" applyFont="1" applyFill="1" applyBorder="1" applyAlignment="1">
      <alignment horizontal="center" vertical="top" wrapText="1"/>
    </xf>
    <xf numFmtId="3" fontId="1" fillId="0" borderId="29" xfId="0" applyNumberFormat="1" applyFont="1" applyFill="1" applyBorder="1" applyAlignment="1">
      <alignment horizontal="center" vertical="center" textRotation="90" wrapText="1"/>
    </xf>
    <xf numFmtId="3" fontId="1" fillId="0" borderId="0" xfId="0" applyNumberFormat="1" applyFont="1" applyFill="1" applyBorder="1" applyAlignment="1">
      <alignment horizontal="center" vertical="center" textRotation="90" wrapText="1"/>
    </xf>
    <xf numFmtId="0" fontId="1" fillId="0" borderId="31" xfId="0" applyFont="1" applyBorder="1" applyAlignment="1">
      <alignment horizontal="center" vertical="center" textRotation="90" wrapText="1"/>
    </xf>
    <xf numFmtId="0" fontId="1" fillId="0" borderId="37" xfId="0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textRotation="90" wrapText="1"/>
    </xf>
    <xf numFmtId="3" fontId="2" fillId="0" borderId="1" xfId="0" applyNumberFormat="1" applyFont="1" applyFill="1" applyBorder="1" applyAlignment="1">
      <alignment horizontal="center" wrapText="1"/>
    </xf>
    <xf numFmtId="3" fontId="1" fillId="0" borderId="15" xfId="0" applyNumberFormat="1" applyFont="1" applyBorder="1" applyAlignment="1">
      <alignment horizontal="left" vertical="top" wrapText="1"/>
    </xf>
    <xf numFmtId="3" fontId="1" fillId="0" borderId="9" xfId="0" applyNumberFormat="1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left" vertical="top"/>
    </xf>
    <xf numFmtId="3" fontId="1" fillId="4" borderId="53" xfId="0" applyNumberFormat="1" applyFont="1" applyFill="1" applyBorder="1" applyAlignment="1">
      <alignment horizontal="left" vertical="top"/>
    </xf>
    <xf numFmtId="3" fontId="1" fillId="4" borderId="14" xfId="0" applyNumberFormat="1" applyFont="1" applyFill="1" applyBorder="1" applyAlignment="1">
      <alignment horizontal="left" vertical="top"/>
    </xf>
    <xf numFmtId="3" fontId="2" fillId="3" borderId="5" xfId="0" applyNumberFormat="1" applyFont="1" applyFill="1" applyBorder="1" applyAlignment="1">
      <alignment horizontal="left" vertical="top" wrapText="1"/>
    </xf>
    <xf numFmtId="3" fontId="2" fillId="3" borderId="12" xfId="0" applyNumberFormat="1" applyFont="1" applyFill="1" applyBorder="1" applyAlignment="1">
      <alignment horizontal="left" vertical="top" wrapText="1"/>
    </xf>
    <xf numFmtId="3" fontId="2" fillId="0" borderId="54" xfId="0" applyNumberFormat="1" applyFont="1" applyFill="1" applyBorder="1" applyAlignment="1">
      <alignment horizontal="center" vertical="top"/>
    </xf>
    <xf numFmtId="3" fontId="2" fillId="2" borderId="38" xfId="0" applyNumberFormat="1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left" vertical="top" wrapText="1"/>
    </xf>
    <xf numFmtId="3" fontId="2" fillId="2" borderId="41" xfId="0" applyNumberFormat="1" applyFont="1" applyFill="1" applyBorder="1" applyAlignment="1">
      <alignment horizontal="left" vertical="top" wrapText="1"/>
    </xf>
    <xf numFmtId="3" fontId="1" fillId="5" borderId="5" xfId="0" applyNumberFormat="1" applyFont="1" applyFill="1" applyBorder="1" applyAlignment="1">
      <alignment horizontal="center" vertical="top" wrapText="1"/>
    </xf>
    <xf numFmtId="3" fontId="1" fillId="5" borderId="50" xfId="0" applyNumberFormat="1" applyFont="1" applyFill="1" applyBorder="1" applyAlignment="1">
      <alignment horizontal="center" vertical="top" wrapText="1"/>
    </xf>
    <xf numFmtId="49" fontId="1" fillId="3" borderId="49" xfId="0" applyNumberFormat="1" applyFont="1" applyFill="1" applyBorder="1" applyAlignment="1">
      <alignment horizontal="center" vertical="top" wrapText="1"/>
    </xf>
    <xf numFmtId="49" fontId="1" fillId="3" borderId="37" xfId="0" applyNumberFormat="1" applyFont="1" applyFill="1" applyBorder="1" applyAlignment="1">
      <alignment horizontal="center" vertical="top" wrapText="1"/>
    </xf>
    <xf numFmtId="3" fontId="2" fillId="7" borderId="28" xfId="0" applyNumberFormat="1" applyFont="1" applyFill="1" applyBorder="1" applyAlignment="1">
      <alignment horizontal="center" vertical="top"/>
    </xf>
    <xf numFmtId="3" fontId="2" fillId="7" borderId="26" xfId="0" applyNumberFormat="1" applyFont="1" applyFill="1" applyBorder="1" applyAlignment="1">
      <alignment horizontal="center" vertical="top"/>
    </xf>
    <xf numFmtId="3" fontId="2" fillId="7" borderId="32" xfId="0" applyNumberFormat="1" applyFont="1" applyFill="1" applyBorder="1" applyAlignment="1">
      <alignment horizontal="center" vertical="top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Fill="1" applyBorder="1" applyAlignment="1">
      <alignment horizontal="center" vertical="top" wrapText="1"/>
    </xf>
    <xf numFmtId="164" fontId="16" fillId="5" borderId="0" xfId="0" applyNumberFormat="1" applyFont="1" applyFill="1" applyBorder="1"/>
    <xf numFmtId="0" fontId="16" fillId="5" borderId="0" xfId="0" applyFont="1" applyFill="1" applyBorder="1"/>
  </cellXfs>
  <cellStyles count="2">
    <cellStyle name="Excel Built-in Normal" xfId="1"/>
    <cellStyle name="Įprastas" xfId="0" builtinId="0"/>
  </cellStyles>
  <dxfs count="0"/>
  <tableStyles count="0" defaultTableStyle="TableStyleMedium2" defaultPivotStyle="PivotStyleLight16"/>
  <colors>
    <mruColors>
      <color rgb="FFCCFFCC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98"/>
  <sheetViews>
    <sheetView tabSelected="1" zoomScaleNormal="100" workbookViewId="0">
      <selection activeCell="AB14" sqref="AB14"/>
    </sheetView>
  </sheetViews>
  <sheetFormatPr defaultColWidth="9.140625" defaultRowHeight="12.75" x14ac:dyDescent="0.2"/>
  <cols>
    <col min="1" max="1" width="3.140625" style="451" customWidth="1"/>
    <col min="2" max="4" width="3.140625" style="452" customWidth="1"/>
    <col min="5" max="5" width="28.28515625" style="451" customWidth="1"/>
    <col min="6" max="6" width="3" style="454" customWidth="1"/>
    <col min="7" max="7" width="3" style="455" hidden="1" customWidth="1"/>
    <col min="8" max="8" width="3" style="452" hidden="1" customWidth="1"/>
    <col min="9" max="9" width="16" style="452" customWidth="1"/>
    <col min="10" max="10" width="7.140625" style="451" customWidth="1"/>
    <col min="11" max="11" width="7.7109375" style="451" customWidth="1"/>
    <col min="12" max="12" width="7.5703125" style="451" customWidth="1"/>
    <col min="13" max="13" width="8.140625" style="451" customWidth="1"/>
    <col min="14" max="14" width="9" style="451" customWidth="1"/>
    <col min="15" max="15" width="24.7109375" style="451" customWidth="1"/>
    <col min="16" max="19" width="5.7109375" style="452" customWidth="1"/>
    <col min="20" max="20" width="10.28515625" style="451" bestFit="1" customWidth="1"/>
    <col min="21" max="16384" width="9.140625" style="451"/>
  </cols>
  <sheetData>
    <row r="1" spans="1:26" s="33" customFormat="1" ht="21" customHeight="1" x14ac:dyDescent="0.25">
      <c r="A1" s="31"/>
      <c r="B1" s="32"/>
      <c r="C1" s="32"/>
      <c r="D1" s="32"/>
      <c r="E1" s="31"/>
      <c r="F1" s="267"/>
      <c r="G1" s="87"/>
      <c r="H1" s="51"/>
      <c r="I1" s="51"/>
      <c r="J1" s="410"/>
      <c r="K1" s="410"/>
      <c r="L1" s="410"/>
      <c r="M1" s="922" t="s">
        <v>82</v>
      </c>
      <c r="N1" s="922"/>
      <c r="O1" s="922"/>
      <c r="P1" s="922"/>
      <c r="Q1" s="922"/>
      <c r="R1" s="922"/>
      <c r="S1" s="922"/>
    </row>
    <row r="2" spans="1:26" s="203" customFormat="1" ht="14.25" customHeight="1" x14ac:dyDescent="0.2">
      <c r="A2" s="923" t="s">
        <v>161</v>
      </c>
      <c r="B2" s="923"/>
      <c r="C2" s="923"/>
      <c r="D2" s="923"/>
      <c r="E2" s="923"/>
      <c r="F2" s="923"/>
      <c r="G2" s="923"/>
      <c r="H2" s="923"/>
      <c r="I2" s="923"/>
      <c r="J2" s="923"/>
      <c r="K2" s="923"/>
      <c r="L2" s="923"/>
      <c r="M2" s="923"/>
      <c r="N2" s="923"/>
      <c r="O2" s="923"/>
      <c r="P2" s="923"/>
      <c r="Q2" s="923"/>
      <c r="R2" s="923"/>
      <c r="S2" s="923"/>
      <c r="T2" s="203" t="s">
        <v>56</v>
      </c>
    </row>
    <row r="3" spans="1:26" s="203" customFormat="1" ht="14.25" customHeight="1" x14ac:dyDescent="0.2">
      <c r="A3" s="924" t="s">
        <v>0</v>
      </c>
      <c r="B3" s="924"/>
      <c r="C3" s="924"/>
      <c r="D3" s="924"/>
      <c r="E3" s="924"/>
      <c r="F3" s="924"/>
      <c r="G3" s="924"/>
      <c r="H3" s="924"/>
      <c r="I3" s="924"/>
      <c r="J3" s="924"/>
      <c r="K3" s="924"/>
      <c r="L3" s="924"/>
      <c r="M3" s="924"/>
      <c r="N3" s="924"/>
      <c r="O3" s="924"/>
      <c r="P3" s="924"/>
      <c r="Q3" s="924"/>
      <c r="R3" s="924"/>
      <c r="S3" s="924"/>
    </row>
    <row r="4" spans="1:26" s="203" customFormat="1" ht="14.25" customHeight="1" x14ac:dyDescent="0.2">
      <c r="A4" s="925" t="s">
        <v>1</v>
      </c>
      <c r="B4" s="925"/>
      <c r="C4" s="925"/>
      <c r="D4" s="925"/>
      <c r="E4" s="925"/>
      <c r="F4" s="925"/>
      <c r="G4" s="925"/>
      <c r="H4" s="925"/>
      <c r="I4" s="925"/>
      <c r="J4" s="925"/>
      <c r="K4" s="925"/>
      <c r="L4" s="925"/>
      <c r="M4" s="925"/>
      <c r="N4" s="925"/>
      <c r="O4" s="925"/>
      <c r="P4" s="925"/>
      <c r="Q4" s="925"/>
      <c r="R4" s="925"/>
      <c r="S4" s="925"/>
    </row>
    <row r="5" spans="1:26" s="203" customFormat="1" ht="15.75" customHeight="1" thickBot="1" x14ac:dyDescent="0.25">
      <c r="A5" s="1"/>
      <c r="B5" s="1"/>
      <c r="C5" s="1"/>
      <c r="D5" s="1"/>
      <c r="E5" s="285"/>
      <c r="F5" s="268"/>
      <c r="G5" s="88"/>
      <c r="H5" s="285"/>
      <c r="I5" s="285"/>
      <c r="J5" s="285"/>
      <c r="K5" s="2"/>
      <c r="L5" s="2"/>
      <c r="M5" s="2"/>
      <c r="N5" s="2"/>
      <c r="O5" s="27"/>
      <c r="P5" s="285"/>
      <c r="Q5" s="926" t="s">
        <v>160</v>
      </c>
      <c r="R5" s="926"/>
      <c r="S5" s="926"/>
    </row>
    <row r="6" spans="1:26" s="203" customFormat="1" ht="22.5" customHeight="1" thickBot="1" x14ac:dyDescent="0.25">
      <c r="A6" s="927" t="s">
        <v>2</v>
      </c>
      <c r="B6" s="930" t="s">
        <v>3</v>
      </c>
      <c r="C6" s="930" t="s">
        <v>4</v>
      </c>
      <c r="D6" s="119"/>
      <c r="E6" s="933" t="s">
        <v>5</v>
      </c>
      <c r="F6" s="935" t="s">
        <v>6</v>
      </c>
      <c r="G6" s="971" t="s">
        <v>78</v>
      </c>
      <c r="H6" s="974" t="s">
        <v>7</v>
      </c>
      <c r="I6" s="937" t="s">
        <v>167</v>
      </c>
      <c r="J6" s="976" t="s">
        <v>8</v>
      </c>
      <c r="K6" s="979" t="s">
        <v>166</v>
      </c>
      <c r="L6" s="982" t="s">
        <v>85</v>
      </c>
      <c r="M6" s="985" t="s">
        <v>86</v>
      </c>
      <c r="N6" s="1111" t="s">
        <v>162</v>
      </c>
      <c r="O6" s="943" t="s">
        <v>9</v>
      </c>
      <c r="P6" s="944"/>
      <c r="Q6" s="944"/>
      <c r="R6" s="944"/>
      <c r="S6" s="945"/>
    </row>
    <row r="7" spans="1:26" s="203" customFormat="1" ht="16.5" customHeight="1" thickBot="1" x14ac:dyDescent="0.25">
      <c r="A7" s="928"/>
      <c r="B7" s="931"/>
      <c r="C7" s="931"/>
      <c r="D7" s="120"/>
      <c r="E7" s="934"/>
      <c r="F7" s="936"/>
      <c r="G7" s="972"/>
      <c r="H7" s="975"/>
      <c r="I7" s="938"/>
      <c r="J7" s="977"/>
      <c r="K7" s="980"/>
      <c r="L7" s="983"/>
      <c r="M7" s="986"/>
      <c r="N7" s="1112"/>
      <c r="O7" s="946" t="s">
        <v>5</v>
      </c>
      <c r="P7" s="947" t="s">
        <v>10</v>
      </c>
      <c r="Q7" s="948"/>
      <c r="R7" s="948"/>
      <c r="S7" s="949"/>
    </row>
    <row r="8" spans="1:26" s="203" customFormat="1" ht="95.25" customHeight="1" thickBot="1" x14ac:dyDescent="0.25">
      <c r="A8" s="929"/>
      <c r="B8" s="932"/>
      <c r="C8" s="932"/>
      <c r="D8" s="120"/>
      <c r="E8" s="934"/>
      <c r="F8" s="936"/>
      <c r="G8" s="973"/>
      <c r="H8" s="975"/>
      <c r="I8" s="939"/>
      <c r="J8" s="978"/>
      <c r="K8" s="981"/>
      <c r="L8" s="984"/>
      <c r="M8" s="987"/>
      <c r="N8" s="1113"/>
      <c r="O8" s="946"/>
      <c r="P8" s="364" t="s">
        <v>87</v>
      </c>
      <c r="Q8" s="365" t="s">
        <v>88</v>
      </c>
      <c r="R8" s="366" t="s">
        <v>89</v>
      </c>
      <c r="S8" s="367" t="s">
        <v>164</v>
      </c>
    </row>
    <row r="9" spans="1:26" s="203" customFormat="1" ht="15.75" customHeight="1" x14ac:dyDescent="0.2">
      <c r="A9" s="950" t="s">
        <v>11</v>
      </c>
      <c r="B9" s="951"/>
      <c r="C9" s="951"/>
      <c r="D9" s="951"/>
      <c r="E9" s="951"/>
      <c r="F9" s="951"/>
      <c r="G9" s="951"/>
      <c r="H9" s="951"/>
      <c r="I9" s="952"/>
      <c r="J9" s="952"/>
      <c r="K9" s="952"/>
      <c r="L9" s="952"/>
      <c r="M9" s="952"/>
      <c r="N9" s="952"/>
      <c r="O9" s="951"/>
      <c r="P9" s="951"/>
      <c r="Q9" s="951"/>
      <c r="R9" s="951"/>
      <c r="S9" s="953"/>
    </row>
    <row r="10" spans="1:26" s="203" customFormat="1" ht="15.75" customHeight="1" x14ac:dyDescent="0.2">
      <c r="A10" s="954" t="s">
        <v>12</v>
      </c>
      <c r="B10" s="955"/>
      <c r="C10" s="955"/>
      <c r="D10" s="955"/>
      <c r="E10" s="955"/>
      <c r="F10" s="955"/>
      <c r="G10" s="955"/>
      <c r="H10" s="955"/>
      <c r="I10" s="955"/>
      <c r="J10" s="955"/>
      <c r="K10" s="955"/>
      <c r="L10" s="955"/>
      <c r="M10" s="955"/>
      <c r="N10" s="955"/>
      <c r="O10" s="955"/>
      <c r="P10" s="955"/>
      <c r="Q10" s="955"/>
      <c r="R10" s="955"/>
      <c r="S10" s="956"/>
    </row>
    <row r="11" spans="1:26" s="203" customFormat="1" ht="15.75" customHeight="1" x14ac:dyDescent="0.2">
      <c r="A11" s="266" t="s">
        <v>13</v>
      </c>
      <c r="B11" s="968" t="s">
        <v>14</v>
      </c>
      <c r="C11" s="968"/>
      <c r="D11" s="968"/>
      <c r="E11" s="968"/>
      <c r="F11" s="968"/>
      <c r="G11" s="968"/>
      <c r="H11" s="968"/>
      <c r="I11" s="968"/>
      <c r="J11" s="968"/>
      <c r="K11" s="969"/>
      <c r="L11" s="969"/>
      <c r="M11" s="969"/>
      <c r="N11" s="969"/>
      <c r="O11" s="969"/>
      <c r="P11" s="969"/>
      <c r="Q11" s="969"/>
      <c r="R11" s="969"/>
      <c r="S11" s="970"/>
      <c r="T11" s="745"/>
      <c r="U11" s="235"/>
      <c r="V11" s="235"/>
      <c r="W11" s="235"/>
      <c r="X11" s="235"/>
      <c r="Y11" s="235"/>
      <c r="Z11" s="235"/>
    </row>
    <row r="12" spans="1:26" s="203" customFormat="1" ht="15.75" customHeight="1" thickBot="1" x14ac:dyDescent="0.25">
      <c r="A12" s="587" t="s">
        <v>13</v>
      </c>
      <c r="B12" s="265" t="s">
        <v>13</v>
      </c>
      <c r="C12" s="1123" t="s">
        <v>15</v>
      </c>
      <c r="D12" s="1124"/>
      <c r="E12" s="1124"/>
      <c r="F12" s="1124"/>
      <c r="G12" s="1124"/>
      <c r="H12" s="1124"/>
      <c r="I12" s="1124"/>
      <c r="J12" s="1124"/>
      <c r="K12" s="1124"/>
      <c r="L12" s="1124"/>
      <c r="M12" s="1124"/>
      <c r="N12" s="1124"/>
      <c r="O12" s="1124"/>
      <c r="P12" s="1124"/>
      <c r="Q12" s="1124"/>
      <c r="R12" s="1124"/>
      <c r="S12" s="1125"/>
      <c r="T12" s="235"/>
      <c r="U12" s="235"/>
      <c r="V12" s="235"/>
      <c r="W12" s="235"/>
      <c r="X12" s="235"/>
      <c r="Y12" s="235"/>
      <c r="Z12" s="235"/>
    </row>
    <row r="13" spans="1:26" s="203" customFormat="1" ht="42" customHeight="1" x14ac:dyDescent="0.2">
      <c r="A13" s="58" t="s">
        <v>13</v>
      </c>
      <c r="B13" s="238" t="s">
        <v>13</v>
      </c>
      <c r="C13" s="241" t="s">
        <v>13</v>
      </c>
      <c r="D13" s="637"/>
      <c r="E13" s="962" t="s">
        <v>188</v>
      </c>
      <c r="F13" s="964" t="s">
        <v>55</v>
      </c>
      <c r="G13" s="915">
        <v>11020306</v>
      </c>
      <c r="H13" s="940" t="s">
        <v>16</v>
      </c>
      <c r="I13" s="769" t="s">
        <v>209</v>
      </c>
      <c r="J13" s="84" t="s">
        <v>17</v>
      </c>
      <c r="K13" s="382"/>
      <c r="L13" s="383">
        <f>149.8+202.5-149.8</f>
        <v>202.5</v>
      </c>
      <c r="M13" s="631"/>
      <c r="N13" s="632"/>
      <c r="O13" s="166" t="s">
        <v>174</v>
      </c>
      <c r="P13" s="287"/>
      <c r="Q13" s="332">
        <v>1</v>
      </c>
      <c r="R13" s="136"/>
      <c r="S13" s="329"/>
    </row>
    <row r="14" spans="1:26" s="203" customFormat="1" ht="29.25" customHeight="1" x14ac:dyDescent="0.2">
      <c r="A14" s="59"/>
      <c r="B14" s="239"/>
      <c r="C14" s="242"/>
      <c r="D14" s="624"/>
      <c r="E14" s="963"/>
      <c r="F14" s="965"/>
      <c r="G14" s="916"/>
      <c r="H14" s="941"/>
      <c r="I14" s="411"/>
      <c r="J14" s="84" t="s">
        <v>17</v>
      </c>
      <c r="K14" s="458"/>
      <c r="L14" s="461">
        <f>120</f>
        <v>120</v>
      </c>
      <c r="M14" s="117"/>
      <c r="N14" s="164"/>
      <c r="O14" s="602" t="s">
        <v>90</v>
      </c>
      <c r="P14" s="339"/>
      <c r="Q14" s="332">
        <v>1</v>
      </c>
      <c r="R14" s="140"/>
      <c r="S14" s="330"/>
      <c r="U14" s="233"/>
      <c r="W14" s="233"/>
      <c r="Y14" s="233"/>
    </row>
    <row r="15" spans="1:26" s="203" customFormat="1" ht="29.25" customHeight="1" x14ac:dyDescent="0.2">
      <c r="A15" s="59"/>
      <c r="B15" s="239"/>
      <c r="C15" s="242"/>
      <c r="D15" s="788"/>
      <c r="E15" s="784"/>
      <c r="F15" s="965"/>
      <c r="G15" s="916"/>
      <c r="H15" s="941"/>
      <c r="I15" s="411"/>
      <c r="J15" s="84" t="s">
        <v>17</v>
      </c>
      <c r="K15" s="382"/>
      <c r="L15" s="377">
        <v>18.600000000000001</v>
      </c>
      <c r="M15" s="125"/>
      <c r="N15" s="787"/>
      <c r="O15" s="790" t="s">
        <v>214</v>
      </c>
      <c r="P15" s="339"/>
      <c r="Q15" s="332">
        <v>1</v>
      </c>
      <c r="R15" s="140"/>
      <c r="S15" s="330"/>
      <c r="U15" s="233"/>
      <c r="W15" s="233"/>
      <c r="Y15" s="233"/>
    </row>
    <row r="16" spans="1:26" s="203" customFormat="1" ht="43.5" customHeight="1" x14ac:dyDescent="0.2">
      <c r="A16" s="59"/>
      <c r="B16" s="239"/>
      <c r="C16" s="242"/>
      <c r="D16" s="624"/>
      <c r="E16" s="46"/>
      <c r="F16" s="965"/>
      <c r="G16" s="916"/>
      <c r="H16" s="941"/>
      <c r="I16" s="411"/>
      <c r="J16" s="84" t="s">
        <v>17</v>
      </c>
      <c r="K16" s="382"/>
      <c r="L16" s="377"/>
      <c r="M16" s="125">
        <v>20.6</v>
      </c>
      <c r="N16" s="632"/>
      <c r="O16" s="569" t="s">
        <v>187</v>
      </c>
      <c r="P16" s="619"/>
      <c r="Q16" s="333"/>
      <c r="R16" s="126">
        <v>1</v>
      </c>
      <c r="S16" s="11"/>
      <c r="U16" s="233"/>
      <c r="V16" s="412"/>
      <c r="W16" s="233"/>
    </row>
    <row r="17" spans="1:26" s="203" customFormat="1" ht="28.5" customHeight="1" x14ac:dyDescent="0.2">
      <c r="A17" s="59"/>
      <c r="B17" s="239"/>
      <c r="C17" s="242"/>
      <c r="D17" s="624"/>
      <c r="E17" s="963"/>
      <c r="F17" s="965"/>
      <c r="G17" s="916"/>
      <c r="H17" s="941"/>
      <c r="I17" s="771"/>
      <c r="J17" s="234" t="s">
        <v>17</v>
      </c>
      <c r="K17" s="458">
        <v>4</v>
      </c>
      <c r="L17" s="461"/>
      <c r="M17" s="570"/>
      <c r="N17" s="164"/>
      <c r="O17" s="170" t="s">
        <v>97</v>
      </c>
      <c r="P17" s="247">
        <v>60</v>
      </c>
      <c r="Q17" s="169"/>
      <c r="R17" s="134"/>
      <c r="S17" s="47"/>
    </row>
    <row r="18" spans="1:26" s="203" customFormat="1" ht="25.5" customHeight="1" x14ac:dyDescent="0.2">
      <c r="A18" s="59"/>
      <c r="B18" s="239"/>
      <c r="C18" s="242"/>
      <c r="D18" s="624"/>
      <c r="E18" s="963"/>
      <c r="F18" s="965"/>
      <c r="G18" s="916"/>
      <c r="H18" s="941"/>
      <c r="I18" s="411"/>
      <c r="J18" s="84" t="s">
        <v>17</v>
      </c>
      <c r="K18" s="382">
        <v>44</v>
      </c>
      <c r="L18" s="383"/>
      <c r="M18" s="459"/>
      <c r="N18" s="632"/>
      <c r="O18" s="866" t="s">
        <v>98</v>
      </c>
      <c r="P18" s="287">
        <v>1</v>
      </c>
      <c r="Q18" s="332"/>
      <c r="R18" s="140"/>
      <c r="S18" s="330"/>
      <c r="U18" s="233"/>
      <c r="W18" s="233"/>
      <c r="Y18" s="233"/>
    </row>
    <row r="19" spans="1:26" s="203" customFormat="1" ht="18.75" customHeight="1" thickBot="1" x14ac:dyDescent="0.25">
      <c r="A19" s="60"/>
      <c r="B19" s="240"/>
      <c r="C19" s="243"/>
      <c r="D19" s="638"/>
      <c r="E19" s="43"/>
      <c r="F19" s="1003"/>
      <c r="G19" s="1004"/>
      <c r="H19" s="942"/>
      <c r="I19" s="413"/>
      <c r="J19" s="414" t="s">
        <v>18</v>
      </c>
      <c r="K19" s="301">
        <f>SUM(K13:K18)</f>
        <v>48</v>
      </c>
      <c r="L19" s="306">
        <f>SUM(L13:L16)</f>
        <v>341.1</v>
      </c>
      <c r="M19" s="147">
        <f>SUM(M13:M16)</f>
        <v>20.6</v>
      </c>
      <c r="N19" s="168">
        <f>SUM(N13:N16)</f>
        <v>0</v>
      </c>
      <c r="O19" s="897"/>
      <c r="P19" s="621"/>
      <c r="Q19" s="334"/>
      <c r="R19" s="127"/>
      <c r="S19" s="595"/>
      <c r="T19" s="233"/>
      <c r="V19" s="233"/>
    </row>
    <row r="20" spans="1:26" s="203" customFormat="1" ht="33.75" customHeight="1" x14ac:dyDescent="0.2">
      <c r="A20" s="957" t="s">
        <v>13</v>
      </c>
      <c r="B20" s="878" t="s">
        <v>13</v>
      </c>
      <c r="C20" s="960" t="s">
        <v>19</v>
      </c>
      <c r="D20" s="637"/>
      <c r="E20" s="962" t="s">
        <v>54</v>
      </c>
      <c r="F20" s="964"/>
      <c r="G20" s="915">
        <v>11020307</v>
      </c>
      <c r="H20" s="940" t="s">
        <v>16</v>
      </c>
      <c r="I20" s="966" t="s">
        <v>209</v>
      </c>
      <c r="J20" s="6" t="s">
        <v>17</v>
      </c>
      <c r="K20" s="318">
        <v>9</v>
      </c>
      <c r="L20" s="316">
        <v>13</v>
      </c>
      <c r="M20" s="100">
        <v>13</v>
      </c>
      <c r="N20" s="142">
        <v>13</v>
      </c>
      <c r="O20" s="596" t="s">
        <v>20</v>
      </c>
      <c r="P20" s="620">
        <v>20</v>
      </c>
      <c r="Q20" s="335">
        <v>20</v>
      </c>
      <c r="R20" s="128">
        <v>21</v>
      </c>
      <c r="S20" s="594">
        <v>22</v>
      </c>
    </row>
    <row r="21" spans="1:26" s="203" customFormat="1" ht="21.75" customHeight="1" x14ac:dyDescent="0.2">
      <c r="A21" s="958"/>
      <c r="B21" s="879"/>
      <c r="C21" s="961"/>
      <c r="D21" s="624"/>
      <c r="E21" s="963"/>
      <c r="F21" s="965"/>
      <c r="G21" s="916"/>
      <c r="H21" s="941"/>
      <c r="I21" s="864"/>
      <c r="J21" s="84" t="s">
        <v>61</v>
      </c>
      <c r="K21" s="319">
        <v>6</v>
      </c>
      <c r="L21" s="317"/>
      <c r="M21" s="184"/>
      <c r="N21" s="185"/>
      <c r="O21" s="988" t="s">
        <v>135</v>
      </c>
      <c r="P21" s="287">
        <v>300</v>
      </c>
      <c r="Q21" s="333">
        <v>500</v>
      </c>
      <c r="R21" s="158">
        <v>510</v>
      </c>
      <c r="S21" s="11">
        <v>515</v>
      </c>
      <c r="U21" s="233"/>
    </row>
    <row r="22" spans="1:26" s="203" customFormat="1" ht="23.25" customHeight="1" thickBot="1" x14ac:dyDescent="0.25">
      <c r="A22" s="958"/>
      <c r="B22" s="879"/>
      <c r="C22" s="961"/>
      <c r="D22" s="624"/>
      <c r="E22" s="963"/>
      <c r="F22" s="965"/>
      <c r="G22" s="916"/>
      <c r="H22" s="1122"/>
      <c r="I22" s="967"/>
      <c r="J22" s="600" t="s">
        <v>18</v>
      </c>
      <c r="K22" s="301">
        <f>SUM(K20:K21)</f>
        <v>15</v>
      </c>
      <c r="L22" s="306">
        <f>+L20</f>
        <v>13</v>
      </c>
      <c r="M22" s="99">
        <f>+M20</f>
        <v>13</v>
      </c>
      <c r="N22" s="98">
        <f>+N20</f>
        <v>13</v>
      </c>
      <c r="O22" s="989"/>
      <c r="P22" s="340"/>
      <c r="Q22" s="336"/>
      <c r="R22" s="129"/>
      <c r="S22" s="331"/>
      <c r="U22" s="233"/>
    </row>
    <row r="23" spans="1:26" s="203" customFormat="1" ht="30" customHeight="1" x14ac:dyDescent="0.2">
      <c r="A23" s="957" t="s">
        <v>13</v>
      </c>
      <c r="B23" s="878" t="s">
        <v>13</v>
      </c>
      <c r="C23" s="960" t="s">
        <v>21</v>
      </c>
      <c r="D23" s="637"/>
      <c r="E23" s="962" t="s">
        <v>101</v>
      </c>
      <c r="F23" s="964"/>
      <c r="G23" s="915">
        <v>11020310</v>
      </c>
      <c r="H23" s="940" t="s">
        <v>16</v>
      </c>
      <c r="I23" s="769" t="s">
        <v>209</v>
      </c>
      <c r="J23" s="6" t="s">
        <v>17</v>
      </c>
      <c r="K23" s="318">
        <v>36</v>
      </c>
      <c r="L23" s="316">
        <v>66.099999999999994</v>
      </c>
      <c r="M23" s="316">
        <v>66.099999999999994</v>
      </c>
      <c r="N23" s="316">
        <v>66.099999999999994</v>
      </c>
      <c r="O23" s="118" t="s">
        <v>66</v>
      </c>
      <c r="P23" s="387">
        <v>200</v>
      </c>
      <c r="Q23" s="388">
        <v>1300</v>
      </c>
      <c r="R23" s="337">
        <v>1300</v>
      </c>
      <c r="S23" s="130">
        <v>1300</v>
      </c>
    </row>
    <row r="24" spans="1:26" s="203" customFormat="1" ht="38.25" customHeight="1" x14ac:dyDescent="0.2">
      <c r="A24" s="958"/>
      <c r="B24" s="879"/>
      <c r="C24" s="961"/>
      <c r="D24" s="624"/>
      <c r="E24" s="963"/>
      <c r="F24" s="965"/>
      <c r="G24" s="916"/>
      <c r="H24" s="941"/>
      <c r="I24" s="771"/>
      <c r="J24" s="234" t="s">
        <v>17</v>
      </c>
      <c r="K24" s="458">
        <v>26.3</v>
      </c>
      <c r="L24" s="461">
        <v>23.7</v>
      </c>
      <c r="M24" s="461">
        <v>23.7</v>
      </c>
      <c r="N24" s="97">
        <v>23.7</v>
      </c>
      <c r="O24" s="988" t="s">
        <v>102</v>
      </c>
      <c r="P24" s="148">
        <v>32</v>
      </c>
      <c r="Q24" s="990">
        <v>21</v>
      </c>
      <c r="R24" s="992">
        <v>21</v>
      </c>
      <c r="S24" s="920">
        <v>21</v>
      </c>
      <c r="W24" s="233"/>
    </row>
    <row r="25" spans="1:26" s="203" customFormat="1" ht="18" customHeight="1" thickBot="1" x14ac:dyDescent="0.25">
      <c r="A25" s="959"/>
      <c r="B25" s="880"/>
      <c r="C25" s="1001"/>
      <c r="D25" s="638"/>
      <c r="E25" s="1002"/>
      <c r="F25" s="1003"/>
      <c r="G25" s="1004"/>
      <c r="H25" s="942"/>
      <c r="I25" s="770"/>
      <c r="J25" s="600" t="s">
        <v>18</v>
      </c>
      <c r="K25" s="301">
        <f>SUM(K23:K24)</f>
        <v>62.3</v>
      </c>
      <c r="L25" s="306">
        <f>SUM(L23:L24)</f>
        <v>89.8</v>
      </c>
      <c r="M25" s="147">
        <f>SUM(M23:M24)</f>
        <v>89.8</v>
      </c>
      <c r="N25" s="168">
        <f t="shared" ref="N25" si="0">SUM(N23:N24)</f>
        <v>89.8</v>
      </c>
      <c r="O25" s="989"/>
      <c r="P25" s="197"/>
      <c r="Q25" s="991"/>
      <c r="R25" s="993"/>
      <c r="S25" s="921"/>
      <c r="X25" s="233"/>
    </row>
    <row r="26" spans="1:26" s="203" customFormat="1" ht="28.5" customHeight="1" x14ac:dyDescent="0.2">
      <c r="A26" s="957" t="s">
        <v>13</v>
      </c>
      <c r="B26" s="878" t="s">
        <v>13</v>
      </c>
      <c r="C26" s="960" t="s">
        <v>32</v>
      </c>
      <c r="D26" s="637"/>
      <c r="E26" s="962" t="s">
        <v>120</v>
      </c>
      <c r="F26" s="964"/>
      <c r="G26" s="994">
        <v>11020310</v>
      </c>
      <c r="H26" s="996" t="s">
        <v>16</v>
      </c>
      <c r="I26" s="769" t="s">
        <v>209</v>
      </c>
      <c r="J26" s="205" t="s">
        <v>17</v>
      </c>
      <c r="K26" s="320">
        <v>20.9</v>
      </c>
      <c r="L26" s="192">
        <v>14</v>
      </c>
      <c r="M26" s="302">
        <f>75-50</f>
        <v>25</v>
      </c>
      <c r="N26" s="302">
        <f>75-50</f>
        <v>25</v>
      </c>
      <c r="O26" s="998" t="s">
        <v>70</v>
      </c>
      <c r="P26" s="1015">
        <v>2</v>
      </c>
      <c r="Q26" s="1088">
        <v>1</v>
      </c>
      <c r="R26" s="999">
        <v>2</v>
      </c>
      <c r="S26" s="1133">
        <v>2</v>
      </c>
      <c r="W26" s="233"/>
    </row>
    <row r="27" spans="1:26" s="203" customFormat="1" ht="15.75" customHeight="1" thickBot="1" x14ac:dyDescent="0.25">
      <c r="A27" s="959"/>
      <c r="B27" s="880"/>
      <c r="C27" s="961"/>
      <c r="D27" s="638"/>
      <c r="E27" s="963"/>
      <c r="F27" s="965"/>
      <c r="G27" s="995"/>
      <c r="H27" s="997"/>
      <c r="I27" s="413"/>
      <c r="J27" s="600" t="s">
        <v>18</v>
      </c>
      <c r="K27" s="301">
        <f>SUM(K26:K26)</f>
        <v>20.9</v>
      </c>
      <c r="L27" s="306">
        <f>SUM(L26:L26)</f>
        <v>14</v>
      </c>
      <c r="M27" s="147">
        <f>SUM(M26:M26)</f>
        <v>25</v>
      </c>
      <c r="N27" s="168">
        <f>SUM(N26:N26)</f>
        <v>25</v>
      </c>
      <c r="O27" s="989"/>
      <c r="P27" s="1016"/>
      <c r="Q27" s="1089"/>
      <c r="R27" s="1000"/>
      <c r="S27" s="1134"/>
    </row>
    <row r="28" spans="1:26" s="203" customFormat="1" ht="15.75" customHeight="1" thickBot="1" x14ac:dyDescent="0.25">
      <c r="A28" s="52" t="s">
        <v>13</v>
      </c>
      <c r="B28" s="12" t="s">
        <v>13</v>
      </c>
      <c r="C28" s="1059" t="s">
        <v>22</v>
      </c>
      <c r="D28" s="1059"/>
      <c r="E28" s="1059"/>
      <c r="F28" s="1059"/>
      <c r="G28" s="1059"/>
      <c r="H28" s="1059"/>
      <c r="I28" s="1059"/>
      <c r="J28" s="1059"/>
      <c r="K28" s="415">
        <f>+K27+K25+K22+K19</f>
        <v>146.19999999999999</v>
      </c>
      <c r="L28" s="527">
        <f>+L27+L25+L22+L19</f>
        <v>457.90000000000003</v>
      </c>
      <c r="M28" s="533">
        <f>+M27+M25+M22+M19</f>
        <v>148.4</v>
      </c>
      <c r="N28" s="567">
        <f t="shared" ref="N28" si="1">+N27+N25+N22+N19</f>
        <v>127.8</v>
      </c>
      <c r="O28" s="1060"/>
      <c r="P28" s="1061"/>
      <c r="Q28" s="1061"/>
      <c r="R28" s="1061"/>
      <c r="S28" s="1062"/>
    </row>
    <row r="29" spans="1:26" s="203" customFormat="1" ht="16.5" customHeight="1" thickBot="1" x14ac:dyDescent="0.25">
      <c r="A29" s="52" t="s">
        <v>13</v>
      </c>
      <c r="B29" s="12" t="s">
        <v>19</v>
      </c>
      <c r="C29" s="1063" t="s">
        <v>23</v>
      </c>
      <c r="D29" s="1063"/>
      <c r="E29" s="1063"/>
      <c r="F29" s="1063"/>
      <c r="G29" s="1063"/>
      <c r="H29" s="1063"/>
      <c r="I29" s="1063"/>
      <c r="J29" s="1063"/>
      <c r="K29" s="1063"/>
      <c r="L29" s="1063"/>
      <c r="M29" s="1063"/>
      <c r="N29" s="1063"/>
      <c r="O29" s="1063"/>
      <c r="P29" s="1063"/>
      <c r="Q29" s="1063"/>
      <c r="R29" s="1063"/>
      <c r="S29" s="1064"/>
      <c r="W29" s="233"/>
      <c r="X29" s="233"/>
    </row>
    <row r="30" spans="1:26" s="203" customFormat="1" ht="14.25" customHeight="1" x14ac:dyDescent="0.2">
      <c r="A30" s="635" t="s">
        <v>13</v>
      </c>
      <c r="B30" s="589" t="s">
        <v>19</v>
      </c>
      <c r="C30" s="4" t="s">
        <v>13</v>
      </c>
      <c r="D30" s="637"/>
      <c r="E30" s="1120" t="s">
        <v>24</v>
      </c>
      <c r="F30" s="269"/>
      <c r="G30" s="89"/>
      <c r="H30" s="604">
        <v>2</v>
      </c>
      <c r="I30" s="966" t="s">
        <v>209</v>
      </c>
      <c r="J30" s="389" t="s">
        <v>25</v>
      </c>
      <c r="K30" s="109">
        <v>350.3</v>
      </c>
      <c r="L30" s="173">
        <f>330.8</f>
        <v>330.8</v>
      </c>
      <c r="M30" s="123">
        <f t="shared" ref="M30:N30" si="2">330.8+100</f>
        <v>430.8</v>
      </c>
      <c r="N30" s="224">
        <f t="shared" si="2"/>
        <v>430.8</v>
      </c>
      <c r="O30" s="962"/>
      <c r="P30" s="1082"/>
      <c r="Q30" s="398"/>
      <c r="R30" s="321"/>
      <c r="S30" s="278"/>
      <c r="T30" s="233"/>
    </row>
    <row r="31" spans="1:26" s="203" customFormat="1" ht="14.25" customHeight="1" x14ac:dyDescent="0.2">
      <c r="A31" s="53"/>
      <c r="B31" s="590"/>
      <c r="C31" s="4"/>
      <c r="D31" s="624"/>
      <c r="E31" s="1121"/>
      <c r="F31" s="269"/>
      <c r="G31" s="90"/>
      <c r="H31" s="642"/>
      <c r="I31" s="864"/>
      <c r="J31" s="355" t="s">
        <v>52</v>
      </c>
      <c r="K31" s="201">
        <v>65.599999999999994</v>
      </c>
      <c r="L31" s="383">
        <v>124.2</v>
      </c>
      <c r="M31" s="459"/>
      <c r="N31" s="692"/>
      <c r="O31" s="963"/>
      <c r="P31" s="1083"/>
      <c r="Q31" s="545"/>
      <c r="R31" s="546"/>
      <c r="S31" s="547"/>
    </row>
    <row r="32" spans="1:26" s="203" customFormat="1" ht="16.5" customHeight="1" x14ac:dyDescent="0.2">
      <c r="A32" s="53"/>
      <c r="B32" s="590"/>
      <c r="C32" s="4"/>
      <c r="D32" s="623" t="s">
        <v>13</v>
      </c>
      <c r="E32" s="1017" t="s">
        <v>26</v>
      </c>
      <c r="F32" s="269"/>
      <c r="G32" s="162">
        <v>11030201</v>
      </c>
      <c r="H32" s="642"/>
      <c r="I32" s="774"/>
      <c r="J32" s="354" t="s">
        <v>17</v>
      </c>
      <c r="K32" s="109">
        <f>1661.3-71.6</f>
        <v>1589.7</v>
      </c>
      <c r="L32" s="383">
        <v>1669.5</v>
      </c>
      <c r="M32" s="459">
        <v>1710</v>
      </c>
      <c r="N32" s="692">
        <v>1638</v>
      </c>
      <c r="O32" s="8" t="s">
        <v>118</v>
      </c>
      <c r="P32" s="370">
        <v>812</v>
      </c>
      <c r="Q32" s="400">
        <v>891</v>
      </c>
      <c r="R32" s="372">
        <v>891</v>
      </c>
      <c r="S32" s="259">
        <v>891</v>
      </c>
      <c r="T32" s="122"/>
      <c r="U32" s="202"/>
      <c r="W32" s="288"/>
      <c r="X32" s="146"/>
      <c r="Y32" s="146"/>
      <c r="Z32" s="233"/>
    </row>
    <row r="33" spans="1:26" s="203" customFormat="1" ht="30" customHeight="1" x14ac:dyDescent="0.2">
      <c r="A33" s="53"/>
      <c r="B33" s="683"/>
      <c r="C33" s="4"/>
      <c r="D33" s="696"/>
      <c r="E33" s="1018"/>
      <c r="F33" s="269"/>
      <c r="G33" s="90"/>
      <c r="H33" s="701"/>
      <c r="I33" s="774"/>
      <c r="J33" s="342"/>
      <c r="K33" s="113"/>
      <c r="L33" s="177"/>
      <c r="M33" s="122"/>
      <c r="N33" s="213"/>
      <c r="O33" s="8" t="s">
        <v>159</v>
      </c>
      <c r="P33" s="370"/>
      <c r="Q33" s="400">
        <v>19</v>
      </c>
      <c r="R33" s="180">
        <v>20</v>
      </c>
      <c r="S33" s="259">
        <v>21</v>
      </c>
      <c r="T33" s="122"/>
      <c r="W33" s="288"/>
      <c r="X33" s="146"/>
      <c r="Y33" s="146"/>
      <c r="Z33" s="233"/>
    </row>
    <row r="34" spans="1:26" s="203" customFormat="1" ht="16.5" customHeight="1" x14ac:dyDescent="0.2">
      <c r="A34" s="53"/>
      <c r="B34" s="590"/>
      <c r="C34" s="4"/>
      <c r="D34" s="624"/>
      <c r="E34" s="1018"/>
      <c r="F34" s="269"/>
      <c r="G34" s="90"/>
      <c r="H34" s="642"/>
      <c r="I34" s="774"/>
      <c r="J34" s="342"/>
      <c r="K34" s="113"/>
      <c r="L34" s="177"/>
      <c r="M34" s="122"/>
      <c r="N34" s="213"/>
      <c r="O34" s="392" t="s">
        <v>136</v>
      </c>
      <c r="P34" s="346">
        <v>12</v>
      </c>
      <c r="Q34" s="400">
        <v>12</v>
      </c>
      <c r="R34" s="373">
        <v>12</v>
      </c>
      <c r="S34" s="384"/>
      <c r="T34" s="122"/>
    </row>
    <row r="35" spans="1:26" s="203" customFormat="1" ht="28.5" customHeight="1" x14ac:dyDescent="0.2">
      <c r="A35" s="53"/>
      <c r="B35" s="590"/>
      <c r="C35" s="4"/>
      <c r="D35" s="624"/>
      <c r="E35" s="1018"/>
      <c r="F35" s="269"/>
      <c r="G35" s="90"/>
      <c r="H35" s="642"/>
      <c r="I35" s="774"/>
      <c r="J35" s="342"/>
      <c r="K35" s="161"/>
      <c r="L35" s="177"/>
      <c r="M35" s="288"/>
      <c r="N35" s="544"/>
      <c r="O35" s="392" t="s">
        <v>137</v>
      </c>
      <c r="P35" s="346">
        <v>2</v>
      </c>
      <c r="Q35" s="400"/>
      <c r="R35" s="373">
        <v>3</v>
      </c>
      <c r="S35" s="384"/>
      <c r="V35" s="233"/>
    </row>
    <row r="36" spans="1:26" s="203" customFormat="1" ht="18" customHeight="1" x14ac:dyDescent="0.2">
      <c r="A36" s="53"/>
      <c r="B36" s="590"/>
      <c r="C36" s="4"/>
      <c r="D36" s="624"/>
      <c r="E36" s="592"/>
      <c r="F36" s="269"/>
      <c r="G36" s="90"/>
      <c r="H36" s="642"/>
      <c r="I36" s="774"/>
      <c r="J36" s="342"/>
      <c r="K36" s="161"/>
      <c r="L36" s="177"/>
      <c r="M36" s="288"/>
      <c r="N36" s="544"/>
      <c r="O36" s="392" t="s">
        <v>138</v>
      </c>
      <c r="P36" s="346">
        <v>2</v>
      </c>
      <c r="Q36" s="400"/>
      <c r="R36" s="373">
        <v>4</v>
      </c>
      <c r="S36" s="384"/>
      <c r="V36" s="233"/>
      <c r="W36" s="233"/>
    </row>
    <row r="37" spans="1:26" s="203" customFormat="1" ht="18" customHeight="1" x14ac:dyDescent="0.2">
      <c r="A37" s="53"/>
      <c r="B37" s="590"/>
      <c r="C37" s="4"/>
      <c r="D37" s="624"/>
      <c r="E37" s="592"/>
      <c r="F37" s="269"/>
      <c r="G37" s="90"/>
      <c r="H37" s="642"/>
      <c r="I37" s="774"/>
      <c r="J37" s="342"/>
      <c r="K37" s="161"/>
      <c r="L37" s="177"/>
      <c r="M37" s="288"/>
      <c r="N37" s="544"/>
      <c r="O37" s="392" t="s">
        <v>139</v>
      </c>
      <c r="P37" s="346">
        <v>1</v>
      </c>
      <c r="Q37" s="400"/>
      <c r="R37" s="373"/>
      <c r="S37" s="384"/>
      <c r="V37" s="233"/>
      <c r="W37" s="233"/>
      <c r="Y37" s="233"/>
    </row>
    <row r="38" spans="1:26" s="203" customFormat="1" ht="30" customHeight="1" x14ac:dyDescent="0.2">
      <c r="A38" s="53"/>
      <c r="B38" s="590"/>
      <c r="C38" s="4"/>
      <c r="D38" s="624"/>
      <c r="E38" s="592"/>
      <c r="F38" s="269"/>
      <c r="G38" s="90"/>
      <c r="H38" s="642"/>
      <c r="I38" s="774"/>
      <c r="J38" s="342"/>
      <c r="K38" s="161"/>
      <c r="L38" s="177"/>
      <c r="M38" s="288"/>
      <c r="N38" s="544"/>
      <c r="O38" s="392" t="s">
        <v>104</v>
      </c>
      <c r="P38" s="370">
        <v>11607</v>
      </c>
      <c r="Q38" s="400">
        <v>11626</v>
      </c>
      <c r="R38" s="372">
        <v>11626</v>
      </c>
      <c r="S38" s="259">
        <v>11626</v>
      </c>
      <c r="V38" s="233"/>
      <c r="W38" s="233"/>
      <c r="Y38" s="233"/>
    </row>
    <row r="39" spans="1:26" s="203" customFormat="1" ht="27.75" customHeight="1" x14ac:dyDescent="0.2">
      <c r="A39" s="53"/>
      <c r="B39" s="590"/>
      <c r="C39" s="4"/>
      <c r="D39" s="624"/>
      <c r="E39" s="592"/>
      <c r="F39" s="269"/>
      <c r="G39" s="90"/>
      <c r="H39" s="642"/>
      <c r="I39" s="774"/>
      <c r="J39" s="358" t="s">
        <v>17</v>
      </c>
      <c r="K39" s="543"/>
      <c r="L39" s="807"/>
      <c r="M39" s="541">
        <v>20</v>
      </c>
      <c r="N39" s="542"/>
      <c r="O39" s="392" t="s">
        <v>140</v>
      </c>
      <c r="P39" s="346"/>
      <c r="Q39" s="400"/>
      <c r="R39" s="373">
        <v>1</v>
      </c>
      <c r="S39" s="384"/>
      <c r="V39" s="233"/>
      <c r="W39" s="233"/>
    </row>
    <row r="40" spans="1:26" s="203" customFormat="1" ht="27.75" customHeight="1" x14ac:dyDescent="0.2">
      <c r="A40" s="53"/>
      <c r="B40" s="590"/>
      <c r="C40" s="4"/>
      <c r="D40" s="624"/>
      <c r="E40" s="592"/>
      <c r="F40" s="269"/>
      <c r="G40" s="90"/>
      <c r="H40" s="642"/>
      <c r="I40" s="774"/>
      <c r="J40" s="342" t="s">
        <v>17</v>
      </c>
      <c r="K40" s="161"/>
      <c r="L40" s="177"/>
      <c r="M40" s="288"/>
      <c r="N40" s="544">
        <v>65</v>
      </c>
      <c r="O40" s="392" t="s">
        <v>141</v>
      </c>
      <c r="P40" s="346"/>
      <c r="Q40" s="400"/>
      <c r="R40" s="373"/>
      <c r="S40" s="384">
        <v>1</v>
      </c>
      <c r="V40" s="233"/>
      <c r="W40" s="233"/>
    </row>
    <row r="41" spans="1:26" s="203" customFormat="1" ht="28.5" customHeight="1" x14ac:dyDescent="0.2">
      <c r="A41" s="53"/>
      <c r="B41" s="590"/>
      <c r="C41" s="296"/>
      <c r="D41" s="625"/>
      <c r="E41" s="593"/>
      <c r="F41" s="269"/>
      <c r="G41" s="90"/>
      <c r="H41" s="642"/>
      <c r="I41" s="774"/>
      <c r="J41" s="359"/>
      <c r="K41" s="199"/>
      <c r="L41" s="175"/>
      <c r="M41" s="417"/>
      <c r="N41" s="449"/>
      <c r="O41" s="392" t="s">
        <v>178</v>
      </c>
      <c r="P41" s="346"/>
      <c r="Q41" s="399"/>
      <c r="R41" s="548">
        <v>1</v>
      </c>
      <c r="S41" s="549"/>
      <c r="V41" s="233"/>
    </row>
    <row r="42" spans="1:26" s="203" customFormat="1" ht="28.5" customHeight="1" x14ac:dyDescent="0.2">
      <c r="A42" s="53"/>
      <c r="B42" s="590"/>
      <c r="C42" s="4"/>
      <c r="D42" s="624" t="s">
        <v>19</v>
      </c>
      <c r="E42" s="1018" t="s">
        <v>27</v>
      </c>
      <c r="F42" s="269"/>
      <c r="G42" s="90">
        <v>11030301</v>
      </c>
      <c r="H42" s="642"/>
      <c r="I42" s="774"/>
      <c r="J42" s="354" t="s">
        <v>17</v>
      </c>
      <c r="K42" s="109">
        <v>669.5</v>
      </c>
      <c r="L42" s="177">
        <v>730.2</v>
      </c>
      <c r="M42" s="298">
        <v>755.3</v>
      </c>
      <c r="N42" s="213">
        <v>711.3</v>
      </c>
      <c r="O42" s="392" t="s">
        <v>118</v>
      </c>
      <c r="P42" s="370">
        <v>545</v>
      </c>
      <c r="Q42" s="401">
        <v>575</v>
      </c>
      <c r="R42" s="180">
        <v>575</v>
      </c>
      <c r="S42" s="264">
        <v>575</v>
      </c>
      <c r="U42" s="233"/>
    </row>
    <row r="43" spans="1:26" s="203" customFormat="1" ht="28.5" customHeight="1" x14ac:dyDescent="0.2">
      <c r="A43" s="53"/>
      <c r="B43" s="683"/>
      <c r="C43" s="4"/>
      <c r="D43" s="696"/>
      <c r="E43" s="1018"/>
      <c r="F43" s="269"/>
      <c r="G43" s="90"/>
      <c r="H43" s="701"/>
      <c r="I43" s="774"/>
      <c r="J43" s="342"/>
      <c r="K43" s="113"/>
      <c r="L43" s="177"/>
      <c r="M43" s="122"/>
      <c r="N43" s="213"/>
      <c r="O43" s="8" t="s">
        <v>159</v>
      </c>
      <c r="P43" s="709">
        <v>20</v>
      </c>
      <c r="Q43" s="401">
        <v>12</v>
      </c>
      <c r="R43" s="710">
        <v>13</v>
      </c>
      <c r="S43" s="711">
        <v>14</v>
      </c>
      <c r="U43" s="233"/>
    </row>
    <row r="44" spans="1:26" s="203" customFormat="1" ht="16.5" customHeight="1" x14ac:dyDescent="0.2">
      <c r="A44" s="53"/>
      <c r="B44" s="590"/>
      <c r="C44" s="4"/>
      <c r="D44" s="624"/>
      <c r="E44" s="1018"/>
      <c r="F44" s="269"/>
      <c r="G44" s="90"/>
      <c r="H44" s="642"/>
      <c r="I44" s="774"/>
      <c r="J44" s="342"/>
      <c r="K44" s="113"/>
      <c r="L44" s="177"/>
      <c r="M44" s="122"/>
      <c r="N44" s="213"/>
      <c r="O44" s="688" t="s">
        <v>142</v>
      </c>
      <c r="P44" s="457">
        <v>4</v>
      </c>
      <c r="Q44" s="401"/>
      <c r="R44" s="381"/>
      <c r="S44" s="293">
        <v>2</v>
      </c>
      <c r="U44" s="233"/>
    </row>
    <row r="45" spans="1:26" s="203" customFormat="1" ht="15" customHeight="1" x14ac:dyDescent="0.2">
      <c r="A45" s="53"/>
      <c r="B45" s="590"/>
      <c r="C45" s="296"/>
      <c r="D45" s="624"/>
      <c r="E45" s="1018"/>
      <c r="F45" s="269"/>
      <c r="G45" s="90"/>
      <c r="H45" s="642"/>
      <c r="I45" s="774"/>
      <c r="J45" s="342"/>
      <c r="K45" s="113"/>
      <c r="L45" s="177"/>
      <c r="M45" s="122"/>
      <c r="N45" s="213"/>
      <c r="O45" s="688" t="s">
        <v>143</v>
      </c>
      <c r="P45" s="346"/>
      <c r="Q45" s="399">
        <v>1</v>
      </c>
      <c r="R45" s="375">
        <v>1</v>
      </c>
      <c r="S45" s="258"/>
      <c r="U45" s="233"/>
    </row>
    <row r="46" spans="1:26" s="203" customFormat="1" ht="26.25" customHeight="1" x14ac:dyDescent="0.2">
      <c r="A46" s="53"/>
      <c r="B46" s="590"/>
      <c r="C46" s="4"/>
      <c r="D46" s="624"/>
      <c r="E46" s="592"/>
      <c r="F46" s="269"/>
      <c r="G46" s="90"/>
      <c r="H46" s="642"/>
      <c r="I46" s="774"/>
      <c r="J46" s="342"/>
      <c r="K46" s="113"/>
      <c r="L46" s="177"/>
      <c r="M46" s="122"/>
      <c r="N46" s="213"/>
      <c r="O46" s="688" t="s">
        <v>128</v>
      </c>
      <c r="P46" s="457"/>
      <c r="Q46" s="401"/>
      <c r="R46" s="381"/>
      <c r="S46" s="293">
        <v>1</v>
      </c>
      <c r="U46" s="233"/>
    </row>
    <row r="47" spans="1:26" s="203" customFormat="1" ht="27" customHeight="1" x14ac:dyDescent="0.2">
      <c r="A47" s="53"/>
      <c r="B47" s="590"/>
      <c r="C47" s="4"/>
      <c r="D47" s="624"/>
      <c r="E47" s="592"/>
      <c r="F47" s="269"/>
      <c r="G47" s="90"/>
      <c r="H47" s="642"/>
      <c r="I47" s="774"/>
      <c r="J47" s="342"/>
      <c r="K47" s="113"/>
      <c r="L47" s="177"/>
      <c r="M47" s="122"/>
      <c r="N47" s="213"/>
      <c r="O47" s="394" t="s">
        <v>177</v>
      </c>
      <c r="P47" s="550"/>
      <c r="Q47" s="402"/>
      <c r="R47" s="378">
        <v>2</v>
      </c>
      <c r="S47" s="380"/>
      <c r="U47" s="233"/>
    </row>
    <row r="48" spans="1:26" s="203" customFormat="1" ht="18.75" customHeight="1" x14ac:dyDescent="0.2">
      <c r="A48" s="53"/>
      <c r="B48" s="590"/>
      <c r="C48" s="4"/>
      <c r="D48" s="624"/>
      <c r="E48" s="592"/>
      <c r="F48" s="269"/>
      <c r="G48" s="90"/>
      <c r="H48" s="642"/>
      <c r="I48" s="774"/>
      <c r="J48" s="342"/>
      <c r="K48" s="113"/>
      <c r="L48" s="177"/>
      <c r="M48" s="122"/>
      <c r="N48" s="213"/>
      <c r="O48" s="392" t="s">
        <v>175</v>
      </c>
      <c r="P48" s="550"/>
      <c r="Q48" s="402"/>
      <c r="R48" s="378">
        <v>1</v>
      </c>
      <c r="S48" s="379"/>
      <c r="U48" s="233"/>
    </row>
    <row r="49" spans="1:26" s="203" customFormat="1" ht="24.75" customHeight="1" x14ac:dyDescent="0.2">
      <c r="A49" s="53"/>
      <c r="B49" s="590"/>
      <c r="C49" s="4"/>
      <c r="D49" s="624"/>
      <c r="E49" s="592"/>
      <c r="F49" s="269"/>
      <c r="G49" s="90"/>
      <c r="H49" s="642"/>
      <c r="I49" s="774"/>
      <c r="J49" s="342"/>
      <c r="K49" s="113"/>
      <c r="L49" s="177"/>
      <c r="M49" s="122"/>
      <c r="N49" s="213"/>
      <c r="O49" s="392" t="s">
        <v>176</v>
      </c>
      <c r="P49" s="550"/>
      <c r="Q49" s="402"/>
      <c r="R49" s="378">
        <v>1</v>
      </c>
      <c r="S49" s="380">
        <v>1</v>
      </c>
      <c r="U49" s="233"/>
    </row>
    <row r="50" spans="1:26" s="203" customFormat="1" ht="30" customHeight="1" x14ac:dyDescent="0.2">
      <c r="A50" s="53"/>
      <c r="B50" s="590"/>
      <c r="C50" s="4"/>
      <c r="D50" s="624"/>
      <c r="E50" s="592"/>
      <c r="F50" s="269"/>
      <c r="G50" s="90"/>
      <c r="H50" s="642"/>
      <c r="I50" s="774"/>
      <c r="J50" s="342"/>
      <c r="K50" s="113"/>
      <c r="L50" s="177"/>
      <c r="M50" s="122"/>
      <c r="N50" s="213"/>
      <c r="O50" s="392" t="s">
        <v>104</v>
      </c>
      <c r="P50" s="550"/>
      <c r="Q50" s="402">
        <v>80</v>
      </c>
      <c r="R50" s="376">
        <v>80</v>
      </c>
      <c r="S50" s="403">
        <v>80</v>
      </c>
      <c r="U50" s="233"/>
    </row>
    <row r="51" spans="1:26" s="203" customFormat="1" ht="29.25" customHeight="1" x14ac:dyDescent="0.2">
      <c r="A51" s="53"/>
      <c r="B51" s="590"/>
      <c r="C51" s="4"/>
      <c r="D51" s="623" t="s">
        <v>21</v>
      </c>
      <c r="E51" s="1017" t="s">
        <v>28</v>
      </c>
      <c r="F51" s="269"/>
      <c r="G51" s="91">
        <v>11030401</v>
      </c>
      <c r="H51" s="642"/>
      <c r="I51" s="774"/>
      <c r="J51" s="354" t="s">
        <v>17</v>
      </c>
      <c r="K51" s="109">
        <v>471.5</v>
      </c>
      <c r="L51" s="383">
        <v>507.5</v>
      </c>
      <c r="M51" s="459">
        <v>493.3</v>
      </c>
      <c r="N51" s="692">
        <v>479.8</v>
      </c>
      <c r="O51" s="392" t="s">
        <v>118</v>
      </c>
      <c r="P51" s="247">
        <v>550</v>
      </c>
      <c r="Q51" s="399">
        <v>596</v>
      </c>
      <c r="R51" s="323">
        <v>600</v>
      </c>
      <c r="S51" s="258">
        <v>650</v>
      </c>
      <c r="T51" s="233"/>
      <c r="V51" s="233"/>
      <c r="W51" s="233"/>
    </row>
    <row r="52" spans="1:26" s="203" customFormat="1" ht="29.25" customHeight="1" x14ac:dyDescent="0.2">
      <c r="A52" s="53"/>
      <c r="B52" s="683"/>
      <c r="C52" s="4"/>
      <c r="D52" s="696"/>
      <c r="E52" s="1018"/>
      <c r="F52" s="269"/>
      <c r="G52" s="91"/>
      <c r="H52" s="701"/>
      <c r="I52" s="774"/>
      <c r="J52" s="342"/>
      <c r="K52" s="113"/>
      <c r="L52" s="177"/>
      <c r="M52" s="122"/>
      <c r="N52" s="213"/>
      <c r="O52" s="8" t="s">
        <v>159</v>
      </c>
      <c r="P52" s="247">
        <v>5</v>
      </c>
      <c r="Q52" s="399">
        <v>8</v>
      </c>
      <c r="R52" s="323">
        <v>9</v>
      </c>
      <c r="S52" s="258">
        <v>10</v>
      </c>
      <c r="T52" s="233"/>
      <c r="V52" s="233"/>
      <c r="W52" s="233"/>
    </row>
    <row r="53" spans="1:26" s="203" customFormat="1" ht="18" customHeight="1" x14ac:dyDescent="0.2">
      <c r="A53" s="53"/>
      <c r="B53" s="590"/>
      <c r="C53" s="4"/>
      <c r="D53" s="624"/>
      <c r="E53" s="1018"/>
      <c r="F53" s="269"/>
      <c r="G53" s="91"/>
      <c r="H53" s="642"/>
      <c r="I53" s="774"/>
      <c r="J53" s="342"/>
      <c r="K53" s="113"/>
      <c r="L53" s="177"/>
      <c r="M53" s="122"/>
      <c r="N53" s="213"/>
      <c r="O53" s="8" t="s">
        <v>142</v>
      </c>
      <c r="P53" s="346">
        <v>1</v>
      </c>
      <c r="Q53" s="399"/>
      <c r="R53" s="323">
        <v>1</v>
      </c>
      <c r="S53" s="258">
        <v>1</v>
      </c>
      <c r="T53" s="233"/>
      <c r="V53" s="233"/>
      <c r="W53" s="233"/>
    </row>
    <row r="54" spans="1:26" s="203" customFormat="1" ht="18" customHeight="1" x14ac:dyDescent="0.2">
      <c r="A54" s="53"/>
      <c r="B54" s="590"/>
      <c r="C54" s="4"/>
      <c r="D54" s="624"/>
      <c r="E54" s="1018"/>
      <c r="F54" s="269"/>
      <c r="G54" s="91"/>
      <c r="H54" s="642"/>
      <c r="I54" s="774"/>
      <c r="J54" s="342"/>
      <c r="K54" s="113"/>
      <c r="L54" s="177"/>
      <c r="M54" s="122"/>
      <c r="N54" s="213"/>
      <c r="O54" s="392" t="s">
        <v>144</v>
      </c>
      <c r="P54" s="346">
        <v>1</v>
      </c>
      <c r="Q54" s="418"/>
      <c r="R54" s="262"/>
      <c r="S54" s="258"/>
      <c r="T54" s="233"/>
      <c r="V54" s="233"/>
      <c r="W54" s="233"/>
    </row>
    <row r="55" spans="1:26" s="203" customFormat="1" ht="26.25" customHeight="1" x14ac:dyDescent="0.2">
      <c r="A55" s="53"/>
      <c r="B55" s="590"/>
      <c r="C55" s="4"/>
      <c r="D55" s="624"/>
      <c r="E55" s="1018"/>
      <c r="F55" s="269"/>
      <c r="G55" s="91"/>
      <c r="H55" s="642"/>
      <c r="I55" s="774"/>
      <c r="J55" s="342"/>
      <c r="K55" s="113"/>
      <c r="L55" s="177"/>
      <c r="M55" s="122"/>
      <c r="N55" s="213"/>
      <c r="O55" s="392" t="s">
        <v>180</v>
      </c>
      <c r="P55" s="346"/>
      <c r="Q55" s="418"/>
      <c r="R55" s="323">
        <v>5</v>
      </c>
      <c r="S55" s="258"/>
      <c r="T55" s="233"/>
      <c r="V55" s="233"/>
      <c r="W55" s="233"/>
    </row>
    <row r="56" spans="1:26" s="203" customFormat="1" ht="27" customHeight="1" x14ac:dyDescent="0.2">
      <c r="A56" s="53"/>
      <c r="B56" s="590"/>
      <c r="C56" s="4"/>
      <c r="D56" s="624"/>
      <c r="E56" s="1018"/>
      <c r="F56" s="269"/>
      <c r="G56" s="91"/>
      <c r="H56" s="642"/>
      <c r="I56" s="774"/>
      <c r="J56" s="342"/>
      <c r="K56" s="113"/>
      <c r="L56" s="177"/>
      <c r="M56" s="122"/>
      <c r="N56" s="213"/>
      <c r="O56" s="392" t="s">
        <v>179</v>
      </c>
      <c r="P56" s="346"/>
      <c r="Q56" s="323"/>
      <c r="R56" s="262">
        <v>1</v>
      </c>
      <c r="S56" s="258"/>
      <c r="T56" s="233"/>
      <c r="V56" s="233"/>
      <c r="W56" s="233"/>
    </row>
    <row r="57" spans="1:26" s="203" customFormat="1" ht="24.75" customHeight="1" x14ac:dyDescent="0.2">
      <c r="A57" s="53"/>
      <c r="B57" s="590"/>
      <c r="C57" s="4"/>
      <c r="D57" s="624"/>
      <c r="E57" s="1019"/>
      <c r="F57" s="269"/>
      <c r="G57" s="91"/>
      <c r="H57" s="642"/>
      <c r="I57" s="774"/>
      <c r="J57" s="342"/>
      <c r="K57" s="113"/>
      <c r="L57" s="177"/>
      <c r="M57" s="122"/>
      <c r="N57" s="213"/>
      <c r="O57" s="395" t="s">
        <v>103</v>
      </c>
      <c r="P57" s="689">
        <v>6468</v>
      </c>
      <c r="Q57" s="399">
        <v>6782</v>
      </c>
      <c r="R57" s="180">
        <v>6782</v>
      </c>
      <c r="S57" s="264">
        <v>6782</v>
      </c>
      <c r="T57" s="233"/>
      <c r="V57" s="233"/>
      <c r="W57" s="233"/>
    </row>
    <row r="58" spans="1:26" s="203" customFormat="1" ht="29.25" customHeight="1" x14ac:dyDescent="0.2">
      <c r="A58" s="53"/>
      <c r="B58" s="590"/>
      <c r="C58" s="4"/>
      <c r="D58" s="1020" t="s">
        <v>32</v>
      </c>
      <c r="E58" s="1017" t="s">
        <v>29</v>
      </c>
      <c r="F58" s="269"/>
      <c r="G58" s="91">
        <v>11030501</v>
      </c>
      <c r="H58" s="642"/>
      <c r="I58" s="774"/>
      <c r="J58" s="354" t="s">
        <v>17</v>
      </c>
      <c r="K58" s="109">
        <v>536.4</v>
      </c>
      <c r="L58" s="383">
        <v>573.20000000000005</v>
      </c>
      <c r="M58" s="125">
        <v>542.79999999999995</v>
      </c>
      <c r="N58" s="692">
        <v>543.1</v>
      </c>
      <c r="O58" s="392" t="s">
        <v>118</v>
      </c>
      <c r="P58" s="689">
        <v>690</v>
      </c>
      <c r="Q58" s="404">
        <v>690</v>
      </c>
      <c r="R58" s="371">
        <v>644</v>
      </c>
      <c r="S58" s="261">
        <v>658</v>
      </c>
      <c r="X58" s="233"/>
      <c r="Z58" s="233"/>
    </row>
    <row r="59" spans="1:26" s="203" customFormat="1" ht="29.25" customHeight="1" x14ac:dyDescent="0.2">
      <c r="A59" s="53"/>
      <c r="B59" s="590"/>
      <c r="C59" s="4"/>
      <c r="D59" s="876"/>
      <c r="E59" s="1018"/>
      <c r="F59" s="269"/>
      <c r="G59" s="91"/>
      <c r="H59" s="642"/>
      <c r="I59" s="774"/>
      <c r="J59" s="342"/>
      <c r="K59" s="113"/>
      <c r="L59" s="177"/>
      <c r="M59" s="122"/>
      <c r="N59" s="213"/>
      <c r="O59" s="393" t="s">
        <v>159</v>
      </c>
      <c r="P59" s="689">
        <v>5</v>
      </c>
      <c r="Q59" s="402">
        <v>10</v>
      </c>
      <c r="R59" s="376">
        <v>10</v>
      </c>
      <c r="S59" s="403">
        <v>10</v>
      </c>
      <c r="V59" s="233"/>
      <c r="X59" s="233"/>
      <c r="Z59" s="233"/>
    </row>
    <row r="60" spans="1:26" s="203" customFormat="1" ht="29.25" customHeight="1" x14ac:dyDescent="0.2">
      <c r="A60" s="53"/>
      <c r="B60" s="590"/>
      <c r="C60" s="4"/>
      <c r="D60" s="876"/>
      <c r="E60" s="1018"/>
      <c r="F60" s="269"/>
      <c r="G60" s="91"/>
      <c r="H60" s="642"/>
      <c r="I60" s="774"/>
      <c r="J60" s="342"/>
      <c r="K60" s="113"/>
      <c r="L60" s="177"/>
      <c r="M60" s="122"/>
      <c r="N60" s="213"/>
      <c r="O60" s="395" t="s">
        <v>103</v>
      </c>
      <c r="P60" s="347">
        <v>6411</v>
      </c>
      <c r="Q60" s="402">
        <v>6395</v>
      </c>
      <c r="R60" s="376">
        <v>6395</v>
      </c>
      <c r="S60" s="403">
        <v>6395</v>
      </c>
      <c r="X60" s="233"/>
      <c r="Z60" s="233"/>
    </row>
    <row r="61" spans="1:26" s="203" customFormat="1" ht="15.75" customHeight="1" x14ac:dyDescent="0.2">
      <c r="A61" s="53"/>
      <c r="B61" s="590"/>
      <c r="C61" s="4"/>
      <c r="D61" s="1021"/>
      <c r="E61" s="1019"/>
      <c r="F61" s="269"/>
      <c r="G61" s="91"/>
      <c r="H61" s="642"/>
      <c r="I61" s="774"/>
      <c r="J61" s="342"/>
      <c r="K61" s="113"/>
      <c r="L61" s="177"/>
      <c r="M61" s="122"/>
      <c r="N61" s="213"/>
      <c r="O61" s="8" t="s">
        <v>142</v>
      </c>
      <c r="P61" s="347"/>
      <c r="Q61" s="404"/>
      <c r="R61" s="260"/>
      <c r="S61" s="261">
        <v>2</v>
      </c>
      <c r="X61" s="233"/>
      <c r="Z61" s="233"/>
    </row>
    <row r="62" spans="1:26" s="203" customFormat="1" ht="15.75" customHeight="1" x14ac:dyDescent="0.2">
      <c r="A62" s="53"/>
      <c r="B62" s="590"/>
      <c r="C62" s="4"/>
      <c r="D62" s="623" t="s">
        <v>53</v>
      </c>
      <c r="E62" s="1017" t="s">
        <v>59</v>
      </c>
      <c r="F62" s="270"/>
      <c r="G62" s="91">
        <v>11030801</v>
      </c>
      <c r="H62" s="642"/>
      <c r="I62" s="774"/>
      <c r="J62" s="354" t="s">
        <v>17</v>
      </c>
      <c r="K62" s="109">
        <v>763.3</v>
      </c>
      <c r="L62" s="383">
        <v>805.1</v>
      </c>
      <c r="M62" s="459">
        <v>798.4</v>
      </c>
      <c r="N62" s="692">
        <v>793.6</v>
      </c>
      <c r="O62" s="392" t="s">
        <v>118</v>
      </c>
      <c r="P62" s="689">
        <v>320</v>
      </c>
      <c r="Q62" s="234">
        <v>320</v>
      </c>
      <c r="R62" s="171">
        <v>320</v>
      </c>
      <c r="S62" s="263">
        <v>330</v>
      </c>
      <c r="T62" s="233"/>
      <c r="V62" s="233"/>
    </row>
    <row r="63" spans="1:26" s="203" customFormat="1" ht="29.25" customHeight="1" x14ac:dyDescent="0.2">
      <c r="A63" s="53"/>
      <c r="B63" s="683"/>
      <c r="C63" s="4"/>
      <c r="D63" s="696"/>
      <c r="E63" s="1018"/>
      <c r="F63" s="269"/>
      <c r="G63" s="162"/>
      <c r="H63" s="701"/>
      <c r="I63" s="774"/>
      <c r="J63" s="342"/>
      <c r="K63" s="113"/>
      <c r="L63" s="177"/>
      <c r="M63" s="122"/>
      <c r="N63" s="213"/>
      <c r="O63" s="8" t="s">
        <v>159</v>
      </c>
      <c r="P63" s="689">
        <v>4</v>
      </c>
      <c r="Q63" s="194">
        <v>10</v>
      </c>
      <c r="R63" s="171">
        <v>11</v>
      </c>
      <c r="S63" s="263">
        <v>12</v>
      </c>
      <c r="T63" s="233"/>
      <c r="V63" s="233"/>
    </row>
    <row r="64" spans="1:26" s="203" customFormat="1" ht="16.5" customHeight="1" x14ac:dyDescent="0.2">
      <c r="A64" s="53"/>
      <c r="B64" s="590"/>
      <c r="C64" s="4"/>
      <c r="D64" s="624"/>
      <c r="E64" s="1018"/>
      <c r="F64" s="269"/>
      <c r="G64" s="162"/>
      <c r="H64" s="642"/>
      <c r="I64" s="774"/>
      <c r="J64" s="342"/>
      <c r="K64" s="113"/>
      <c r="L64" s="177"/>
      <c r="M64" s="122"/>
      <c r="N64" s="213"/>
      <c r="O64" s="392" t="s">
        <v>143</v>
      </c>
      <c r="P64" s="346">
        <v>4</v>
      </c>
      <c r="Q64" s="401"/>
      <c r="R64" s="381">
        <v>3</v>
      </c>
      <c r="S64" s="293"/>
      <c r="T64" s="233"/>
      <c r="V64" s="233"/>
    </row>
    <row r="65" spans="1:26" s="203" customFormat="1" ht="15" customHeight="1" x14ac:dyDescent="0.2">
      <c r="A65" s="53"/>
      <c r="B65" s="590"/>
      <c r="C65" s="4"/>
      <c r="D65" s="624"/>
      <c r="E65" s="1018"/>
      <c r="F65" s="269"/>
      <c r="G65" s="162"/>
      <c r="H65" s="642"/>
      <c r="I65" s="774"/>
      <c r="J65" s="342"/>
      <c r="K65" s="113"/>
      <c r="L65" s="177"/>
      <c r="M65" s="122"/>
      <c r="N65" s="213"/>
      <c r="O65" s="8" t="s">
        <v>145</v>
      </c>
      <c r="P65" s="346">
        <v>2</v>
      </c>
      <c r="Q65" s="406"/>
      <c r="R65" s="323"/>
      <c r="S65" s="258"/>
      <c r="T65" s="233"/>
    </row>
    <row r="66" spans="1:26" s="203" customFormat="1" ht="15" customHeight="1" x14ac:dyDescent="0.2">
      <c r="A66" s="53"/>
      <c r="B66" s="590"/>
      <c r="C66" s="4"/>
      <c r="D66" s="624"/>
      <c r="E66" s="592"/>
      <c r="F66" s="269"/>
      <c r="G66" s="162"/>
      <c r="H66" s="642"/>
      <c r="I66" s="774"/>
      <c r="J66" s="342"/>
      <c r="K66" s="113"/>
      <c r="L66" s="177"/>
      <c r="M66" s="122"/>
      <c r="N66" s="213"/>
      <c r="O66" s="181" t="s">
        <v>181</v>
      </c>
      <c r="P66" s="374"/>
      <c r="Q66" s="405">
        <v>1</v>
      </c>
      <c r="R66" s="548"/>
      <c r="S66" s="549"/>
      <c r="T66" s="233"/>
    </row>
    <row r="67" spans="1:26" s="203" customFormat="1" ht="28.5" customHeight="1" x14ac:dyDescent="0.2">
      <c r="A67" s="53"/>
      <c r="B67" s="590"/>
      <c r="C67" s="4"/>
      <c r="D67" s="624"/>
      <c r="E67" s="592"/>
      <c r="F67" s="269"/>
      <c r="G67" s="162"/>
      <c r="H67" s="642"/>
      <c r="I67" s="774"/>
      <c r="J67" s="342"/>
      <c r="K67" s="113"/>
      <c r="L67" s="177"/>
      <c r="M67" s="122"/>
      <c r="N67" s="213"/>
      <c r="O67" s="181" t="s">
        <v>146</v>
      </c>
      <c r="P67" s="374">
        <v>1</v>
      </c>
      <c r="Q67" s="405"/>
      <c r="R67" s="548"/>
      <c r="S67" s="549"/>
      <c r="T67" s="575"/>
    </row>
    <row r="68" spans="1:26" s="203" customFormat="1" ht="29.25" customHeight="1" x14ac:dyDescent="0.2">
      <c r="A68" s="53"/>
      <c r="B68" s="590"/>
      <c r="C68" s="4"/>
      <c r="D68" s="624"/>
      <c r="E68" s="592"/>
      <c r="F68" s="269"/>
      <c r="G68" s="162"/>
      <c r="H68" s="642"/>
      <c r="I68" s="774"/>
      <c r="J68" s="358" t="s">
        <v>17</v>
      </c>
      <c r="K68" s="630"/>
      <c r="L68" s="691"/>
      <c r="M68" s="117">
        <v>22</v>
      </c>
      <c r="N68" s="164"/>
      <c r="O68" s="181" t="s">
        <v>186</v>
      </c>
      <c r="P68" s="374"/>
      <c r="Q68" s="405"/>
      <c r="R68" s="548">
        <v>1</v>
      </c>
      <c r="S68" s="549"/>
      <c r="T68" s="233"/>
    </row>
    <row r="69" spans="1:26" s="203" customFormat="1" ht="16.5" customHeight="1" x14ac:dyDescent="0.2">
      <c r="A69" s="53"/>
      <c r="B69" s="590"/>
      <c r="C69" s="4"/>
      <c r="D69" s="623" t="s">
        <v>95</v>
      </c>
      <c r="E69" s="900" t="s">
        <v>57</v>
      </c>
      <c r="F69" s="1022" t="s">
        <v>134</v>
      </c>
      <c r="G69" s="598">
        <v>11020101</v>
      </c>
      <c r="H69" s="642"/>
      <c r="I69" s="774"/>
      <c r="J69" s="354" t="s">
        <v>17</v>
      </c>
      <c r="K69" s="109">
        <f>724.6-40-27.6</f>
        <v>657</v>
      </c>
      <c r="L69" s="383">
        <v>766.2</v>
      </c>
      <c r="M69" s="459">
        <v>790.6</v>
      </c>
      <c r="N69" s="692">
        <v>739.6</v>
      </c>
      <c r="O69" s="8" t="s">
        <v>129</v>
      </c>
      <c r="P69" s="346">
        <v>13</v>
      </c>
      <c r="Q69" s="399">
        <v>15</v>
      </c>
      <c r="R69" s="375">
        <v>16</v>
      </c>
      <c r="S69" s="258">
        <v>17</v>
      </c>
      <c r="T69" s="233"/>
      <c r="U69" s="233"/>
      <c r="V69" s="233"/>
    </row>
    <row r="70" spans="1:26" s="203" customFormat="1" ht="15.75" customHeight="1" x14ac:dyDescent="0.2">
      <c r="A70" s="53"/>
      <c r="B70" s="590"/>
      <c r="C70" s="4"/>
      <c r="D70" s="624"/>
      <c r="E70" s="963"/>
      <c r="F70" s="1022"/>
      <c r="G70" s="603"/>
      <c r="H70" s="642"/>
      <c r="I70" s="774"/>
      <c r="J70" s="342"/>
      <c r="K70" s="113"/>
      <c r="L70" s="177"/>
      <c r="M70" s="122"/>
      <c r="N70" s="213"/>
      <c r="O70" s="396" t="s">
        <v>143</v>
      </c>
      <c r="P70" s="346">
        <v>2</v>
      </c>
      <c r="Q70" s="399">
        <v>1</v>
      </c>
      <c r="R70" s="322"/>
      <c r="S70" s="264"/>
      <c r="T70" s="233"/>
      <c r="U70" s="233"/>
    </row>
    <row r="71" spans="1:26" s="203" customFormat="1" ht="17.25" customHeight="1" x14ac:dyDescent="0.2">
      <c r="A71" s="53"/>
      <c r="B71" s="590"/>
      <c r="C71" s="4"/>
      <c r="D71" s="624"/>
      <c r="E71" s="963"/>
      <c r="F71" s="1022"/>
      <c r="G71" s="603"/>
      <c r="H71" s="642"/>
      <c r="I71" s="774"/>
      <c r="J71" s="342"/>
      <c r="K71" s="113"/>
      <c r="L71" s="177"/>
      <c r="M71" s="122"/>
      <c r="N71" s="213"/>
      <c r="O71" s="397" t="s">
        <v>130</v>
      </c>
      <c r="P71" s="346">
        <v>2</v>
      </c>
      <c r="Q71" s="399"/>
      <c r="R71" s="322">
        <v>7</v>
      </c>
      <c r="S71" s="264"/>
      <c r="T71" s="233"/>
      <c r="U71" s="233"/>
      <c r="W71" s="233"/>
      <c r="Y71" s="233"/>
      <c r="Z71" s="233"/>
    </row>
    <row r="72" spans="1:26" s="203" customFormat="1" ht="15.75" customHeight="1" x14ac:dyDescent="0.2">
      <c r="A72" s="53"/>
      <c r="B72" s="590"/>
      <c r="C72" s="4"/>
      <c r="D72" s="624"/>
      <c r="E72" s="963"/>
      <c r="F72" s="1022"/>
      <c r="G72" s="603"/>
      <c r="H72" s="642"/>
      <c r="I72" s="774"/>
      <c r="J72" s="342"/>
      <c r="K72" s="113"/>
      <c r="L72" s="177"/>
      <c r="M72" s="122"/>
      <c r="N72" s="213"/>
      <c r="O72" s="397" t="s">
        <v>182</v>
      </c>
      <c r="P72" s="346"/>
      <c r="Q72" s="399"/>
      <c r="R72" s="322">
        <v>4</v>
      </c>
      <c r="S72" s="264"/>
      <c r="T72" s="233"/>
      <c r="U72" s="233"/>
      <c r="W72" s="233"/>
      <c r="Y72" s="233"/>
    </row>
    <row r="73" spans="1:26" s="203" customFormat="1" ht="15.75" customHeight="1" x14ac:dyDescent="0.2">
      <c r="A73" s="53"/>
      <c r="B73" s="590"/>
      <c r="C73" s="4"/>
      <c r="D73" s="624"/>
      <c r="E73" s="963"/>
      <c r="F73" s="1022"/>
      <c r="G73" s="603"/>
      <c r="H73" s="642"/>
      <c r="I73" s="774"/>
      <c r="J73" s="342"/>
      <c r="K73" s="113"/>
      <c r="L73" s="177"/>
      <c r="M73" s="122"/>
      <c r="N73" s="213"/>
      <c r="O73" s="397" t="s">
        <v>147</v>
      </c>
      <c r="P73" s="346"/>
      <c r="Q73" s="399"/>
      <c r="R73" s="322">
        <v>1</v>
      </c>
      <c r="S73" s="264"/>
      <c r="T73" s="233"/>
      <c r="U73" s="233"/>
      <c r="W73" s="233"/>
      <c r="Y73" s="233"/>
    </row>
    <row r="74" spans="1:26" s="203" customFormat="1" ht="29.25" customHeight="1" x14ac:dyDescent="0.2">
      <c r="A74" s="53"/>
      <c r="B74" s="590"/>
      <c r="C74" s="4"/>
      <c r="D74" s="1020" t="s">
        <v>96</v>
      </c>
      <c r="E74" s="866" t="s">
        <v>75</v>
      </c>
      <c r="F74" s="269"/>
      <c r="G74" s="90">
        <v>11020102</v>
      </c>
      <c r="H74" s="642"/>
      <c r="I74" s="775"/>
      <c r="J74" s="1005" t="s">
        <v>17</v>
      </c>
      <c r="K74" s="1007">
        <v>225</v>
      </c>
      <c r="L74" s="1009">
        <v>224.2</v>
      </c>
      <c r="M74" s="1011">
        <v>220.4</v>
      </c>
      <c r="N74" s="1013">
        <v>220.4</v>
      </c>
      <c r="O74" s="393" t="s">
        <v>131</v>
      </c>
      <c r="P74" s="457">
        <v>4</v>
      </c>
      <c r="Q74" s="399">
        <v>4</v>
      </c>
      <c r="R74" s="344">
        <v>4</v>
      </c>
      <c r="S74" s="391">
        <v>4</v>
      </c>
      <c r="T74" s="233"/>
      <c r="U74" s="233"/>
    </row>
    <row r="75" spans="1:26" s="203" customFormat="1" ht="27" customHeight="1" x14ac:dyDescent="0.2">
      <c r="A75" s="53"/>
      <c r="B75" s="590"/>
      <c r="C75" s="4"/>
      <c r="D75" s="1084"/>
      <c r="E75" s="867"/>
      <c r="F75" s="269"/>
      <c r="G75" s="90"/>
      <c r="H75" s="642"/>
      <c r="I75" s="775"/>
      <c r="J75" s="1006"/>
      <c r="K75" s="1008"/>
      <c r="L75" s="1010"/>
      <c r="M75" s="1012"/>
      <c r="N75" s="1014"/>
      <c r="O75" s="900" t="s">
        <v>185</v>
      </c>
      <c r="P75" s="374"/>
      <c r="Q75" s="400">
        <v>20378</v>
      </c>
      <c r="R75" s="837">
        <v>20378</v>
      </c>
      <c r="S75" s="384">
        <v>20378</v>
      </c>
      <c r="T75" s="233"/>
      <c r="U75" s="233"/>
    </row>
    <row r="76" spans="1:26" s="203" customFormat="1" ht="15.75" customHeight="1" thickBot="1" x14ac:dyDescent="0.25">
      <c r="A76" s="636"/>
      <c r="B76" s="591"/>
      <c r="C76" s="5"/>
      <c r="D76" s="638"/>
      <c r="E76" s="897"/>
      <c r="F76" s="271"/>
      <c r="G76" s="836"/>
      <c r="H76" s="835"/>
      <c r="I76" s="776"/>
      <c r="J76" s="390" t="s">
        <v>18</v>
      </c>
      <c r="K76" s="102">
        <f>SUM(K30:K75)</f>
        <v>5328.3</v>
      </c>
      <c r="L76" s="102">
        <f>SUM(L30:L75)</f>
        <v>5730.9</v>
      </c>
      <c r="M76" s="105">
        <f>SUM(M30:M75)</f>
        <v>5783.6</v>
      </c>
      <c r="N76" s="143">
        <f>SUM(N30:N75)</f>
        <v>5621.6</v>
      </c>
      <c r="O76" s="1002"/>
      <c r="P76" s="686"/>
      <c r="Q76" s="698"/>
      <c r="R76" s="127"/>
      <c r="S76" s="682"/>
    </row>
    <row r="77" spans="1:26" s="203" customFormat="1" ht="17.25" customHeight="1" x14ac:dyDescent="0.2">
      <c r="A77" s="54" t="s">
        <v>13</v>
      </c>
      <c r="B77" s="589" t="s">
        <v>19</v>
      </c>
      <c r="C77" s="3" t="s">
        <v>19</v>
      </c>
      <c r="D77" s="637"/>
      <c r="E77" s="1070" t="s">
        <v>121</v>
      </c>
      <c r="F77" s="419"/>
      <c r="G77" s="420"/>
      <c r="H77" s="604" t="s">
        <v>16</v>
      </c>
      <c r="I77" s="966" t="s">
        <v>209</v>
      </c>
      <c r="J77" s="6"/>
      <c r="K77" s="103"/>
      <c r="L77" s="540"/>
      <c r="M77" s="106"/>
      <c r="N77" s="289"/>
      <c r="O77" s="680" t="s">
        <v>122</v>
      </c>
      <c r="P77" s="685">
        <v>100</v>
      </c>
      <c r="Q77" s="697">
        <v>100</v>
      </c>
      <c r="R77" s="128">
        <v>105</v>
      </c>
      <c r="S77" s="681">
        <v>107</v>
      </c>
      <c r="T77" s="233"/>
      <c r="U77" s="233"/>
      <c r="V77" s="233"/>
    </row>
    <row r="78" spans="1:26" s="203" customFormat="1" ht="12.75" customHeight="1" x14ac:dyDescent="0.2">
      <c r="A78" s="55"/>
      <c r="B78" s="590"/>
      <c r="C78" s="4"/>
      <c r="D78" s="624"/>
      <c r="E78" s="1075"/>
      <c r="F78" s="421"/>
      <c r="G78" s="422"/>
      <c r="H78" s="642"/>
      <c r="I78" s="864"/>
      <c r="J78" s="28"/>
      <c r="K78" s="113"/>
      <c r="L78" s="113"/>
      <c r="M78" s="232"/>
      <c r="N78" s="122"/>
      <c r="O78" s="684"/>
      <c r="P78" s="687"/>
      <c r="Q78" s="486"/>
      <c r="R78" s="468"/>
      <c r="S78" s="25"/>
      <c r="T78" s="233"/>
    </row>
    <row r="79" spans="1:26" s="203" customFormat="1" ht="30.75" customHeight="1" x14ac:dyDescent="0.2">
      <c r="A79" s="56"/>
      <c r="B79" s="36"/>
      <c r="C79" s="7"/>
      <c r="D79" s="755"/>
      <c r="E79" s="181" t="s">
        <v>30</v>
      </c>
      <c r="F79" s="421"/>
      <c r="G79" s="423">
        <v>11030608</v>
      </c>
      <c r="H79" s="78"/>
      <c r="I79" s="356"/>
      <c r="J79" s="234" t="s">
        <v>17</v>
      </c>
      <c r="K79" s="630">
        <v>433.4</v>
      </c>
      <c r="L79" s="690">
        <f>458.4+10</f>
        <v>468.4</v>
      </c>
      <c r="M79" s="386">
        <f>458.4+20</f>
        <v>478.4</v>
      </c>
      <c r="N79" s="117">
        <f>458.4+20</f>
        <v>478.4</v>
      </c>
      <c r="O79" s="393" t="s">
        <v>71</v>
      </c>
      <c r="P79" s="247">
        <v>210</v>
      </c>
      <c r="Q79" s="385">
        <v>215</v>
      </c>
      <c r="R79" s="126">
        <v>215</v>
      </c>
      <c r="S79" s="11">
        <v>220</v>
      </c>
      <c r="V79" s="233"/>
      <c r="X79" s="233"/>
    </row>
    <row r="80" spans="1:26" s="203" customFormat="1" ht="30" customHeight="1" x14ac:dyDescent="0.2">
      <c r="A80" s="55"/>
      <c r="B80" s="590"/>
      <c r="C80" s="4"/>
      <c r="D80" s="755"/>
      <c r="E80" s="8" t="s">
        <v>105</v>
      </c>
      <c r="F80" s="421"/>
      <c r="G80" s="424">
        <v>1102020101</v>
      </c>
      <c r="H80" s="642"/>
      <c r="I80" s="774"/>
      <c r="J80" s="28" t="s">
        <v>17</v>
      </c>
      <c r="K80" s="113">
        <v>87.8</v>
      </c>
      <c r="L80" s="690">
        <v>88</v>
      </c>
      <c r="M80" s="386">
        <v>88</v>
      </c>
      <c r="N80" s="117">
        <v>88</v>
      </c>
      <c r="O80" s="571" t="s">
        <v>70</v>
      </c>
      <c r="P80" s="347">
        <v>40</v>
      </c>
      <c r="Q80" s="407">
        <v>30</v>
      </c>
      <c r="R80" s="281">
        <v>35</v>
      </c>
      <c r="S80" s="245">
        <v>35</v>
      </c>
      <c r="T80" s="233"/>
      <c r="U80" s="233" t="s">
        <v>56</v>
      </c>
      <c r="V80" s="233"/>
    </row>
    <row r="81" spans="1:25" s="203" customFormat="1" ht="30" customHeight="1" x14ac:dyDescent="0.2">
      <c r="A81" s="55"/>
      <c r="B81" s="590"/>
      <c r="C81" s="4"/>
      <c r="D81" s="755"/>
      <c r="E81" s="181" t="s">
        <v>106</v>
      </c>
      <c r="F81" s="421"/>
      <c r="G81" s="425"/>
      <c r="H81" s="642"/>
      <c r="I81" s="774"/>
      <c r="J81" s="84" t="s">
        <v>17</v>
      </c>
      <c r="K81" s="630">
        <v>46</v>
      </c>
      <c r="L81" s="690">
        <v>46</v>
      </c>
      <c r="M81" s="386">
        <v>46</v>
      </c>
      <c r="N81" s="117">
        <v>46</v>
      </c>
      <c r="O81" s="571" t="s">
        <v>70</v>
      </c>
      <c r="P81" s="699">
        <v>30</v>
      </c>
      <c r="Q81" s="385">
        <v>30</v>
      </c>
      <c r="R81" s="327">
        <v>30</v>
      </c>
      <c r="S81" s="328">
        <v>30</v>
      </c>
      <c r="T81" s="233"/>
      <c r="U81" s="233"/>
      <c r="V81" s="233"/>
      <c r="W81" s="233"/>
    </row>
    <row r="82" spans="1:25" s="203" customFormat="1" ht="30" customHeight="1" x14ac:dyDescent="0.2">
      <c r="A82" s="55"/>
      <c r="B82" s="590"/>
      <c r="C82" s="4"/>
      <c r="D82" s="755"/>
      <c r="E82" s="181" t="s">
        <v>107</v>
      </c>
      <c r="F82" s="426"/>
      <c r="G82" s="423">
        <v>11020204</v>
      </c>
      <c r="H82" s="642"/>
      <c r="I82" s="774"/>
      <c r="J82" s="84" t="s">
        <v>17</v>
      </c>
      <c r="K82" s="368">
        <v>76.2</v>
      </c>
      <c r="L82" s="690">
        <v>76</v>
      </c>
      <c r="M82" s="386">
        <v>76</v>
      </c>
      <c r="N82" s="117">
        <v>76</v>
      </c>
      <c r="O82" s="679" t="s">
        <v>132</v>
      </c>
      <c r="P82" s="699">
        <v>11</v>
      </c>
      <c r="Q82" s="385">
        <v>11</v>
      </c>
      <c r="R82" s="126">
        <v>12</v>
      </c>
      <c r="S82" s="11">
        <v>12</v>
      </c>
      <c r="U82" s="233"/>
      <c r="W82" s="233"/>
    </row>
    <row r="83" spans="1:25" s="203" customFormat="1" ht="41.25" customHeight="1" x14ac:dyDescent="0.2">
      <c r="A83" s="55"/>
      <c r="B83" s="590"/>
      <c r="C83" s="4"/>
      <c r="D83" s="755"/>
      <c r="E83" s="181" t="s">
        <v>171</v>
      </c>
      <c r="F83" s="426"/>
      <c r="G83" s="423"/>
      <c r="H83" s="642"/>
      <c r="I83" s="774"/>
      <c r="J83" s="84" t="s">
        <v>17</v>
      </c>
      <c r="K83" s="363"/>
      <c r="L83" s="690"/>
      <c r="M83" s="386">
        <v>70</v>
      </c>
      <c r="N83" s="117">
        <v>70</v>
      </c>
      <c r="O83" s="679" t="s">
        <v>184</v>
      </c>
      <c r="P83" s="699"/>
      <c r="Q83" s="385"/>
      <c r="R83" s="333">
        <v>3</v>
      </c>
      <c r="S83" s="693">
        <v>3</v>
      </c>
      <c r="U83" s="233"/>
      <c r="W83" s="233"/>
      <c r="Y83" s="233"/>
    </row>
    <row r="84" spans="1:25" s="203" customFormat="1" ht="27.75" customHeight="1" x14ac:dyDescent="0.2">
      <c r="A84" s="55"/>
      <c r="B84" s="590"/>
      <c r="C84" s="4"/>
      <c r="D84" s="755"/>
      <c r="E84" s="181" t="s">
        <v>31</v>
      </c>
      <c r="F84" s="426"/>
      <c r="G84" s="427">
        <v>11020202</v>
      </c>
      <c r="H84" s="642"/>
      <c r="I84" s="774"/>
      <c r="J84" s="355" t="s">
        <v>17</v>
      </c>
      <c r="K84" s="109">
        <v>27</v>
      </c>
      <c r="L84" s="109">
        <v>35</v>
      </c>
      <c r="M84" s="757">
        <v>42</v>
      </c>
      <c r="N84" s="125">
        <v>50.4</v>
      </c>
      <c r="O84" s="469" t="s">
        <v>169</v>
      </c>
      <c r="P84" s="699">
        <v>313</v>
      </c>
      <c r="Q84" s="385">
        <v>320</v>
      </c>
      <c r="R84" s="126">
        <v>320</v>
      </c>
      <c r="S84" s="11">
        <v>320</v>
      </c>
      <c r="U84" s="233"/>
    </row>
    <row r="85" spans="1:25" s="203" customFormat="1" ht="27.75" customHeight="1" x14ac:dyDescent="0.2">
      <c r="A85" s="55"/>
      <c r="B85" s="754"/>
      <c r="C85" s="4"/>
      <c r="D85" s="755"/>
      <c r="E85" s="761"/>
      <c r="F85" s="426"/>
      <c r="G85" s="428"/>
      <c r="H85" s="760"/>
      <c r="I85" s="774"/>
      <c r="J85" s="234" t="s">
        <v>38</v>
      </c>
      <c r="K85" s="756">
        <v>18.600000000000001</v>
      </c>
      <c r="L85" s="756">
        <v>18.600000000000001</v>
      </c>
      <c r="M85" s="386">
        <v>18.600000000000001</v>
      </c>
      <c r="N85" s="97">
        <v>18.600000000000001</v>
      </c>
      <c r="O85" s="469" t="s">
        <v>170</v>
      </c>
      <c r="P85" s="758"/>
      <c r="Q85" s="385">
        <v>14</v>
      </c>
      <c r="R85" s="333">
        <v>15</v>
      </c>
      <c r="S85" s="11">
        <v>16</v>
      </c>
      <c r="U85" s="233"/>
    </row>
    <row r="86" spans="1:25" s="203" customFormat="1" ht="44.25" customHeight="1" x14ac:dyDescent="0.2">
      <c r="A86" s="55"/>
      <c r="B86" s="754"/>
      <c r="C86" s="4"/>
      <c r="D86" s="755"/>
      <c r="E86" s="181" t="s">
        <v>207</v>
      </c>
      <c r="F86" s="426"/>
      <c r="G86" s="428"/>
      <c r="H86" s="760"/>
      <c r="I86" s="774"/>
      <c r="J86" s="84" t="s">
        <v>17</v>
      </c>
      <c r="K86" s="762">
        <f>583.8-2.7</f>
        <v>581.09999999999991</v>
      </c>
      <c r="L86" s="763">
        <v>582</v>
      </c>
      <c r="M86" s="763">
        <v>678.4</v>
      </c>
      <c r="N86" s="763">
        <v>700</v>
      </c>
      <c r="O86" s="469" t="s">
        <v>115</v>
      </c>
      <c r="P86" s="764">
        <v>2.9</v>
      </c>
      <c r="Q86" s="765">
        <v>2.9</v>
      </c>
      <c r="R86" s="766">
        <v>3.2</v>
      </c>
      <c r="S86" s="767">
        <v>3.2</v>
      </c>
      <c r="U86" s="233"/>
    </row>
    <row r="87" spans="1:25" s="203" customFormat="1" ht="25.5" customHeight="1" x14ac:dyDescent="0.2">
      <c r="A87" s="55"/>
      <c r="B87" s="754"/>
      <c r="C87" s="4"/>
      <c r="D87" s="755"/>
      <c r="E87" s="181" t="s">
        <v>208</v>
      </c>
      <c r="F87" s="426"/>
      <c r="G87" s="428"/>
      <c r="H87" s="760"/>
      <c r="I87" s="774"/>
      <c r="J87" s="234" t="s">
        <v>17</v>
      </c>
      <c r="K87" s="578">
        <v>4</v>
      </c>
      <c r="L87" s="579">
        <v>3.3</v>
      </c>
      <c r="M87" s="155">
        <v>3.3</v>
      </c>
      <c r="N87" s="214">
        <v>5.4</v>
      </c>
      <c r="O87" s="251" t="s">
        <v>172</v>
      </c>
      <c r="P87" s="247">
        <v>18</v>
      </c>
      <c r="Q87" s="768"/>
      <c r="R87" s="157"/>
      <c r="S87" s="759"/>
      <c r="U87" s="233"/>
    </row>
    <row r="88" spans="1:25" s="203" customFormat="1" ht="18" customHeight="1" thickBot="1" x14ac:dyDescent="0.25">
      <c r="A88" s="57"/>
      <c r="B88" s="591"/>
      <c r="C88" s="5"/>
      <c r="D88" s="638"/>
      <c r="E88" s="753"/>
      <c r="F88" s="429"/>
      <c r="G88" s="629"/>
      <c r="H88" s="605"/>
      <c r="I88" s="777"/>
      <c r="J88" s="600" t="s">
        <v>18</v>
      </c>
      <c r="K88" s="96">
        <f>SUM(K79:K87)</f>
        <v>1274.0999999999999</v>
      </c>
      <c r="L88" s="96">
        <f>SUM(L79:L87)</f>
        <v>1317.3</v>
      </c>
      <c r="M88" s="99">
        <f>SUM(M79:M87)</f>
        <v>1500.7</v>
      </c>
      <c r="N88" s="147">
        <f>SUM(N79:N87)</f>
        <v>1532.8000000000002</v>
      </c>
      <c r="O88" s="255" t="s">
        <v>110</v>
      </c>
      <c r="P88" s="348">
        <v>115</v>
      </c>
      <c r="Q88" s="345">
        <v>116</v>
      </c>
      <c r="R88" s="324">
        <v>116</v>
      </c>
      <c r="S88" s="207">
        <v>120</v>
      </c>
      <c r="U88" s="233"/>
      <c r="V88" s="233"/>
    </row>
    <row r="89" spans="1:25" s="203" customFormat="1" ht="28.5" customHeight="1" x14ac:dyDescent="0.2">
      <c r="A89" s="957" t="s">
        <v>13</v>
      </c>
      <c r="B89" s="878" t="s">
        <v>19</v>
      </c>
      <c r="C89" s="960" t="s">
        <v>21</v>
      </c>
      <c r="D89" s="742"/>
      <c r="E89" s="962" t="s">
        <v>80</v>
      </c>
      <c r="F89" s="964"/>
      <c r="G89" s="915">
        <v>11020310</v>
      </c>
      <c r="H89" s="741" t="s">
        <v>16</v>
      </c>
      <c r="I89" s="769" t="s">
        <v>209</v>
      </c>
      <c r="J89" s="6" t="s">
        <v>17</v>
      </c>
      <c r="K89" s="95">
        <v>115.4</v>
      </c>
      <c r="L89" s="173">
        <v>109</v>
      </c>
      <c r="M89" s="100">
        <v>109</v>
      </c>
      <c r="N89" s="40">
        <v>109</v>
      </c>
      <c r="O89" s="705" t="s">
        <v>77</v>
      </c>
      <c r="P89" s="295">
        <v>10326</v>
      </c>
      <c r="Q89" s="492">
        <v>10523</v>
      </c>
      <c r="R89" s="597">
        <v>10523</v>
      </c>
      <c r="S89" s="80">
        <v>10523</v>
      </c>
      <c r="V89" s="233"/>
    </row>
    <row r="90" spans="1:25" s="203" customFormat="1" ht="16.5" customHeight="1" x14ac:dyDescent="0.2">
      <c r="A90" s="958"/>
      <c r="B90" s="879"/>
      <c r="C90" s="961"/>
      <c r="D90" s="743"/>
      <c r="E90" s="963"/>
      <c r="F90" s="965"/>
      <c r="G90" s="916"/>
      <c r="H90" s="703">
        <v>3</v>
      </c>
      <c r="I90" s="863" t="s">
        <v>211</v>
      </c>
      <c r="J90" s="234" t="s">
        <v>17</v>
      </c>
      <c r="K90" s="677">
        <v>10.4</v>
      </c>
      <c r="L90" s="707">
        <v>10.4</v>
      </c>
      <c r="M90" s="708">
        <v>10.4</v>
      </c>
      <c r="N90" s="706">
        <v>10.4</v>
      </c>
      <c r="O90" s="900" t="s">
        <v>203</v>
      </c>
      <c r="P90" s="719">
        <v>152</v>
      </c>
      <c r="Q90" s="720">
        <v>152</v>
      </c>
      <c r="R90" s="721">
        <v>152</v>
      </c>
      <c r="S90" s="722">
        <v>152</v>
      </c>
      <c r="V90" s="233"/>
    </row>
    <row r="91" spans="1:25" s="203" customFormat="1" ht="16.5" customHeight="1" thickBot="1" x14ac:dyDescent="0.25">
      <c r="A91" s="959"/>
      <c r="B91" s="880"/>
      <c r="C91" s="1001"/>
      <c r="D91" s="744"/>
      <c r="E91" s="1002"/>
      <c r="F91" s="1003"/>
      <c r="G91" s="1004"/>
      <c r="H91" s="702"/>
      <c r="I91" s="967"/>
      <c r="J91" s="600" t="s">
        <v>18</v>
      </c>
      <c r="K91" s="96">
        <f>SUM(K89:K90)</f>
        <v>125.80000000000001</v>
      </c>
      <c r="L91" s="704">
        <f>SUM(L89:L90)</f>
        <v>119.4</v>
      </c>
      <c r="M91" s="147">
        <f t="shared" ref="M91:N91" si="3">SUM(M89:M90)</f>
        <v>119.4</v>
      </c>
      <c r="N91" s="168">
        <f t="shared" si="3"/>
        <v>119.4</v>
      </c>
      <c r="O91" s="1002"/>
      <c r="P91" s="149"/>
      <c r="Q91" s="149"/>
      <c r="R91" s="159"/>
      <c r="S91" s="160"/>
    </row>
    <row r="92" spans="1:25" s="203" customFormat="1" ht="17.25" customHeight="1" x14ac:dyDescent="0.2">
      <c r="A92" s="59" t="s">
        <v>13</v>
      </c>
      <c r="B92" s="590" t="s">
        <v>19</v>
      </c>
      <c r="C92" s="586" t="s">
        <v>32</v>
      </c>
      <c r="D92" s="624"/>
      <c r="E92" s="896" t="s">
        <v>108</v>
      </c>
      <c r="F92" s="272"/>
      <c r="G92" s="1090">
        <v>11020406</v>
      </c>
      <c r="H92" s="604">
        <v>2</v>
      </c>
      <c r="I92" s="966" t="s">
        <v>209</v>
      </c>
      <c r="J92" s="205" t="s">
        <v>17</v>
      </c>
      <c r="K92" s="313">
        <f>156.5-63.5</f>
        <v>93</v>
      </c>
      <c r="L92" s="310">
        <v>96.5</v>
      </c>
      <c r="M92" s="310">
        <v>96.5</v>
      </c>
      <c r="N92" s="310">
        <v>96.5</v>
      </c>
      <c r="O92" s="998" t="s">
        <v>109</v>
      </c>
      <c r="P92" s="341">
        <v>2019</v>
      </c>
      <c r="Q92" s="338">
        <v>1985</v>
      </c>
      <c r="R92" s="282">
        <v>1985</v>
      </c>
      <c r="S92" s="39">
        <v>2000</v>
      </c>
      <c r="W92" s="204"/>
      <c r="X92" s="575"/>
    </row>
    <row r="93" spans="1:25" s="203" customFormat="1" ht="21" customHeight="1" thickBot="1" x14ac:dyDescent="0.25">
      <c r="A93" s="59"/>
      <c r="B93" s="590"/>
      <c r="C93" s="586"/>
      <c r="D93" s="624"/>
      <c r="E93" s="867"/>
      <c r="F93" s="273"/>
      <c r="G93" s="1091"/>
      <c r="H93" s="605"/>
      <c r="I93" s="864"/>
      <c r="J93" s="600" t="s">
        <v>18</v>
      </c>
      <c r="K93" s="314">
        <f>+K92</f>
        <v>93</v>
      </c>
      <c r="L93" s="312">
        <f>+L92</f>
        <v>96.5</v>
      </c>
      <c r="M93" s="178">
        <f>+M92</f>
        <v>96.5</v>
      </c>
      <c r="N93" s="303">
        <f>+N92</f>
        <v>96.5</v>
      </c>
      <c r="O93" s="989"/>
      <c r="P93" s="341"/>
      <c r="Q93" s="338"/>
      <c r="R93" s="282"/>
      <c r="S93" s="39"/>
      <c r="W93" s="204"/>
      <c r="X93" s="575"/>
    </row>
    <row r="94" spans="1:25" s="203" customFormat="1" ht="56.25" customHeight="1" x14ac:dyDescent="0.2">
      <c r="A94" s="872" t="s">
        <v>13</v>
      </c>
      <c r="B94" s="878" t="s">
        <v>19</v>
      </c>
      <c r="C94" s="881" t="s">
        <v>53</v>
      </c>
      <c r="D94" s="875"/>
      <c r="E94" s="1097" t="s">
        <v>183</v>
      </c>
      <c r="F94" s="1130" t="s">
        <v>202</v>
      </c>
      <c r="G94" s="430"/>
      <c r="H94" s="733">
        <v>1</v>
      </c>
      <c r="I94" s="769" t="s">
        <v>206</v>
      </c>
      <c r="J94" s="295" t="s">
        <v>17</v>
      </c>
      <c r="K94" s="728"/>
      <c r="L94" s="305">
        <v>10</v>
      </c>
      <c r="M94" s="123">
        <v>20</v>
      </c>
      <c r="N94" s="729"/>
      <c r="O94" s="256" t="s">
        <v>173</v>
      </c>
      <c r="P94" s="35"/>
      <c r="Q94" s="697">
        <v>1</v>
      </c>
      <c r="R94" s="724"/>
      <c r="S94" s="726"/>
    </row>
    <row r="95" spans="1:25" s="203" customFormat="1" ht="14.25" customHeight="1" x14ac:dyDescent="0.2">
      <c r="A95" s="873"/>
      <c r="B95" s="879"/>
      <c r="C95" s="882"/>
      <c r="D95" s="876"/>
      <c r="E95" s="1098"/>
      <c r="F95" s="1131"/>
      <c r="G95" s="736"/>
      <c r="H95" s="735">
        <v>2</v>
      </c>
      <c r="I95" s="863" t="s">
        <v>209</v>
      </c>
      <c r="J95" s="191"/>
      <c r="K95" s="737"/>
      <c r="L95" s="555"/>
      <c r="M95" s="122"/>
      <c r="N95" s="738"/>
      <c r="O95" s="900" t="s">
        <v>205</v>
      </c>
      <c r="P95" s="469"/>
      <c r="Q95" s="385">
        <v>1</v>
      </c>
      <c r="R95" s="739"/>
      <c r="S95" s="740"/>
    </row>
    <row r="96" spans="1:25" s="203" customFormat="1" ht="18" customHeight="1" thickBot="1" x14ac:dyDescent="0.25">
      <c r="A96" s="874"/>
      <c r="B96" s="880"/>
      <c r="C96" s="883"/>
      <c r="D96" s="877"/>
      <c r="E96" s="1099"/>
      <c r="F96" s="1132"/>
      <c r="G96" s="431"/>
      <c r="H96" s="734"/>
      <c r="I96" s="967"/>
      <c r="J96" s="732" t="s">
        <v>18</v>
      </c>
      <c r="K96" s="301">
        <f>+K94</f>
        <v>0</v>
      </c>
      <c r="L96" s="306">
        <f>+L94</f>
        <v>10</v>
      </c>
      <c r="M96" s="147">
        <f>+M94</f>
        <v>20</v>
      </c>
      <c r="N96" s="168">
        <f>+N94</f>
        <v>0</v>
      </c>
      <c r="O96" s="1002"/>
      <c r="P96" s="46"/>
      <c r="Q96" s="408"/>
      <c r="R96" s="725"/>
      <c r="S96" s="727"/>
    </row>
    <row r="97" spans="1:24" s="203" customFormat="1" ht="27" customHeight="1" x14ac:dyDescent="0.2">
      <c r="A97" s="58"/>
      <c r="B97" s="589"/>
      <c r="C97" s="585"/>
      <c r="D97" s="637"/>
      <c r="E97" s="896" t="s">
        <v>99</v>
      </c>
      <c r="F97" s="274"/>
      <c r="G97" s="894">
        <v>11020205</v>
      </c>
      <c r="H97" s="604">
        <v>1</v>
      </c>
      <c r="I97" s="966" t="s">
        <v>212</v>
      </c>
      <c r="J97" s="205" t="s">
        <v>17</v>
      </c>
      <c r="K97" s="308">
        <v>12.6</v>
      </c>
      <c r="L97" s="369"/>
      <c r="M97" s="107"/>
      <c r="N97" s="144"/>
      <c r="O97" s="256" t="s">
        <v>119</v>
      </c>
      <c r="P97" s="700">
        <v>100</v>
      </c>
      <c r="Q97" s="335"/>
      <c r="R97" s="694"/>
      <c r="S97" s="681"/>
      <c r="X97" s="202"/>
    </row>
    <row r="98" spans="1:24" s="203" customFormat="1" ht="20.25" customHeight="1" thickBot="1" x14ac:dyDescent="0.25">
      <c r="A98" s="59"/>
      <c r="B98" s="590"/>
      <c r="C98" s="586"/>
      <c r="D98" s="624"/>
      <c r="E98" s="897"/>
      <c r="F98" s="275"/>
      <c r="G98" s="895"/>
      <c r="H98" s="605"/>
      <c r="I98" s="864"/>
      <c r="J98" s="206" t="s">
        <v>18</v>
      </c>
      <c r="K98" s="301">
        <f>+K97</f>
        <v>12.6</v>
      </c>
      <c r="L98" s="306">
        <f>+L97</f>
        <v>0</v>
      </c>
      <c r="M98" s="147">
        <f>+M97</f>
        <v>0</v>
      </c>
      <c r="N98" s="168">
        <f>+N97</f>
        <v>0</v>
      </c>
      <c r="O98" s="254"/>
      <c r="P98" s="343"/>
      <c r="Q98" s="334"/>
      <c r="R98" s="695"/>
      <c r="S98" s="682"/>
      <c r="X98" s="202"/>
    </row>
    <row r="99" spans="1:24" s="203" customFormat="1" ht="15.75" customHeight="1" x14ac:dyDescent="0.2">
      <c r="A99" s="59"/>
      <c r="B99" s="590"/>
      <c r="C99" s="586"/>
      <c r="D99" s="624"/>
      <c r="E99" s="896" t="s">
        <v>76</v>
      </c>
      <c r="F99" s="572"/>
      <c r="G99" s="898">
        <v>11020406</v>
      </c>
      <c r="H99" s="604">
        <v>2</v>
      </c>
      <c r="I99" s="966" t="s">
        <v>209</v>
      </c>
      <c r="J99" s="6" t="s">
        <v>61</v>
      </c>
      <c r="K99" s="313">
        <v>17.7</v>
      </c>
      <c r="L99" s="310"/>
      <c r="M99" s="154"/>
      <c r="N99" s="223"/>
      <c r="O99" s="998" t="s">
        <v>74</v>
      </c>
      <c r="P99" s="620">
        <v>2</v>
      </c>
      <c r="Q99" s="335"/>
      <c r="R99" s="128"/>
      <c r="S99" s="594"/>
    </row>
    <row r="100" spans="1:24" s="203" customFormat="1" ht="15" customHeight="1" thickBot="1" x14ac:dyDescent="0.25">
      <c r="A100" s="60"/>
      <c r="B100" s="591"/>
      <c r="C100" s="626"/>
      <c r="D100" s="638"/>
      <c r="E100" s="897"/>
      <c r="F100" s="275"/>
      <c r="G100" s="899"/>
      <c r="H100" s="605"/>
      <c r="I100" s="967"/>
      <c r="J100" s="600" t="s">
        <v>18</v>
      </c>
      <c r="K100" s="315">
        <f>SUM(K99:K99)</f>
        <v>17.7</v>
      </c>
      <c r="L100" s="311">
        <f>+L99</f>
        <v>0</v>
      </c>
      <c r="M100" s="124">
        <f>+M99</f>
        <v>0</v>
      </c>
      <c r="N100" s="193">
        <f>+N99</f>
        <v>0</v>
      </c>
      <c r="O100" s="989"/>
      <c r="P100" s="621"/>
      <c r="Q100" s="334"/>
      <c r="R100" s="127"/>
      <c r="S100" s="595"/>
    </row>
    <row r="101" spans="1:24" s="203" customFormat="1" ht="15" customHeight="1" thickBot="1" x14ac:dyDescent="0.25">
      <c r="A101" s="588" t="s">
        <v>13</v>
      </c>
      <c r="B101" s="591" t="s">
        <v>19</v>
      </c>
      <c r="C101" s="884" t="s">
        <v>22</v>
      </c>
      <c r="D101" s="884"/>
      <c r="E101" s="884"/>
      <c r="F101" s="884"/>
      <c r="G101" s="884"/>
      <c r="H101" s="884"/>
      <c r="I101" s="884"/>
      <c r="J101" s="884"/>
      <c r="K101" s="432">
        <f>+K100+K98+K96+K93+K91+K88+K76</f>
        <v>6851.5</v>
      </c>
      <c r="L101" s="565">
        <f>+L100+L98+L96+L93+L91+L88+L76</f>
        <v>7274.0999999999995</v>
      </c>
      <c r="M101" s="533">
        <f t="shared" ref="M101:N101" si="4">+M100+M98+M96+M93+M91+M88+M76</f>
        <v>7520.2000000000007</v>
      </c>
      <c r="N101" s="566">
        <f t="shared" si="4"/>
        <v>7370.3000000000011</v>
      </c>
      <c r="O101" s="1101"/>
      <c r="P101" s="1102"/>
      <c r="Q101" s="1102"/>
      <c r="R101" s="1102"/>
      <c r="S101" s="1103"/>
      <c r="V101" s="233"/>
    </row>
    <row r="102" spans="1:24" s="203" customFormat="1" ht="15" customHeight="1" thickBot="1" x14ac:dyDescent="0.25">
      <c r="A102" s="61" t="s">
        <v>13</v>
      </c>
      <c r="B102" s="9" t="s">
        <v>21</v>
      </c>
      <c r="C102" s="1063" t="s">
        <v>223</v>
      </c>
      <c r="D102" s="1063"/>
      <c r="E102" s="1063"/>
      <c r="F102" s="1063"/>
      <c r="G102" s="1085"/>
      <c r="H102" s="1085"/>
      <c r="I102" s="1085"/>
      <c r="J102" s="1085"/>
      <c r="K102" s="1085"/>
      <c r="L102" s="1085"/>
      <c r="M102" s="1085"/>
      <c r="N102" s="1085"/>
      <c r="O102" s="1063"/>
      <c r="P102" s="1063"/>
      <c r="Q102" s="1063"/>
      <c r="R102" s="1063"/>
      <c r="S102" s="1064"/>
      <c r="V102" s="233"/>
    </row>
    <row r="103" spans="1:24" s="203" customFormat="1" ht="19.5" customHeight="1" x14ac:dyDescent="0.2">
      <c r="A103" s="54" t="s">
        <v>13</v>
      </c>
      <c r="B103" s="878" t="s">
        <v>21</v>
      </c>
      <c r="C103" s="1086" t="s">
        <v>13</v>
      </c>
      <c r="D103" s="601"/>
      <c r="E103" s="896" t="s">
        <v>111</v>
      </c>
      <c r="F103" s="216"/>
      <c r="G103" s="217"/>
      <c r="H103" s="208">
        <v>2</v>
      </c>
      <c r="I103" s="966" t="s">
        <v>209</v>
      </c>
      <c r="J103" s="622" t="s">
        <v>17</v>
      </c>
      <c r="K103" s="308">
        <v>16.600000000000001</v>
      </c>
      <c r="L103" s="369"/>
      <c r="M103" s="299"/>
      <c r="N103" s="218"/>
      <c r="O103" s="209" t="s">
        <v>148</v>
      </c>
      <c r="P103" s="610">
        <v>1</v>
      </c>
      <c r="Q103" s="349">
        <v>1</v>
      </c>
      <c r="R103" s="135"/>
      <c r="S103" s="633"/>
    </row>
    <row r="104" spans="1:24" s="203" customFormat="1" ht="18.75" customHeight="1" x14ac:dyDescent="0.2">
      <c r="A104" s="55"/>
      <c r="B104" s="879"/>
      <c r="C104" s="1087"/>
      <c r="D104" s="601"/>
      <c r="E104" s="867"/>
      <c r="F104" s="576"/>
      <c r="G104" s="409"/>
      <c r="H104" s="297"/>
      <c r="I104" s="864"/>
      <c r="J104" s="358" t="s">
        <v>61</v>
      </c>
      <c r="K104" s="578"/>
      <c r="L104" s="579">
        <v>7.9</v>
      </c>
      <c r="M104" s="580"/>
      <c r="N104" s="581"/>
      <c r="O104" s="34"/>
      <c r="P104" s="341"/>
      <c r="Q104" s="577"/>
      <c r="R104" s="131"/>
      <c r="S104" s="82"/>
    </row>
    <row r="105" spans="1:24" s="203" customFormat="1" ht="16.5" customHeight="1" thickBot="1" x14ac:dyDescent="0.25">
      <c r="A105" s="55"/>
      <c r="B105" s="879"/>
      <c r="C105" s="1087"/>
      <c r="D105" s="601"/>
      <c r="E105" s="897"/>
      <c r="F105" s="219"/>
      <c r="G105" s="220"/>
      <c r="H105" s="221"/>
      <c r="I105" s="967"/>
      <c r="J105" s="246" t="s">
        <v>18</v>
      </c>
      <c r="K105" s="309">
        <f>SUM(K103:K104)</f>
        <v>16.600000000000001</v>
      </c>
      <c r="L105" s="102">
        <f>SUM(L103:L104)</f>
        <v>7.9</v>
      </c>
      <c r="M105" s="105"/>
      <c r="N105" s="183"/>
      <c r="O105" s="222"/>
      <c r="P105" s="343"/>
      <c r="Q105" s="350"/>
      <c r="R105" s="133"/>
      <c r="S105" s="160"/>
      <c r="V105" s="233"/>
    </row>
    <row r="106" spans="1:24" s="203" customFormat="1" ht="15.75" customHeight="1" x14ac:dyDescent="0.2">
      <c r="A106" s="62" t="s">
        <v>13</v>
      </c>
      <c r="B106" s="38" t="s">
        <v>21</v>
      </c>
      <c r="C106" s="10" t="s">
        <v>19</v>
      </c>
      <c r="D106" s="163"/>
      <c r="E106" s="1070" t="s">
        <v>35</v>
      </c>
      <c r="F106" s="664"/>
      <c r="G106" s="92"/>
      <c r="H106" s="24"/>
      <c r="I106" s="228"/>
      <c r="J106" s="610"/>
      <c r="K106" s="280"/>
      <c r="L106" s="121"/>
      <c r="M106" s="145"/>
      <c r="N106" s="292"/>
      <c r="O106" s="115"/>
      <c r="P106" s="352"/>
      <c r="Q106" s="513"/>
      <c r="R106" s="514"/>
      <c r="S106" s="515"/>
    </row>
    <row r="107" spans="1:24" s="203" customFormat="1" ht="15.75" customHeight="1" x14ac:dyDescent="0.2">
      <c r="A107" s="63"/>
      <c r="B107" s="286"/>
      <c r="C107" s="643"/>
      <c r="D107" s="601"/>
      <c r="E107" s="1066"/>
      <c r="F107" s="30"/>
      <c r="G107" s="93"/>
      <c r="H107" s="50"/>
      <c r="I107" s="229"/>
      <c r="J107" s="611"/>
      <c r="K107" s="141"/>
      <c r="L107" s="190"/>
      <c r="M107" s="188"/>
      <c r="N107" s="189"/>
      <c r="O107" s="116"/>
      <c r="P107" s="353"/>
      <c r="Q107" s="510"/>
      <c r="R107" s="511"/>
      <c r="S107" s="512"/>
    </row>
    <row r="108" spans="1:24" s="203" customFormat="1" ht="29.25" customHeight="1" x14ac:dyDescent="0.2">
      <c r="A108" s="59"/>
      <c r="B108" s="590"/>
      <c r="C108" s="643"/>
      <c r="D108" s="608" t="s">
        <v>13</v>
      </c>
      <c r="E108" s="665" t="s">
        <v>65</v>
      </c>
      <c r="F108" s="672" t="s">
        <v>33</v>
      </c>
      <c r="G108" s="1071">
        <v>1101012101</v>
      </c>
      <c r="H108" s="493">
        <v>5</v>
      </c>
      <c r="I108" s="494" t="s">
        <v>213</v>
      </c>
      <c r="J108" s="358"/>
      <c r="K108" s="42"/>
      <c r="L108" s="104"/>
      <c r="M108" s="108"/>
      <c r="N108" s="101"/>
      <c r="O108" s="170"/>
      <c r="P108" s="247"/>
      <c r="Q108" s="509"/>
      <c r="R108" s="508"/>
      <c r="S108" s="237"/>
      <c r="T108" s="76"/>
      <c r="U108" s="77"/>
      <c r="V108" s="433"/>
      <c r="W108" s="433"/>
    </row>
    <row r="109" spans="1:24" s="203" customFormat="1" ht="13.5" customHeight="1" x14ac:dyDescent="0.2">
      <c r="A109" s="59"/>
      <c r="B109" s="590"/>
      <c r="C109" s="643"/>
      <c r="D109" s="601"/>
      <c r="E109" s="666" t="s">
        <v>64</v>
      </c>
      <c r="F109" s="673" t="s">
        <v>202</v>
      </c>
      <c r="G109" s="1072"/>
      <c r="H109" s="283"/>
      <c r="I109" s="495"/>
      <c r="J109" s="354" t="s">
        <v>17</v>
      </c>
      <c r="K109" s="746">
        <v>2.8</v>
      </c>
      <c r="L109" s="810"/>
      <c r="M109" s="579"/>
      <c r="N109" s="101"/>
      <c r="O109" s="808" t="s">
        <v>36</v>
      </c>
      <c r="P109" s="341">
        <v>25</v>
      </c>
      <c r="Q109" s="150">
        <v>100</v>
      </c>
      <c r="R109" s="562"/>
      <c r="S109" s="81"/>
      <c r="T109" s="186"/>
      <c r="U109" s="231"/>
      <c r="V109" s="433"/>
      <c r="W109" s="433"/>
    </row>
    <row r="110" spans="1:24" s="203" customFormat="1" ht="13.5" customHeight="1" x14ac:dyDescent="0.2">
      <c r="A110" s="59"/>
      <c r="B110" s="590"/>
      <c r="C110" s="643"/>
      <c r="D110" s="601"/>
      <c r="E110" s="667"/>
      <c r="F110" s="904" t="s">
        <v>37</v>
      </c>
      <c r="G110" s="1072"/>
      <c r="H110" s="283"/>
      <c r="I110" s="495"/>
      <c r="J110" s="354" t="s">
        <v>61</v>
      </c>
      <c r="K110" s="746">
        <v>200.4</v>
      </c>
      <c r="L110" s="811">
        <v>230.1</v>
      </c>
      <c r="M110" s="108"/>
      <c r="N110" s="101"/>
      <c r="O110" s="806"/>
      <c r="P110" s="341"/>
      <c r="Q110" s="491"/>
      <c r="R110" s="645"/>
      <c r="S110" s="517"/>
      <c r="T110" s="186"/>
      <c r="U110" s="231"/>
      <c r="V110" s="433"/>
      <c r="W110" s="433"/>
      <c r="X110" s="233"/>
    </row>
    <row r="111" spans="1:24" s="203" customFormat="1" ht="13.5" customHeight="1" x14ac:dyDescent="0.2">
      <c r="A111" s="59"/>
      <c r="B111" s="590"/>
      <c r="C111" s="643"/>
      <c r="D111" s="601"/>
      <c r="E111" s="667"/>
      <c r="F111" s="905"/>
      <c r="G111" s="616"/>
      <c r="H111" s="283"/>
      <c r="I111" s="495"/>
      <c r="J111" s="287" t="s">
        <v>34</v>
      </c>
      <c r="K111" s="746">
        <v>51.5</v>
      </c>
      <c r="L111" s="811">
        <v>48.8</v>
      </c>
      <c r="M111" s="108"/>
      <c r="N111" s="101"/>
      <c r="O111" s="806"/>
      <c r="P111" s="341"/>
      <c r="Q111" s="491"/>
      <c r="R111" s="645"/>
      <c r="S111" s="517"/>
      <c r="T111" s="230"/>
      <c r="U111" s="77"/>
      <c r="V111" s="433"/>
      <c r="W111" s="433"/>
    </row>
    <row r="112" spans="1:24" s="203" customFormat="1" ht="13.5" customHeight="1" x14ac:dyDescent="0.2">
      <c r="A112" s="59"/>
      <c r="B112" s="819"/>
      <c r="C112" s="717"/>
      <c r="D112" s="820"/>
      <c r="E112" s="667"/>
      <c r="F112" s="905"/>
      <c r="G112" s="821"/>
      <c r="H112" s="283"/>
      <c r="I112" s="495"/>
      <c r="J112" s="287" t="s">
        <v>218</v>
      </c>
      <c r="K112" s="746"/>
      <c r="L112" s="811">
        <v>31.8</v>
      </c>
      <c r="M112" s="108"/>
      <c r="N112" s="101"/>
      <c r="O112" s="818"/>
      <c r="P112" s="341"/>
      <c r="Q112" s="491"/>
      <c r="R112" s="645"/>
      <c r="S112" s="517"/>
      <c r="T112" s="230"/>
      <c r="U112" s="77"/>
      <c r="V112" s="433"/>
      <c r="W112" s="433"/>
    </row>
    <row r="113" spans="1:28" s="203" customFormat="1" ht="13.5" customHeight="1" x14ac:dyDescent="0.2">
      <c r="A113" s="59"/>
      <c r="B113" s="590"/>
      <c r="C113" s="643"/>
      <c r="D113" s="601"/>
      <c r="E113" s="667"/>
      <c r="F113" s="905"/>
      <c r="G113" s="496"/>
      <c r="H113" s="283"/>
      <c r="I113" s="495"/>
      <c r="J113" s="354" t="s">
        <v>63</v>
      </c>
      <c r="K113" s="746">
        <v>583.20000000000005</v>
      </c>
      <c r="L113" s="811">
        <v>553.6</v>
      </c>
      <c r="M113" s="108"/>
      <c r="N113" s="101"/>
      <c r="O113" s="806"/>
      <c r="P113" s="341"/>
      <c r="Q113" s="491"/>
      <c r="R113" s="645"/>
      <c r="S113" s="517"/>
      <c r="T113" s="76"/>
      <c r="U113" s="77"/>
      <c r="V113" s="433"/>
      <c r="W113" s="433"/>
    </row>
    <row r="114" spans="1:28" s="203" customFormat="1" ht="13.5" customHeight="1" x14ac:dyDescent="0.2">
      <c r="A114" s="59"/>
      <c r="B114" s="819"/>
      <c r="C114" s="717"/>
      <c r="D114" s="820"/>
      <c r="E114" s="667"/>
      <c r="F114" s="905"/>
      <c r="G114" s="497"/>
      <c r="H114" s="283"/>
      <c r="I114" s="495"/>
      <c r="J114" s="354" t="s">
        <v>219</v>
      </c>
      <c r="K114" s="746"/>
      <c r="L114" s="811">
        <v>360.7</v>
      </c>
      <c r="M114" s="108"/>
      <c r="N114" s="101"/>
      <c r="O114" s="818"/>
      <c r="P114" s="341"/>
      <c r="Q114" s="491"/>
      <c r="R114" s="645"/>
      <c r="S114" s="517"/>
      <c r="T114" s="76"/>
      <c r="U114" s="77"/>
      <c r="V114" s="433"/>
      <c r="W114" s="433"/>
    </row>
    <row r="115" spans="1:28" s="203" customFormat="1" ht="13.5" customHeight="1" x14ac:dyDescent="0.2">
      <c r="A115" s="59"/>
      <c r="B115" s="590"/>
      <c r="C115" s="643"/>
      <c r="D115" s="601"/>
      <c r="E115" s="667"/>
      <c r="F115" s="905"/>
      <c r="G115" s="497"/>
      <c r="H115" s="283"/>
      <c r="I115" s="495"/>
      <c r="J115" s="354" t="s">
        <v>116</v>
      </c>
      <c r="K115" s="746">
        <v>1001.8</v>
      </c>
      <c r="L115" s="811">
        <v>2689.5</v>
      </c>
      <c r="M115" s="108"/>
      <c r="N115" s="101"/>
      <c r="O115" s="806"/>
      <c r="P115" s="341"/>
      <c r="Q115" s="491"/>
      <c r="R115" s="646"/>
      <c r="S115" s="516"/>
      <c r="T115" s="76"/>
      <c r="U115" s="77"/>
      <c r="V115" s="433"/>
      <c r="W115" s="433"/>
    </row>
    <row r="116" spans="1:28" s="203" customFormat="1" ht="13.5" customHeight="1" x14ac:dyDescent="0.2">
      <c r="A116" s="59"/>
      <c r="B116" s="590"/>
      <c r="C116" s="643"/>
      <c r="D116" s="601"/>
      <c r="E116" s="666" t="s">
        <v>198</v>
      </c>
      <c r="F116" s="668"/>
      <c r="G116" s="497"/>
      <c r="H116" s="283"/>
      <c r="I116" s="495"/>
      <c r="J116" s="354" t="s">
        <v>116</v>
      </c>
      <c r="K116" s="746">
        <f>1993.2-200+8.8</f>
        <v>1802</v>
      </c>
      <c r="L116" s="811">
        <v>556.29999999999995</v>
      </c>
      <c r="M116" s="108"/>
      <c r="N116" s="101"/>
      <c r="O116" s="808" t="s">
        <v>36</v>
      </c>
      <c r="P116" s="287">
        <v>55</v>
      </c>
      <c r="Q116" s="150">
        <v>100</v>
      </c>
      <c r="R116" s="562"/>
      <c r="S116" s="81"/>
      <c r="T116" s="186"/>
      <c r="U116" s="231"/>
      <c r="V116" s="433"/>
      <c r="W116" s="433"/>
    </row>
    <row r="117" spans="1:28" s="203" customFormat="1" ht="13.5" customHeight="1" x14ac:dyDescent="0.2">
      <c r="A117" s="59"/>
      <c r="B117" s="590"/>
      <c r="C117" s="643"/>
      <c r="D117" s="601"/>
      <c r="E117" s="667"/>
      <c r="F117" s="669"/>
      <c r="G117" s="497"/>
      <c r="H117" s="283"/>
      <c r="I117" s="495"/>
      <c r="J117" s="354" t="s">
        <v>61</v>
      </c>
      <c r="K117" s="746">
        <v>695.8</v>
      </c>
      <c r="L117" s="811">
        <v>576.70000000000005</v>
      </c>
      <c r="M117" s="108"/>
      <c r="N117" s="101"/>
      <c r="O117" s="806"/>
      <c r="P117" s="341"/>
      <c r="Q117" s="491"/>
      <c r="R117" s="563"/>
      <c r="S117" s="82"/>
      <c r="T117" s="186"/>
      <c r="U117" s="231"/>
      <c r="V117" s="433"/>
      <c r="W117" s="433"/>
    </row>
    <row r="118" spans="1:28" s="203" customFormat="1" ht="13.5" customHeight="1" x14ac:dyDescent="0.2">
      <c r="A118" s="59"/>
      <c r="B118" s="782"/>
      <c r="C118" s="717"/>
      <c r="D118" s="783"/>
      <c r="E118" s="667"/>
      <c r="F118" s="791"/>
      <c r="G118" s="497"/>
      <c r="H118" s="283"/>
      <c r="I118" s="495"/>
      <c r="J118" s="354" t="s">
        <v>17</v>
      </c>
      <c r="K118" s="279"/>
      <c r="L118" s="190">
        <f>2888.4-556.3-576.7</f>
        <v>1755.4000000000003</v>
      </c>
      <c r="M118" s="188"/>
      <c r="N118" s="101"/>
      <c r="O118" s="806"/>
      <c r="P118" s="341"/>
      <c r="Q118" s="491"/>
      <c r="R118" s="563"/>
      <c r="S118" s="82"/>
      <c r="T118" s="186"/>
      <c r="U118" s="231"/>
      <c r="V118" s="433"/>
      <c r="W118" s="433"/>
    </row>
    <row r="119" spans="1:28" s="203" customFormat="1" ht="13.5" customHeight="1" x14ac:dyDescent="0.2">
      <c r="A119" s="59"/>
      <c r="B119" s="590"/>
      <c r="C119" s="643"/>
      <c r="D119" s="1128" t="s">
        <v>19</v>
      </c>
      <c r="E119" s="1065" t="s">
        <v>189</v>
      </c>
      <c r="F119" s="1067" t="s">
        <v>33</v>
      </c>
      <c r="G119" s="498">
        <v>11010116</v>
      </c>
      <c r="H119" s="1105">
        <v>5</v>
      </c>
      <c r="I119" s="1107" t="s">
        <v>213</v>
      </c>
      <c r="J119" s="358" t="s">
        <v>17</v>
      </c>
      <c r="K119" s="236">
        <v>484.3</v>
      </c>
      <c r="L119" s="499"/>
      <c r="M119" s="500"/>
      <c r="N119" s="101"/>
      <c r="O119" s="1100" t="s">
        <v>39</v>
      </c>
      <c r="P119" s="287">
        <v>60</v>
      </c>
      <c r="Q119" s="150">
        <v>100</v>
      </c>
      <c r="R119" s="564"/>
      <c r="S119" s="520"/>
      <c r="T119" s="235"/>
      <c r="U119" s="433"/>
      <c r="V119" s="235"/>
      <c r="W119" s="235"/>
    </row>
    <row r="120" spans="1:28" s="203" customFormat="1" ht="13.5" customHeight="1" x14ac:dyDescent="0.2">
      <c r="A120" s="59"/>
      <c r="B120" s="590"/>
      <c r="C120" s="643"/>
      <c r="D120" s="1129"/>
      <c r="E120" s="1066"/>
      <c r="F120" s="1068"/>
      <c r="G120" s="434"/>
      <c r="H120" s="1106"/>
      <c r="I120" s="1108"/>
      <c r="J120" s="358" t="s">
        <v>61</v>
      </c>
      <c r="K120" s="748">
        <v>1044.8</v>
      </c>
      <c r="L120" s="812">
        <v>268.39999999999998</v>
      </c>
      <c r="M120" s="500"/>
      <c r="N120" s="101"/>
      <c r="O120" s="1040"/>
      <c r="P120" s="341"/>
      <c r="Q120" s="521"/>
      <c r="R120" s="522"/>
      <c r="S120" s="523"/>
      <c r="T120" s="235"/>
      <c r="U120" s="433"/>
      <c r="V120" s="235"/>
      <c r="W120" s="235"/>
      <c r="AB120" s="233"/>
    </row>
    <row r="121" spans="1:28" s="203" customFormat="1" ht="29.25" customHeight="1" x14ac:dyDescent="0.2">
      <c r="A121" s="59"/>
      <c r="B121" s="798"/>
      <c r="C121" s="717"/>
      <c r="D121" s="814" t="s">
        <v>21</v>
      </c>
      <c r="E121" s="815" t="s">
        <v>216</v>
      </c>
      <c r="F121" s="799"/>
      <c r="G121" s="434"/>
      <c r="H121" s="796"/>
      <c r="I121" s="797"/>
      <c r="J121" s="358" t="s">
        <v>61</v>
      </c>
      <c r="K121" s="747"/>
      <c r="L121" s="813">
        <v>17.899999999999999</v>
      </c>
      <c r="M121" s="502"/>
      <c r="N121" s="101"/>
      <c r="O121" s="808" t="s">
        <v>217</v>
      </c>
      <c r="P121" s="287"/>
      <c r="Q121" s="150">
        <v>100</v>
      </c>
      <c r="R121" s="519"/>
      <c r="S121" s="520"/>
      <c r="T121" s="235"/>
      <c r="U121" s="433"/>
      <c r="V121" s="235"/>
      <c r="W121" s="235"/>
      <c r="AA121" s="233"/>
    </row>
    <row r="122" spans="1:28" s="203" customFormat="1" ht="30" customHeight="1" x14ac:dyDescent="0.2">
      <c r="A122" s="59"/>
      <c r="B122" s="590"/>
      <c r="C122" s="643"/>
      <c r="D122" s="503" t="s">
        <v>32</v>
      </c>
      <c r="E122" s="857" t="s">
        <v>91</v>
      </c>
      <c r="F122" s="858" t="s">
        <v>33</v>
      </c>
      <c r="G122" s="505"/>
      <c r="H122" s="506">
        <v>5</v>
      </c>
      <c r="I122" s="507"/>
      <c r="J122" s="358" t="s">
        <v>38</v>
      </c>
      <c r="K122" s="747"/>
      <c r="L122" s="357"/>
      <c r="M122" s="502">
        <v>1117.0999999999999</v>
      </c>
      <c r="N122" s="101">
        <v>716.5</v>
      </c>
      <c r="O122" s="170" t="s">
        <v>92</v>
      </c>
      <c r="P122" s="247"/>
      <c r="Q122" s="509"/>
      <c r="R122" s="198">
        <v>50</v>
      </c>
      <c r="S122" s="165">
        <v>100</v>
      </c>
      <c r="T122" s="235"/>
      <c r="U122" s="433"/>
      <c r="V122" s="235"/>
      <c r="W122" s="235"/>
    </row>
    <row r="123" spans="1:28" s="203" customFormat="1" ht="16.5" customHeight="1" x14ac:dyDescent="0.2">
      <c r="A123" s="59"/>
      <c r="B123" s="590"/>
      <c r="C123" s="643"/>
      <c r="D123" s="503" t="s">
        <v>53</v>
      </c>
      <c r="E123" s="670" t="s">
        <v>72</v>
      </c>
      <c r="F123" s="671" t="s">
        <v>33</v>
      </c>
      <c r="G123" s="505"/>
      <c r="H123" s="506">
        <v>5</v>
      </c>
      <c r="I123" s="507"/>
      <c r="J123" s="358" t="s">
        <v>17</v>
      </c>
      <c r="K123" s="747"/>
      <c r="L123" s="357"/>
      <c r="M123" s="502"/>
      <c r="N123" s="189">
        <v>500</v>
      </c>
      <c r="O123" s="170" t="s">
        <v>100</v>
      </c>
      <c r="P123" s="247"/>
      <c r="Q123" s="509"/>
      <c r="R123" s="674"/>
      <c r="S123" s="675">
        <v>10</v>
      </c>
      <c r="T123" s="678"/>
      <c r="U123" s="433"/>
      <c r="V123" s="235"/>
      <c r="W123" s="235"/>
      <c r="X123" s="233"/>
    </row>
    <row r="124" spans="1:28" s="203" customFormat="1" ht="54" customHeight="1" x14ac:dyDescent="0.2">
      <c r="A124" s="59"/>
      <c r="B124" s="590"/>
      <c r="C124" s="643"/>
      <c r="D124" s="601"/>
      <c r="E124" s="8" t="s">
        <v>157</v>
      </c>
      <c r="F124" s="504"/>
      <c r="G124" s="505"/>
      <c r="H124" s="506">
        <v>2</v>
      </c>
      <c r="I124" s="507" t="s">
        <v>209</v>
      </c>
      <c r="J124" s="358" t="s">
        <v>17</v>
      </c>
      <c r="K124" s="748">
        <v>14.6</v>
      </c>
      <c r="L124" s="236"/>
      <c r="M124" s="500"/>
      <c r="N124" s="101"/>
      <c r="O124" s="170" t="s">
        <v>158</v>
      </c>
      <c r="P124" s="247">
        <v>2</v>
      </c>
      <c r="Q124" s="509"/>
      <c r="R124" s="508"/>
      <c r="S124" s="237"/>
      <c r="T124" s="235"/>
      <c r="U124" s="433"/>
      <c r="V124" s="235"/>
      <c r="W124" s="235"/>
    </row>
    <row r="125" spans="1:28" s="203" customFormat="1" ht="18.75" customHeight="1" x14ac:dyDescent="0.2">
      <c r="A125" s="59"/>
      <c r="B125" s="590"/>
      <c r="C125" s="643"/>
      <c r="D125" s="601"/>
      <c r="E125" s="866" t="s">
        <v>199</v>
      </c>
      <c r="F125" s="470"/>
      <c r="G125" s="501"/>
      <c r="H125" s="617">
        <v>1</v>
      </c>
      <c r="I125" s="618" t="s">
        <v>212</v>
      </c>
      <c r="J125" s="342" t="s">
        <v>17</v>
      </c>
      <c r="K125" s="747">
        <v>100</v>
      </c>
      <c r="L125" s="357"/>
      <c r="M125" s="502"/>
      <c r="N125" s="189"/>
      <c r="O125" s="1100" t="s">
        <v>200</v>
      </c>
      <c r="P125" s="341">
        <v>100</v>
      </c>
      <c r="Q125" s="518"/>
      <c r="R125" s="519"/>
      <c r="S125" s="520"/>
      <c r="T125" s="235"/>
      <c r="U125" s="433"/>
      <c r="V125" s="235"/>
      <c r="W125" s="235"/>
    </row>
    <row r="126" spans="1:28" s="203" customFormat="1" ht="13.5" customHeight="1" thickBot="1" x14ac:dyDescent="0.25">
      <c r="A126" s="64"/>
      <c r="B126" s="37"/>
      <c r="C126" s="19"/>
      <c r="D126" s="19"/>
      <c r="E126" s="897"/>
      <c r="F126" s="551"/>
      <c r="G126" s="552"/>
      <c r="H126" s="553"/>
      <c r="I126" s="885" t="s">
        <v>40</v>
      </c>
      <c r="J126" s="886"/>
      <c r="K126" s="244">
        <f>SUM(K109:K125)</f>
        <v>5981.2000000000007</v>
      </c>
      <c r="L126" s="102">
        <f>SUM(L109:L125)</f>
        <v>7089.2</v>
      </c>
      <c r="M126" s="105">
        <f>SUM(M109:M125)</f>
        <v>1117.0999999999999</v>
      </c>
      <c r="N126" s="183">
        <f>SUM(N109:N125)</f>
        <v>1216.5</v>
      </c>
      <c r="O126" s="1041"/>
      <c r="P126" s="343"/>
      <c r="Q126" s="524"/>
      <c r="R126" s="525"/>
      <c r="S126" s="526"/>
    </row>
    <row r="127" spans="1:28" s="203" customFormat="1" ht="43.5" customHeight="1" x14ac:dyDescent="0.2">
      <c r="A127" s="62" t="s">
        <v>13</v>
      </c>
      <c r="B127" s="38" t="s">
        <v>21</v>
      </c>
      <c r="C127" s="10" t="s">
        <v>21</v>
      </c>
      <c r="D127" s="163"/>
      <c r="E127" s="41" t="s">
        <v>41</v>
      </c>
      <c r="F127" s="83"/>
      <c r="G127" s="86"/>
      <c r="H127" s="249"/>
      <c r="I127" s="483"/>
      <c r="J127" s="476"/>
      <c r="K127" s="557"/>
      <c r="L127" s="554"/>
      <c r="M127" s="435"/>
      <c r="N127" s="485"/>
      <c r="O127" s="256" t="s">
        <v>126</v>
      </c>
      <c r="P127" s="620">
        <v>7</v>
      </c>
      <c r="Q127" s="408">
        <v>3</v>
      </c>
      <c r="R127" s="282">
        <v>5</v>
      </c>
      <c r="S127" s="39">
        <v>1</v>
      </c>
      <c r="V127" s="233"/>
      <c r="W127" s="233"/>
      <c r="X127" s="233"/>
    </row>
    <row r="128" spans="1:28" s="203" customFormat="1" ht="28.5" customHeight="1" x14ac:dyDescent="0.2">
      <c r="A128" s="63"/>
      <c r="B128" s="286"/>
      <c r="C128" s="643"/>
      <c r="D128" s="608" t="s">
        <v>13</v>
      </c>
      <c r="E128" s="861" t="s">
        <v>58</v>
      </c>
      <c r="F128" s="44"/>
      <c r="G128" s="644">
        <v>11010130</v>
      </c>
      <c r="H128" s="250">
        <v>2</v>
      </c>
      <c r="I128" s="772" t="s">
        <v>209</v>
      </c>
      <c r="J128" s="358" t="s">
        <v>17</v>
      </c>
      <c r="K128" s="458"/>
      <c r="L128" s="377">
        <v>58.2</v>
      </c>
      <c r="M128" s="125"/>
      <c r="N128" s="632"/>
      <c r="O128" s="252" t="s">
        <v>165</v>
      </c>
      <c r="P128" s="287"/>
      <c r="Q128" s="385">
        <v>100</v>
      </c>
      <c r="R128" s="627"/>
      <c r="S128" s="628"/>
      <c r="U128" s="22"/>
    </row>
    <row r="129" spans="1:23" s="203" customFormat="1" ht="27.75" customHeight="1" x14ac:dyDescent="0.2">
      <c r="A129" s="63"/>
      <c r="B129" s="286"/>
      <c r="C129" s="643"/>
      <c r="D129" s="601"/>
      <c r="E129" s="862"/>
      <c r="F129" s="44"/>
      <c r="G129" s="583"/>
      <c r="H129" s="297"/>
      <c r="I129" s="46"/>
      <c r="J129" s="480" t="s">
        <v>17</v>
      </c>
      <c r="K129" s="458"/>
      <c r="L129" s="377">
        <v>20</v>
      </c>
      <c r="M129" s="125"/>
      <c r="N129" s="632"/>
      <c r="O129" s="253" t="s">
        <v>195</v>
      </c>
      <c r="P129" s="247"/>
      <c r="Q129" s="407">
        <v>1</v>
      </c>
      <c r="R129" s="627"/>
      <c r="S129" s="628"/>
      <c r="U129" s="22"/>
    </row>
    <row r="130" spans="1:23" s="203" customFormat="1" ht="16.5" customHeight="1" x14ac:dyDescent="0.2">
      <c r="A130" s="63"/>
      <c r="B130" s="286"/>
      <c r="C130" s="643"/>
      <c r="D130" s="601"/>
      <c r="E130" s="573"/>
      <c r="F130" s="44"/>
      <c r="G130" s="583"/>
      <c r="H130" s="297"/>
      <c r="I130" s="46"/>
      <c r="J130" s="358" t="s">
        <v>17</v>
      </c>
      <c r="K130" s="456"/>
      <c r="L130" s="377">
        <v>40</v>
      </c>
      <c r="M130" s="125"/>
      <c r="N130" s="632"/>
      <c r="O130" s="253" t="s">
        <v>196</v>
      </c>
      <c r="P130" s="456"/>
      <c r="Q130" s="407">
        <v>4</v>
      </c>
      <c r="R130" s="627"/>
      <c r="S130" s="628"/>
      <c r="U130" s="22"/>
    </row>
    <row r="131" spans="1:23" s="203" customFormat="1" ht="17.25" customHeight="1" x14ac:dyDescent="0.2">
      <c r="A131" s="63"/>
      <c r="B131" s="286"/>
      <c r="C131" s="717"/>
      <c r="D131" s="714"/>
      <c r="E131" s="573"/>
      <c r="F131" s="44"/>
      <c r="G131" s="715"/>
      <c r="H131" s="297"/>
      <c r="I131" s="46"/>
      <c r="J131" s="480" t="s">
        <v>38</v>
      </c>
      <c r="K131" s="723"/>
      <c r="L131" s="377">
        <v>120.6</v>
      </c>
      <c r="M131" s="125"/>
      <c r="N131" s="716"/>
      <c r="O131" s="1073" t="s">
        <v>215</v>
      </c>
      <c r="P131" s="723"/>
      <c r="Q131" s="150">
        <v>100</v>
      </c>
      <c r="R131" s="794"/>
      <c r="S131" s="11"/>
      <c r="U131" s="22"/>
    </row>
    <row r="132" spans="1:23" s="203" customFormat="1" ht="17.25" customHeight="1" x14ac:dyDescent="0.2">
      <c r="A132" s="63"/>
      <c r="B132" s="286"/>
      <c r="C132" s="717"/>
      <c r="D132" s="786"/>
      <c r="E132" s="573"/>
      <c r="F132" s="44"/>
      <c r="G132" s="785"/>
      <c r="H132" s="297"/>
      <c r="I132" s="46"/>
      <c r="J132" s="480" t="s">
        <v>17</v>
      </c>
      <c r="K132" s="723"/>
      <c r="L132" s="377">
        <v>13.4</v>
      </c>
      <c r="M132" s="125"/>
      <c r="N132" s="787"/>
      <c r="O132" s="1074"/>
      <c r="P132" s="792"/>
      <c r="Q132" s="789"/>
      <c r="R132" s="793"/>
      <c r="S132" s="25"/>
      <c r="U132" s="22"/>
    </row>
    <row r="133" spans="1:23" s="203" customFormat="1" ht="30" customHeight="1" x14ac:dyDescent="0.2">
      <c r="A133" s="63"/>
      <c r="B133" s="286"/>
      <c r="C133" s="643"/>
      <c r="D133" s="601"/>
      <c r="E133" s="573"/>
      <c r="F133" s="44"/>
      <c r="G133" s="583"/>
      <c r="H133" s="297"/>
      <c r="I133" s="46"/>
      <c r="J133" s="480" t="s">
        <v>17</v>
      </c>
      <c r="K133" s="382"/>
      <c r="L133" s="377"/>
      <c r="M133" s="125">
        <v>21</v>
      </c>
      <c r="N133" s="632"/>
      <c r="O133" s="393" t="s">
        <v>192</v>
      </c>
      <c r="P133" s="247"/>
      <c r="Q133" s="407"/>
      <c r="R133" s="627">
        <v>100</v>
      </c>
      <c r="S133" s="628"/>
      <c r="U133" s="22"/>
    </row>
    <row r="134" spans="1:23" s="203" customFormat="1" ht="41.25" customHeight="1" x14ac:dyDescent="0.2">
      <c r="A134" s="63"/>
      <c r="B134" s="286"/>
      <c r="C134" s="643"/>
      <c r="D134" s="601"/>
      <c r="E134" s="573"/>
      <c r="F134" s="44"/>
      <c r="G134" s="583"/>
      <c r="H134" s="297"/>
      <c r="I134" s="46"/>
      <c r="J134" s="480" t="s">
        <v>17</v>
      </c>
      <c r="K134" s="458"/>
      <c r="L134" s="377"/>
      <c r="M134" s="125">
        <v>6.5</v>
      </c>
      <c r="N134" s="632"/>
      <c r="O134" s="251" t="s">
        <v>193</v>
      </c>
      <c r="P134" s="247"/>
      <c r="Q134" s="407"/>
      <c r="R134" s="627">
        <v>100</v>
      </c>
      <c r="S134" s="628"/>
      <c r="U134" s="22"/>
    </row>
    <row r="135" spans="1:23" s="203" customFormat="1" ht="28.5" customHeight="1" x14ac:dyDescent="0.2">
      <c r="A135" s="63"/>
      <c r="B135" s="286"/>
      <c r="C135" s="643"/>
      <c r="D135" s="601"/>
      <c r="E135" s="573"/>
      <c r="F135" s="44"/>
      <c r="G135" s="583"/>
      <c r="H135" s="297"/>
      <c r="I135" s="46"/>
      <c r="J135" s="480" t="s">
        <v>17</v>
      </c>
      <c r="K135" s="458"/>
      <c r="L135" s="377"/>
      <c r="M135" s="125">
        <v>31</v>
      </c>
      <c r="N135" s="632"/>
      <c r="O135" s="251" t="s">
        <v>194</v>
      </c>
      <c r="P135" s="247"/>
      <c r="Q135" s="407"/>
      <c r="R135" s="627">
        <v>100</v>
      </c>
      <c r="S135" s="628"/>
      <c r="U135" s="22"/>
      <c r="W135" s="233"/>
    </row>
    <row r="136" spans="1:23" s="203" customFormat="1" ht="28.5" customHeight="1" x14ac:dyDescent="0.2">
      <c r="A136" s="63"/>
      <c r="B136" s="286"/>
      <c r="C136" s="643"/>
      <c r="D136" s="601"/>
      <c r="E136" s="599"/>
      <c r="F136" s="44"/>
      <c r="G136" s="583"/>
      <c r="H136" s="297"/>
      <c r="I136" s="46"/>
      <c r="J136" s="358" t="s">
        <v>17</v>
      </c>
      <c r="K136" s="558">
        <v>5</v>
      </c>
      <c r="L136" s="377"/>
      <c r="M136" s="125"/>
      <c r="N136" s="632"/>
      <c r="O136" s="252" t="s">
        <v>112</v>
      </c>
      <c r="P136" s="247">
        <v>100</v>
      </c>
      <c r="Q136" s="407"/>
      <c r="R136" s="627"/>
      <c r="S136" s="628"/>
      <c r="U136" s="22"/>
    </row>
    <row r="137" spans="1:23" s="203" customFormat="1" ht="28.5" customHeight="1" x14ac:dyDescent="0.2">
      <c r="A137" s="63"/>
      <c r="B137" s="286"/>
      <c r="C137" s="643"/>
      <c r="D137" s="601"/>
      <c r="E137" s="573"/>
      <c r="F137" s="44"/>
      <c r="G137" s="583"/>
      <c r="H137" s="297"/>
      <c r="I137" s="46"/>
      <c r="J137" s="478" t="s">
        <v>17</v>
      </c>
      <c r="K137" s="458">
        <v>1.4</v>
      </c>
      <c r="L137" s="377"/>
      <c r="M137" s="125"/>
      <c r="N137" s="632"/>
      <c r="O137" s="252" t="s">
        <v>123</v>
      </c>
      <c r="P137" s="247">
        <v>100</v>
      </c>
      <c r="Q137" s="407"/>
      <c r="R137" s="627"/>
      <c r="S137" s="628"/>
      <c r="U137" s="22"/>
    </row>
    <row r="138" spans="1:23" s="203" customFormat="1" ht="42.75" customHeight="1" x14ac:dyDescent="0.2">
      <c r="A138" s="63"/>
      <c r="B138" s="286"/>
      <c r="C138" s="643"/>
      <c r="D138" s="601"/>
      <c r="E138" s="573"/>
      <c r="F138" s="44"/>
      <c r="G138" s="583"/>
      <c r="H138" s="297"/>
      <c r="I138" s="46"/>
      <c r="J138" s="479" t="s">
        <v>17</v>
      </c>
      <c r="K138" s="558">
        <v>6</v>
      </c>
      <c r="L138" s="377"/>
      <c r="M138" s="125"/>
      <c r="N138" s="632"/>
      <c r="O138" s="252" t="s">
        <v>124</v>
      </c>
      <c r="P138" s="247">
        <v>3</v>
      </c>
      <c r="Q138" s="407"/>
      <c r="R138" s="627"/>
      <c r="S138" s="628"/>
      <c r="U138" s="22"/>
    </row>
    <row r="139" spans="1:23" s="203" customFormat="1" ht="40.5" customHeight="1" x14ac:dyDescent="0.2">
      <c r="A139" s="63"/>
      <c r="B139" s="286"/>
      <c r="C139" s="643"/>
      <c r="D139" s="601"/>
      <c r="E139" s="573"/>
      <c r="F139" s="44"/>
      <c r="G139" s="583"/>
      <c r="H139" s="297"/>
      <c r="I139" s="46"/>
      <c r="J139" s="477" t="s">
        <v>17</v>
      </c>
      <c r="K139" s="558">
        <v>29</v>
      </c>
      <c r="L139" s="377"/>
      <c r="M139" s="125"/>
      <c r="N139" s="632"/>
      <c r="O139" s="252" t="s">
        <v>125</v>
      </c>
      <c r="P139" s="247">
        <v>100</v>
      </c>
      <c r="Q139" s="407"/>
      <c r="R139" s="627"/>
      <c r="S139" s="628"/>
      <c r="U139" s="22"/>
    </row>
    <row r="140" spans="1:23" s="203" customFormat="1" ht="54.75" customHeight="1" x14ac:dyDescent="0.2">
      <c r="A140" s="63"/>
      <c r="B140" s="286"/>
      <c r="C140" s="643"/>
      <c r="D140" s="601"/>
      <c r="E140" s="573"/>
      <c r="F140" s="44"/>
      <c r="G140" s="583"/>
      <c r="H140" s="297"/>
      <c r="I140" s="46"/>
      <c r="J140" s="478" t="s">
        <v>17</v>
      </c>
      <c r="K140" s="458">
        <v>54.6</v>
      </c>
      <c r="L140" s="377"/>
      <c r="M140" s="125"/>
      <c r="N140" s="632"/>
      <c r="O140" s="252" t="s">
        <v>127</v>
      </c>
      <c r="P140" s="247">
        <v>100</v>
      </c>
      <c r="Q140" s="407"/>
      <c r="R140" s="627"/>
      <c r="S140" s="628"/>
      <c r="U140" s="22"/>
    </row>
    <row r="141" spans="1:23" s="203" customFormat="1" ht="28.5" customHeight="1" x14ac:dyDescent="0.2">
      <c r="A141" s="63"/>
      <c r="B141" s="286"/>
      <c r="C141" s="643"/>
      <c r="D141" s="601"/>
      <c r="E141" s="573"/>
      <c r="F141" s="44"/>
      <c r="G141" s="583"/>
      <c r="H141" s="297"/>
      <c r="I141" s="46"/>
      <c r="J141" s="480" t="s">
        <v>61</v>
      </c>
      <c r="K141" s="382">
        <v>35</v>
      </c>
      <c r="L141" s="377"/>
      <c r="M141" s="125"/>
      <c r="N141" s="632"/>
      <c r="O141" s="252" t="s">
        <v>165</v>
      </c>
      <c r="P141" s="287">
        <v>100</v>
      </c>
      <c r="Q141" s="385"/>
      <c r="R141" s="627"/>
      <c r="S141" s="628"/>
      <c r="U141" s="22"/>
    </row>
    <row r="142" spans="1:23" s="203" customFormat="1" ht="57.75" customHeight="1" x14ac:dyDescent="0.2">
      <c r="A142" s="63"/>
      <c r="B142" s="286"/>
      <c r="C142" s="643"/>
      <c r="D142" s="601"/>
      <c r="E142" s="573"/>
      <c r="F142" s="44"/>
      <c r="G142" s="583"/>
      <c r="H142" s="297"/>
      <c r="I142" s="46"/>
      <c r="J142" s="480" t="s">
        <v>17</v>
      </c>
      <c r="K142" s="382">
        <v>42.9</v>
      </c>
      <c r="L142" s="377"/>
      <c r="M142" s="125"/>
      <c r="N142" s="632"/>
      <c r="O142" s="45" t="s">
        <v>201</v>
      </c>
      <c r="P142" s="287">
        <v>100</v>
      </c>
      <c r="Q142" s="385"/>
      <c r="R142" s="627"/>
      <c r="S142" s="628"/>
      <c r="U142" s="22"/>
    </row>
    <row r="143" spans="1:23" s="203" customFormat="1" ht="42.75" customHeight="1" x14ac:dyDescent="0.2">
      <c r="A143" s="63"/>
      <c r="B143" s="286"/>
      <c r="C143" s="643"/>
      <c r="D143" s="601"/>
      <c r="E143" s="573"/>
      <c r="F143" s="44"/>
      <c r="G143" s="583"/>
      <c r="H143" s="250">
        <v>6</v>
      </c>
      <c r="I143" s="863" t="s">
        <v>210</v>
      </c>
      <c r="J143" s="354" t="s">
        <v>17</v>
      </c>
      <c r="K143" s="382">
        <v>60.6</v>
      </c>
      <c r="L143" s="125"/>
      <c r="M143" s="631">
        <v>50</v>
      </c>
      <c r="N143" s="176">
        <v>60</v>
      </c>
      <c r="O143" s="251" t="s">
        <v>197</v>
      </c>
      <c r="P143" s="347"/>
      <c r="Q143" s="407"/>
      <c r="R143" s="468">
        <v>50</v>
      </c>
      <c r="S143" s="25">
        <v>100</v>
      </c>
      <c r="T143" s="676"/>
      <c r="U143" s="22"/>
      <c r="V143" s="233"/>
    </row>
    <row r="144" spans="1:23" s="203" customFormat="1" ht="29.25" customHeight="1" x14ac:dyDescent="0.2">
      <c r="A144" s="63"/>
      <c r="B144" s="286"/>
      <c r="C144" s="643"/>
      <c r="D144" s="601"/>
      <c r="E144" s="573"/>
      <c r="F144" s="44"/>
      <c r="G144" s="583"/>
      <c r="H144" s="297"/>
      <c r="I144" s="864"/>
      <c r="J144" s="342"/>
      <c r="K144" s="559"/>
      <c r="L144" s="122"/>
      <c r="M144" s="114"/>
      <c r="N144" s="172"/>
      <c r="O144" s="900" t="s">
        <v>133</v>
      </c>
      <c r="P144" s="619">
        <v>100</v>
      </c>
      <c r="Q144" s="408"/>
      <c r="R144" s="282"/>
      <c r="S144" s="39"/>
      <c r="U144" s="22"/>
    </row>
    <row r="145" spans="1:24" s="203" customFormat="1" ht="14.25" customHeight="1" x14ac:dyDescent="0.2">
      <c r="A145" s="55"/>
      <c r="B145" s="751"/>
      <c r="C145" s="752"/>
      <c r="D145" s="615"/>
      <c r="E145" s="574"/>
      <c r="F145" s="277"/>
      <c r="G145" s="152"/>
      <c r="H145" s="607"/>
      <c r="I145" s="865"/>
      <c r="J145" s="481" t="s">
        <v>18</v>
      </c>
      <c r="K145" s="560">
        <f>SUM(K128:K144)</f>
        <v>234.5</v>
      </c>
      <c r="L145" s="156">
        <f>SUM(L128:L144)</f>
        <v>252.20000000000002</v>
      </c>
      <c r="M145" s="112">
        <f>SUM(M128:M144)</f>
        <v>108.5</v>
      </c>
      <c r="N145" s="156">
        <f>SUM(N128:N144)</f>
        <v>60</v>
      </c>
      <c r="O145" s="901"/>
      <c r="P145" s="647"/>
      <c r="Q145" s="648"/>
      <c r="R145" s="436"/>
      <c r="S145" s="437"/>
      <c r="T145" s="23"/>
      <c r="U145" s="233"/>
      <c r="V145" s="233"/>
    </row>
    <row r="146" spans="1:24" s="203" customFormat="1" ht="29.25" customHeight="1" x14ac:dyDescent="0.2">
      <c r="A146" s="55"/>
      <c r="B146" s="590"/>
      <c r="C146" s="641"/>
      <c r="D146" s="460" t="s">
        <v>19</v>
      </c>
      <c r="E146" s="861" t="s">
        <v>67</v>
      </c>
      <c r="F146" s="276"/>
      <c r="G146" s="1069" t="s">
        <v>79</v>
      </c>
      <c r="H146" s="641" t="s">
        <v>16</v>
      </c>
      <c r="I146" s="864" t="s">
        <v>209</v>
      </c>
      <c r="J146" s="477" t="s">
        <v>17</v>
      </c>
      <c r="K146" s="559">
        <v>9.4</v>
      </c>
      <c r="L146" s="555"/>
      <c r="M146" s="122"/>
      <c r="N146" s="213"/>
      <c r="O146" s="606" t="s">
        <v>149</v>
      </c>
      <c r="P146" s="611">
        <v>100</v>
      </c>
      <c r="Q146" s="487"/>
      <c r="R146" s="131"/>
      <c r="S146" s="82"/>
      <c r="T146" s="248"/>
      <c r="U146" s="233"/>
      <c r="V146" s="233"/>
      <c r="W146" s="233"/>
    </row>
    <row r="147" spans="1:24" s="203" customFormat="1" ht="29.25" customHeight="1" x14ac:dyDescent="0.2">
      <c r="A147" s="55"/>
      <c r="B147" s="590"/>
      <c r="C147" s="641"/>
      <c r="D147" s="460"/>
      <c r="E147" s="862"/>
      <c r="F147" s="276"/>
      <c r="G147" s="1069"/>
      <c r="H147" s="641"/>
      <c r="I147" s="864"/>
      <c r="J147" s="477"/>
      <c r="K147" s="559"/>
      <c r="L147" s="555"/>
      <c r="M147" s="122"/>
      <c r="N147" s="213"/>
      <c r="O147" s="606" t="s">
        <v>150</v>
      </c>
      <c r="P147" s="287">
        <v>100</v>
      </c>
      <c r="Q147" s="488"/>
      <c r="R147" s="167"/>
      <c r="S147" s="81"/>
      <c r="T147" s="23"/>
      <c r="U147" s="233"/>
      <c r="V147" s="233"/>
      <c r="W147" s="233"/>
      <c r="X147" s="233"/>
    </row>
    <row r="148" spans="1:24" s="203" customFormat="1" ht="42" customHeight="1" x14ac:dyDescent="0.2">
      <c r="A148" s="55"/>
      <c r="B148" s="590"/>
      <c r="C148" s="641"/>
      <c r="D148" s="460"/>
      <c r="E148" s="862"/>
      <c r="F148" s="276"/>
      <c r="G148" s="94"/>
      <c r="H148" s="182"/>
      <c r="I148" s="484"/>
      <c r="J148" s="358" t="s">
        <v>17</v>
      </c>
      <c r="K148" s="730"/>
      <c r="L148" s="461"/>
      <c r="M148" s="117">
        <v>36.299999999999997</v>
      </c>
      <c r="N148" s="164"/>
      <c r="O148" s="257" t="s">
        <v>151</v>
      </c>
      <c r="P148" s="287"/>
      <c r="Q148" s="489"/>
      <c r="R148" s="167">
        <v>100</v>
      </c>
      <c r="S148" s="81"/>
      <c r="U148" s="233"/>
      <c r="V148" s="233"/>
    </row>
    <row r="149" spans="1:24" s="203" customFormat="1" ht="30.75" customHeight="1" x14ac:dyDescent="0.2">
      <c r="A149" s="55"/>
      <c r="B149" s="590"/>
      <c r="C149" s="641"/>
      <c r="D149" s="460"/>
      <c r="E149" s="862"/>
      <c r="F149" s="276"/>
      <c r="G149" s="94"/>
      <c r="H149" s="182"/>
      <c r="I149" s="484"/>
      <c r="J149" s="477" t="s">
        <v>17</v>
      </c>
      <c r="K149" s="561"/>
      <c r="L149" s="555"/>
      <c r="M149" s="122">
        <v>3.5</v>
      </c>
      <c r="N149" s="213"/>
      <c r="O149" s="606" t="s">
        <v>152</v>
      </c>
      <c r="P149" s="287"/>
      <c r="Q149" s="490"/>
      <c r="R149" s="351">
        <v>100</v>
      </c>
      <c r="S149" s="47"/>
      <c r="T149" s="233"/>
      <c r="V149" s="233"/>
    </row>
    <row r="150" spans="1:24" s="203" customFormat="1" ht="41.25" customHeight="1" x14ac:dyDescent="0.2">
      <c r="A150" s="55"/>
      <c r="B150" s="590"/>
      <c r="C150" s="641"/>
      <c r="D150" s="460"/>
      <c r="E150" s="862"/>
      <c r="F150" s="276"/>
      <c r="G150" s="94"/>
      <c r="H150" s="182"/>
      <c r="I150" s="484"/>
      <c r="J150" s="354" t="s">
        <v>17</v>
      </c>
      <c r="K150" s="731"/>
      <c r="L150" s="377"/>
      <c r="M150" s="125">
        <v>10.3</v>
      </c>
      <c r="N150" s="716"/>
      <c r="O150" s="606" t="s">
        <v>153</v>
      </c>
      <c r="P150" s="287"/>
      <c r="Q150" s="490"/>
      <c r="R150" s="131">
        <v>100</v>
      </c>
      <c r="S150" s="82"/>
      <c r="T150" s="233"/>
      <c r="V150" s="233"/>
    </row>
    <row r="151" spans="1:24" s="203" customFormat="1" ht="17.25" customHeight="1" x14ac:dyDescent="0.2">
      <c r="A151" s="55"/>
      <c r="B151" s="590"/>
      <c r="C151" s="641"/>
      <c r="D151" s="460"/>
      <c r="E151" s="862"/>
      <c r="F151" s="276"/>
      <c r="G151" s="94"/>
      <c r="H151" s="182"/>
      <c r="I151" s="484"/>
      <c r="J151" s="358" t="s">
        <v>17</v>
      </c>
      <c r="K151" s="458"/>
      <c r="L151" s="461"/>
      <c r="M151" s="117"/>
      <c r="N151" s="164">
        <v>14.2</v>
      </c>
      <c r="O151" s="1092" t="s">
        <v>154</v>
      </c>
      <c r="P151" s="287"/>
      <c r="Q151" s="153"/>
      <c r="R151" s="187"/>
      <c r="S151" s="81">
        <v>100</v>
      </c>
      <c r="V151" s="233"/>
    </row>
    <row r="152" spans="1:24" s="203" customFormat="1" ht="14.25" customHeight="1" x14ac:dyDescent="0.2">
      <c r="A152" s="55"/>
      <c r="B152" s="590"/>
      <c r="C152" s="641"/>
      <c r="D152" s="460"/>
      <c r="E152" s="887"/>
      <c r="F152" s="276"/>
      <c r="G152" s="94"/>
      <c r="H152" s="182"/>
      <c r="I152" s="484"/>
      <c r="J152" s="481" t="s">
        <v>18</v>
      </c>
      <c r="K152" s="560">
        <f>SUM(K146:K151)</f>
        <v>9.4</v>
      </c>
      <c r="L152" s="556">
        <f>SUM(L146:L151)</f>
        <v>0</v>
      </c>
      <c r="M152" s="156">
        <f>SUM(M146:M151)</f>
        <v>50.099999999999994</v>
      </c>
      <c r="N152" s="210">
        <f>SUM(N146:N151)</f>
        <v>14.2</v>
      </c>
      <c r="O152" s="1093"/>
      <c r="P152" s="611"/>
      <c r="Q152" s="613"/>
      <c r="R152" s="325"/>
      <c r="S152" s="634"/>
      <c r="T152" s="233"/>
      <c r="U152" s="233"/>
      <c r="W152" s="233"/>
      <c r="X152" s="233"/>
    </row>
    <row r="153" spans="1:24" s="203" customFormat="1" ht="15.75" customHeight="1" x14ac:dyDescent="0.2">
      <c r="A153" s="59"/>
      <c r="B153" s="590"/>
      <c r="C153" s="641"/>
      <c r="D153" s="859" t="s">
        <v>21</v>
      </c>
      <c r="E153" s="861" t="s">
        <v>93</v>
      </c>
      <c r="F153" s="474"/>
      <c r="G153" s="151"/>
      <c r="H153" s="225" t="s">
        <v>16</v>
      </c>
      <c r="I153" s="863" t="s">
        <v>209</v>
      </c>
      <c r="J153" s="354" t="s">
        <v>17</v>
      </c>
      <c r="K153" s="382">
        <v>100</v>
      </c>
      <c r="L153" s="377">
        <v>160</v>
      </c>
      <c r="M153" s="804"/>
      <c r="N153" s="805"/>
      <c r="O153" s="902" t="s">
        <v>94</v>
      </c>
      <c r="P153" s="354">
        <v>50</v>
      </c>
      <c r="Q153" s="491">
        <v>100</v>
      </c>
      <c r="R153" s="131"/>
      <c r="S153" s="82"/>
      <c r="T153" s="233"/>
      <c r="U153" s="233"/>
      <c r="W153" s="233"/>
      <c r="X153" s="233"/>
    </row>
    <row r="154" spans="1:24" s="203" customFormat="1" ht="15.75" customHeight="1" x14ac:dyDescent="0.2">
      <c r="A154" s="59"/>
      <c r="B154" s="712"/>
      <c r="C154" s="713"/>
      <c r="D154" s="860"/>
      <c r="E154" s="862"/>
      <c r="F154" s="718"/>
      <c r="G154" s="94"/>
      <c r="H154" s="182"/>
      <c r="I154" s="864"/>
      <c r="J154" s="795"/>
      <c r="K154" s="800"/>
      <c r="L154" s="801"/>
      <c r="M154" s="802"/>
      <c r="N154" s="803"/>
      <c r="O154" s="903"/>
      <c r="P154" s="342"/>
      <c r="Q154" s="491"/>
      <c r="R154" s="131"/>
      <c r="S154" s="82"/>
      <c r="T154" s="233"/>
      <c r="U154" s="233"/>
      <c r="W154" s="233"/>
      <c r="X154" s="233"/>
    </row>
    <row r="155" spans="1:24" s="203" customFormat="1" ht="14.25" customHeight="1" x14ac:dyDescent="0.2">
      <c r="A155" s="59"/>
      <c r="B155" s="590"/>
      <c r="C155" s="641"/>
      <c r="D155" s="910"/>
      <c r="E155" s="887"/>
      <c r="F155" s="475"/>
      <c r="G155" s="152"/>
      <c r="H155" s="226"/>
      <c r="I155" s="865"/>
      <c r="J155" s="482" t="s">
        <v>18</v>
      </c>
      <c r="K155" s="560">
        <f>SUM(K153)</f>
        <v>100</v>
      </c>
      <c r="L155" s="556">
        <f>SUM(L153:L154)</f>
        <v>160</v>
      </c>
      <c r="M155" s="156"/>
      <c r="N155" s="210"/>
      <c r="O155" s="903"/>
      <c r="P155" s="342"/>
      <c r="Q155" s="491"/>
      <c r="R155" s="131"/>
      <c r="S155" s="82"/>
      <c r="T155" s="233"/>
      <c r="U155" s="233"/>
      <c r="V155" s="233"/>
      <c r="W155" s="233"/>
      <c r="X155" s="233"/>
    </row>
    <row r="156" spans="1:24" s="853" customFormat="1" ht="18" customHeight="1" x14ac:dyDescent="0.2">
      <c r="A156" s="849"/>
      <c r="B156" s="850"/>
      <c r="C156" s="851"/>
      <c r="D156" s="859" t="s">
        <v>32</v>
      </c>
      <c r="E156" s="861" t="s">
        <v>229</v>
      </c>
      <c r="F156" s="474"/>
      <c r="G156" s="151"/>
      <c r="H156" s="225" t="s">
        <v>16</v>
      </c>
      <c r="I156" s="863" t="s">
        <v>209</v>
      </c>
      <c r="J156" s="354" t="s">
        <v>226</v>
      </c>
      <c r="K156" s="382"/>
      <c r="L156" s="377">
        <v>21.5</v>
      </c>
      <c r="M156" s="804"/>
      <c r="N156" s="805"/>
      <c r="O156" s="866" t="s">
        <v>228</v>
      </c>
      <c r="P156" s="181"/>
      <c r="Q156" s="150">
        <v>2</v>
      </c>
      <c r="R156" s="187"/>
      <c r="S156" s="81"/>
      <c r="T156" s="852"/>
      <c r="U156" s="852"/>
      <c r="W156" s="852"/>
      <c r="X156" s="852"/>
    </row>
    <row r="157" spans="1:24" s="853" customFormat="1" ht="14.25" customHeight="1" x14ac:dyDescent="0.2">
      <c r="A157" s="849"/>
      <c r="B157" s="850"/>
      <c r="C157" s="851"/>
      <c r="D157" s="860"/>
      <c r="E157" s="862"/>
      <c r="F157" s="718"/>
      <c r="G157" s="94"/>
      <c r="H157" s="182"/>
      <c r="I157" s="864"/>
      <c r="J157" s="479"/>
      <c r="K157" s="558"/>
      <c r="L157" s="855"/>
      <c r="M157" s="802"/>
      <c r="N157" s="803"/>
      <c r="O157" s="867"/>
      <c r="P157" s="854"/>
      <c r="Q157" s="856"/>
      <c r="R157" s="131"/>
      <c r="S157" s="82"/>
      <c r="T157" s="852"/>
      <c r="U157" s="852"/>
      <c r="W157" s="852"/>
      <c r="X157" s="852"/>
    </row>
    <row r="158" spans="1:24" s="853" customFormat="1" ht="14.25" customHeight="1" x14ac:dyDescent="0.2">
      <c r="A158" s="849"/>
      <c r="B158" s="850"/>
      <c r="C158" s="851"/>
      <c r="D158" s="860"/>
      <c r="E158" s="862"/>
      <c r="F158" s="475"/>
      <c r="G158" s="152"/>
      <c r="H158" s="226"/>
      <c r="I158" s="865"/>
      <c r="J158" s="482" t="s">
        <v>18</v>
      </c>
      <c r="K158" s="560">
        <f>SUM(K156)</f>
        <v>0</v>
      </c>
      <c r="L158" s="556">
        <f>SUM(L156:L157)</f>
        <v>21.5</v>
      </c>
      <c r="M158" s="156"/>
      <c r="N158" s="210"/>
      <c r="O158" s="868"/>
      <c r="P158" s="854"/>
      <c r="Q158" s="856"/>
      <c r="R158" s="131"/>
      <c r="S158" s="82"/>
      <c r="T158" s="852"/>
      <c r="U158" s="852"/>
      <c r="W158" s="852"/>
      <c r="X158" s="852"/>
    </row>
    <row r="159" spans="1:24" s="203" customFormat="1" ht="15.75" customHeight="1" x14ac:dyDescent="0.2">
      <c r="A159" s="59"/>
      <c r="B159" s="590"/>
      <c r="C159" s="643"/>
      <c r="D159" s="846" t="s">
        <v>53</v>
      </c>
      <c r="E159" s="913" t="s">
        <v>224</v>
      </c>
      <c r="F159" s="26"/>
      <c r="G159" s="906">
        <v>11010100</v>
      </c>
      <c r="H159" s="195">
        <v>6</v>
      </c>
      <c r="I159" s="864" t="s">
        <v>210</v>
      </c>
      <c r="J159" s="29" t="s">
        <v>17</v>
      </c>
      <c r="K159" s="649">
        <f>181.8-28.7+10</f>
        <v>163.10000000000002</v>
      </c>
      <c r="L159" s="809">
        <v>177.4</v>
      </c>
      <c r="M159" s="650">
        <v>207.1</v>
      </c>
      <c r="N159" s="279">
        <v>207.1</v>
      </c>
      <c r="O159" s="651" t="s">
        <v>225</v>
      </c>
      <c r="P159" s="355">
        <v>6</v>
      </c>
      <c r="Q159" s="652">
        <v>6</v>
      </c>
      <c r="R159" s="653">
        <v>6</v>
      </c>
      <c r="S159" s="79">
        <v>6</v>
      </c>
      <c r="T159" s="233"/>
      <c r="X159" s="233"/>
    </row>
    <row r="160" spans="1:24" s="203" customFormat="1" ht="15.75" customHeight="1" x14ac:dyDescent="0.2">
      <c r="A160" s="59"/>
      <c r="B160" s="590"/>
      <c r="C160" s="643"/>
      <c r="D160" s="472"/>
      <c r="E160" s="914"/>
      <c r="F160" s="26"/>
      <c r="G160" s="907"/>
      <c r="H160" s="284"/>
      <c r="I160" s="864"/>
      <c r="J160" s="29" t="s">
        <v>61</v>
      </c>
      <c r="K160" s="649">
        <v>28.7</v>
      </c>
      <c r="L160" s="809">
        <v>25</v>
      </c>
      <c r="M160" s="650"/>
      <c r="N160" s="654"/>
      <c r="O160" s="655"/>
      <c r="P160" s="356"/>
      <c r="Q160" s="656"/>
      <c r="R160" s="326"/>
      <c r="S160" s="78"/>
      <c r="T160" s="233"/>
      <c r="X160" s="233"/>
    </row>
    <row r="161" spans="1:23" s="203" customFormat="1" ht="15.75" customHeight="1" x14ac:dyDescent="0.2">
      <c r="A161" s="59"/>
      <c r="B161" s="590"/>
      <c r="C161" s="643"/>
      <c r="D161" s="472"/>
      <c r="E161" s="573"/>
      <c r="F161" s="26"/>
      <c r="G161" s="907"/>
      <c r="H161" s="284"/>
      <c r="I161" s="865"/>
      <c r="J161" s="657" t="s">
        <v>18</v>
      </c>
      <c r="K161" s="658">
        <f>SUM(K159:K160)</f>
        <v>191.8</v>
      </c>
      <c r="L161" s="659">
        <f>SUM(L159:L160)</f>
        <v>202.4</v>
      </c>
      <c r="M161" s="290">
        <f>SUM(M159:M159)</f>
        <v>207.1</v>
      </c>
      <c r="N161" s="215">
        <f>SUM(N159:N159)</f>
        <v>207.1</v>
      </c>
      <c r="O161" s="655"/>
      <c r="P161" s="356"/>
      <c r="Q161" s="656"/>
      <c r="R161" s="326"/>
      <c r="S161" s="78"/>
    </row>
    <row r="162" spans="1:23" s="203" customFormat="1" ht="13.5" customHeight="1" thickBot="1" x14ac:dyDescent="0.25">
      <c r="A162" s="55"/>
      <c r="B162" s="590"/>
      <c r="C162" s="641"/>
      <c r="D162" s="473"/>
      <c r="E162" s="471"/>
      <c r="F162" s="885" t="s">
        <v>40</v>
      </c>
      <c r="G162" s="911"/>
      <c r="H162" s="911"/>
      <c r="I162" s="911"/>
      <c r="J162" s="912"/>
      <c r="K162" s="301">
        <f>+K145+K152+K155+K161</f>
        <v>535.70000000000005</v>
      </c>
      <c r="L162" s="147">
        <f>+L145+L152+L155+L161+L158</f>
        <v>636.1</v>
      </c>
      <c r="M162" s="99">
        <f>+M145+M152+M155+M161</f>
        <v>365.7</v>
      </c>
      <c r="N162" s="147">
        <f>+N145+N152+N155+N161</f>
        <v>281.3</v>
      </c>
      <c r="O162" s="847"/>
      <c r="P162" s="847"/>
      <c r="Q162" s="848"/>
      <c r="R162" s="211"/>
      <c r="S162" s="212"/>
      <c r="U162" s="233"/>
    </row>
    <row r="163" spans="1:23" s="203" customFormat="1" ht="24.75" customHeight="1" x14ac:dyDescent="0.2">
      <c r="A163" s="54"/>
      <c r="B163" s="878"/>
      <c r="C163" s="908"/>
      <c r="D163" s="614"/>
      <c r="E163" s="1038" t="s">
        <v>68</v>
      </c>
      <c r="F163" s="1109"/>
      <c r="G163" s="915">
        <v>11020404</v>
      </c>
      <c r="H163" s="1076">
        <v>1</v>
      </c>
      <c r="I163" s="773" t="s">
        <v>212</v>
      </c>
      <c r="J163" s="48" t="s">
        <v>61</v>
      </c>
      <c r="K163" s="173">
        <v>321.7</v>
      </c>
      <c r="L163" s="179"/>
      <c r="M163" s="305"/>
      <c r="N163" s="174"/>
      <c r="O163" s="1078" t="s">
        <v>69</v>
      </c>
      <c r="P163" s="610">
        <v>100</v>
      </c>
      <c r="Q163" s="612"/>
      <c r="R163" s="660"/>
      <c r="S163" s="661"/>
    </row>
    <row r="164" spans="1:23" s="203" customFormat="1" ht="15.75" customHeight="1" x14ac:dyDescent="0.2">
      <c r="A164" s="294" t="s">
        <v>56</v>
      </c>
      <c r="B164" s="1079"/>
      <c r="C164" s="909"/>
      <c r="D164" s="817"/>
      <c r="E164" s="1104"/>
      <c r="F164" s="1110"/>
      <c r="G164" s="916"/>
      <c r="H164" s="1077"/>
      <c r="I164" s="822"/>
      <c r="J164" s="823" t="s">
        <v>18</v>
      </c>
      <c r="K164" s="110">
        <f>SUM(K163)</f>
        <v>321.7</v>
      </c>
      <c r="L164" s="110">
        <f>SUM(L163:L163)</f>
        <v>0</v>
      </c>
      <c r="M164" s="112">
        <f>SUM(M163:M163)</f>
        <v>0</v>
      </c>
      <c r="N164" s="111">
        <f>SUM(N163:N163)</f>
        <v>0</v>
      </c>
      <c r="O164" s="1040"/>
      <c r="P164" s="341"/>
      <c r="Q164" s="233"/>
      <c r="R164" s="662"/>
      <c r="S164" s="663"/>
    </row>
    <row r="165" spans="1:23" s="203" customFormat="1" ht="14.25" customHeight="1" thickBot="1" x14ac:dyDescent="0.25">
      <c r="A165" s="588" t="s">
        <v>13</v>
      </c>
      <c r="B165" s="591" t="s">
        <v>21</v>
      </c>
      <c r="C165" s="888" t="s">
        <v>22</v>
      </c>
      <c r="D165" s="889"/>
      <c r="E165" s="889"/>
      <c r="F165" s="889"/>
      <c r="G165" s="889"/>
      <c r="H165" s="889"/>
      <c r="I165" s="889"/>
      <c r="J165" s="890"/>
      <c r="K165" s="432">
        <f>+K105+K162+K164+K126</f>
        <v>6855.2000000000007</v>
      </c>
      <c r="L165" s="565">
        <f>+L105+L162+L164+L126</f>
        <v>7733.2</v>
      </c>
      <c r="M165" s="568">
        <f>+M105+M162+M164+M126</f>
        <v>1482.8</v>
      </c>
      <c r="N165" s="566">
        <f>+N105+N162+N164+N126</f>
        <v>1497.8</v>
      </c>
      <c r="O165" s="1094"/>
      <c r="P165" s="1095"/>
      <c r="Q165" s="1095"/>
      <c r="R165" s="1095"/>
      <c r="S165" s="1096"/>
      <c r="U165" s="233"/>
    </row>
    <row r="166" spans="1:23" s="203" customFormat="1" ht="14.25" customHeight="1" thickBot="1" x14ac:dyDescent="0.25">
      <c r="A166" s="65" t="s">
        <v>13</v>
      </c>
      <c r="B166" s="12" t="s">
        <v>32</v>
      </c>
      <c r="C166" s="891" t="s">
        <v>42</v>
      </c>
      <c r="D166" s="892"/>
      <c r="E166" s="892"/>
      <c r="F166" s="892"/>
      <c r="G166" s="892"/>
      <c r="H166" s="892"/>
      <c r="I166" s="892"/>
      <c r="J166" s="892"/>
      <c r="K166" s="892"/>
      <c r="L166" s="892"/>
      <c r="M166" s="892"/>
      <c r="N166" s="892"/>
      <c r="O166" s="893"/>
      <c r="P166" s="438"/>
      <c r="Q166" s="438"/>
      <c r="R166" s="438"/>
      <c r="S166" s="439"/>
      <c r="U166" s="233"/>
    </row>
    <row r="167" spans="1:23" s="203" customFormat="1" ht="29.25" customHeight="1" x14ac:dyDescent="0.2">
      <c r="A167" s="54" t="s">
        <v>13</v>
      </c>
      <c r="B167" s="589" t="s">
        <v>32</v>
      </c>
      <c r="C167" s="3" t="s">
        <v>13</v>
      </c>
      <c r="D167" s="637"/>
      <c r="E167" s="896" t="s">
        <v>113</v>
      </c>
      <c r="F167" s="440"/>
      <c r="G167" s="639">
        <v>11030607</v>
      </c>
      <c r="H167" s="441" t="s">
        <v>16</v>
      </c>
      <c r="I167" s="966" t="s">
        <v>209</v>
      </c>
      <c r="J167" s="48" t="s">
        <v>17</v>
      </c>
      <c r="K167" s="300">
        <f>755.3+250-30</f>
        <v>975.3</v>
      </c>
      <c r="L167" s="179">
        <v>756</v>
      </c>
      <c r="M167" s="749">
        <v>756</v>
      </c>
      <c r="N167" s="750">
        <v>756</v>
      </c>
      <c r="O167" s="896" t="s">
        <v>73</v>
      </c>
      <c r="P167" s="1126">
        <v>6</v>
      </c>
      <c r="Q167" s="1044">
        <v>5</v>
      </c>
      <c r="R167" s="1034">
        <v>5</v>
      </c>
      <c r="S167" s="1036">
        <v>5</v>
      </c>
      <c r="V167" s="233"/>
    </row>
    <row r="168" spans="1:23" s="203" customFormat="1" ht="17.25" customHeight="1" thickBot="1" x14ac:dyDescent="0.25">
      <c r="A168" s="57"/>
      <c r="B168" s="591"/>
      <c r="C168" s="5"/>
      <c r="D168" s="638"/>
      <c r="E168" s="897"/>
      <c r="F168" s="442"/>
      <c r="G168" s="640"/>
      <c r="H168" s="75"/>
      <c r="I168" s="967"/>
      <c r="J168" s="49" t="s">
        <v>18</v>
      </c>
      <c r="K168" s="301">
        <f>SUM(K167:K167)</f>
        <v>975.3</v>
      </c>
      <c r="L168" s="306">
        <f>SUM(L167:L167)</f>
        <v>756</v>
      </c>
      <c r="M168" s="147">
        <f>SUM(M167:M167)</f>
        <v>756</v>
      </c>
      <c r="N168" s="196">
        <f>SUM(N167:N167)</f>
        <v>756</v>
      </c>
      <c r="O168" s="868"/>
      <c r="P168" s="1127"/>
      <c r="Q168" s="1045"/>
      <c r="R168" s="1035"/>
      <c r="S168" s="1037"/>
      <c r="T168" s="609"/>
    </row>
    <row r="169" spans="1:23" s="203" customFormat="1" ht="32.25" customHeight="1" x14ac:dyDescent="0.2">
      <c r="A169" s="54" t="s">
        <v>13</v>
      </c>
      <c r="B169" s="878" t="s">
        <v>32</v>
      </c>
      <c r="C169" s="908" t="s">
        <v>19</v>
      </c>
      <c r="D169" s="1055"/>
      <c r="E169" s="1038" t="s">
        <v>114</v>
      </c>
      <c r="F169" s="1057"/>
      <c r="G169" s="582">
        <v>11030701</v>
      </c>
      <c r="H169" s="1052" t="s">
        <v>16</v>
      </c>
      <c r="I169" s="966" t="s">
        <v>209</v>
      </c>
      <c r="J169" s="21" t="s">
        <v>17</v>
      </c>
      <c r="K169" s="300">
        <v>50</v>
      </c>
      <c r="L169" s="307">
        <v>55</v>
      </c>
      <c r="M169" s="307">
        <v>55</v>
      </c>
      <c r="N169" s="192">
        <v>55</v>
      </c>
      <c r="O169" s="1040" t="s">
        <v>43</v>
      </c>
      <c r="P169" s="341">
        <v>25</v>
      </c>
      <c r="Q169" s="131">
        <v>20</v>
      </c>
      <c r="R169" s="1042">
        <v>20</v>
      </c>
      <c r="S169" s="132">
        <v>20</v>
      </c>
      <c r="V169" s="233"/>
      <c r="W169" s="233"/>
    </row>
    <row r="170" spans="1:23" s="203" customFormat="1" ht="15.75" customHeight="1" thickBot="1" x14ac:dyDescent="0.25">
      <c r="A170" s="57"/>
      <c r="B170" s="880"/>
      <c r="C170" s="1054"/>
      <c r="D170" s="1056"/>
      <c r="E170" s="1039"/>
      <c r="F170" s="1058"/>
      <c r="G170" s="584"/>
      <c r="H170" s="1053"/>
      <c r="I170" s="967"/>
      <c r="J170" s="20" t="s">
        <v>18</v>
      </c>
      <c r="K170" s="301">
        <f t="shared" ref="K170:M170" si="5">SUM(K169:K169)</f>
        <v>50</v>
      </c>
      <c r="L170" s="306">
        <f t="shared" si="5"/>
        <v>55</v>
      </c>
      <c r="M170" s="147">
        <f t="shared" si="5"/>
        <v>55</v>
      </c>
      <c r="N170" s="196">
        <f t="shared" ref="N170" si="6">SUM(N169:N169)</f>
        <v>55</v>
      </c>
      <c r="O170" s="1041"/>
      <c r="P170" s="343"/>
      <c r="Q170" s="350"/>
      <c r="R170" s="1043"/>
      <c r="S170" s="160"/>
    </row>
    <row r="171" spans="1:23" s="203" customFormat="1" ht="13.5" thickBot="1" x14ac:dyDescent="0.25">
      <c r="A171" s="52" t="s">
        <v>13</v>
      </c>
      <c r="B171" s="12" t="s">
        <v>32</v>
      </c>
      <c r="C171" s="1059" t="s">
        <v>22</v>
      </c>
      <c r="D171" s="1059"/>
      <c r="E171" s="1059"/>
      <c r="F171" s="1059"/>
      <c r="G171" s="1059"/>
      <c r="H171" s="1059"/>
      <c r="I171" s="1059"/>
      <c r="J171" s="1059"/>
      <c r="K171" s="415">
        <f>K170+K168</f>
        <v>1025.3</v>
      </c>
      <c r="L171" s="527">
        <f t="shared" ref="L171:N171" si="7">L170+L168</f>
        <v>811</v>
      </c>
      <c r="M171" s="533">
        <f>M170+M168</f>
        <v>811</v>
      </c>
      <c r="N171" s="530">
        <f t="shared" si="7"/>
        <v>811</v>
      </c>
      <c r="O171" s="1027"/>
      <c r="P171" s="1028"/>
      <c r="Q171" s="1028"/>
      <c r="R171" s="1028"/>
      <c r="S171" s="1029"/>
    </row>
    <row r="172" spans="1:23" s="235" customFormat="1" ht="13.5" thickBot="1" x14ac:dyDescent="0.25">
      <c r="A172" s="52" t="s">
        <v>13</v>
      </c>
      <c r="B172" s="1030" t="s">
        <v>44</v>
      </c>
      <c r="C172" s="1031"/>
      <c r="D172" s="1031"/>
      <c r="E172" s="1031"/>
      <c r="F172" s="1031"/>
      <c r="G172" s="1031"/>
      <c r="H172" s="1031"/>
      <c r="I172" s="1031"/>
      <c r="J172" s="1031"/>
      <c r="K172" s="443">
        <f>K165+K101+K28+K171</f>
        <v>14878.2</v>
      </c>
      <c r="L172" s="528">
        <f>L165+L101+L28+L171</f>
        <v>16276.199999999999</v>
      </c>
      <c r="M172" s="534">
        <f>M165+M101+M28+M171</f>
        <v>9962.4</v>
      </c>
      <c r="N172" s="531">
        <f>N165+N101+N28+N171</f>
        <v>9806.9</v>
      </c>
      <c r="O172" s="66"/>
      <c r="P172" s="137"/>
      <c r="Q172" s="137"/>
      <c r="R172" s="137"/>
      <c r="S172" s="67"/>
    </row>
    <row r="173" spans="1:23" s="235" customFormat="1" ht="13.5" thickBot="1" x14ac:dyDescent="0.25">
      <c r="A173" s="68" t="s">
        <v>45</v>
      </c>
      <c r="B173" s="1032" t="s">
        <v>46</v>
      </c>
      <c r="C173" s="1033"/>
      <c r="D173" s="1033"/>
      <c r="E173" s="1033"/>
      <c r="F173" s="1033"/>
      <c r="G173" s="1033"/>
      <c r="H173" s="1033"/>
      <c r="I173" s="1033"/>
      <c r="J173" s="1033"/>
      <c r="K173" s="444">
        <f>K172</f>
        <v>14878.2</v>
      </c>
      <c r="L173" s="529">
        <f t="shared" ref="L173:N173" si="8">L172</f>
        <v>16276.199999999999</v>
      </c>
      <c r="M173" s="535">
        <f t="shared" si="8"/>
        <v>9962.4</v>
      </c>
      <c r="N173" s="532">
        <f t="shared" si="8"/>
        <v>9806.9</v>
      </c>
      <c r="O173" s="69"/>
      <c r="P173" s="138"/>
      <c r="Q173" s="138"/>
      <c r="R173" s="138"/>
      <c r="S173" s="70"/>
    </row>
    <row r="174" spans="1:23" s="235" customFormat="1" x14ac:dyDescent="0.2">
      <c r="A174" s="362" t="s">
        <v>204</v>
      </c>
      <c r="B174" s="445"/>
      <c r="C174" s="445"/>
      <c r="D174" s="445"/>
      <c r="E174" s="445"/>
      <c r="F174" s="445"/>
      <c r="G174" s="445"/>
      <c r="H174" s="445"/>
      <c r="I174" s="445"/>
      <c r="J174" s="445"/>
      <c r="K174" s="446"/>
      <c r="L174" s="446"/>
      <c r="M174" s="446"/>
      <c r="N174" s="447"/>
      <c r="O174" s="360"/>
      <c r="P174" s="361"/>
      <c r="Q174" s="361"/>
      <c r="R174" s="361"/>
      <c r="S174" s="361"/>
    </row>
    <row r="175" spans="1:23" s="203" customFormat="1" ht="21.75" customHeight="1" thickBot="1" x14ac:dyDescent="0.25">
      <c r="A175" s="13"/>
      <c r="B175" s="1114" t="s">
        <v>47</v>
      </c>
      <c r="C175" s="1114"/>
      <c r="D175" s="1114"/>
      <c r="E175" s="1114"/>
      <c r="F175" s="1114"/>
      <c r="G175" s="1114"/>
      <c r="H175" s="1114"/>
      <c r="I175" s="1114"/>
      <c r="J175" s="1114"/>
      <c r="K175" s="1114"/>
      <c r="L175" s="1114"/>
      <c r="M175" s="1114"/>
      <c r="N175" s="1114"/>
      <c r="O175" s="15"/>
      <c r="P175" s="283"/>
      <c r="Q175" s="283"/>
      <c r="R175" s="283"/>
      <c r="S175" s="283"/>
    </row>
    <row r="176" spans="1:23" s="203" customFormat="1" ht="38.25" customHeight="1" x14ac:dyDescent="0.2">
      <c r="A176" s="14"/>
      <c r="B176" s="1025" t="s">
        <v>48</v>
      </c>
      <c r="C176" s="1026"/>
      <c r="D176" s="1026"/>
      <c r="E176" s="1026"/>
      <c r="F176" s="1026"/>
      <c r="G176" s="1026"/>
      <c r="H176" s="1026"/>
      <c r="I176" s="1026"/>
      <c r="J176" s="1026"/>
      <c r="K176" s="304" t="s">
        <v>168</v>
      </c>
      <c r="L176" s="844" t="s">
        <v>83</v>
      </c>
      <c r="M176" s="291" t="s">
        <v>84</v>
      </c>
      <c r="N176" s="227" t="s">
        <v>163</v>
      </c>
      <c r="O176" s="16"/>
      <c r="P176" s="74"/>
      <c r="Q176" s="74"/>
      <c r="R176" s="74"/>
      <c r="S176" s="74"/>
      <c r="T176" s="233"/>
    </row>
    <row r="177" spans="1:30" s="203" customFormat="1" x14ac:dyDescent="0.2">
      <c r="A177" s="14"/>
      <c r="B177" s="917" t="s">
        <v>49</v>
      </c>
      <c r="C177" s="918"/>
      <c r="D177" s="918"/>
      <c r="E177" s="918"/>
      <c r="F177" s="918"/>
      <c r="G177" s="918"/>
      <c r="H177" s="918"/>
      <c r="I177" s="918"/>
      <c r="J177" s="918"/>
      <c r="K177" s="448">
        <f>+K178+K184+K185+K186+K187</f>
        <v>14859.600000000002</v>
      </c>
      <c r="L177" s="833">
        <f t="shared" ref="L177:N177" si="9">+L178+L184+L185+L186+L187</f>
        <v>16115.5</v>
      </c>
      <c r="M177" s="834">
        <f t="shared" si="9"/>
        <v>8826.6999999999989</v>
      </c>
      <c r="N177" s="832">
        <f t="shared" si="9"/>
        <v>9071.7999999999993</v>
      </c>
      <c r="O177" s="17"/>
      <c r="P177" s="72"/>
      <c r="Q177" s="72"/>
      <c r="R177" s="72"/>
      <c r="S177" s="72"/>
      <c r="U177" s="233"/>
    </row>
    <row r="178" spans="1:30" s="203" customFormat="1" x14ac:dyDescent="0.2">
      <c r="A178" s="14"/>
      <c r="B178" s="1049" t="s">
        <v>222</v>
      </c>
      <c r="C178" s="1050"/>
      <c r="D178" s="1050"/>
      <c r="E178" s="1050"/>
      <c r="F178" s="1050"/>
      <c r="G178" s="1050"/>
      <c r="H178" s="1050"/>
      <c r="I178" s="1050"/>
      <c r="J178" s="1051"/>
      <c r="K178" s="828">
        <f>SUM(K179:K183)</f>
        <v>12443.900000000001</v>
      </c>
      <c r="L178" s="830">
        <f>SUM(L179:L183)</f>
        <v>14472.8</v>
      </c>
      <c r="M178" s="831">
        <f t="shared" ref="M178:N178" si="10">SUM(M179:M183)</f>
        <v>8826.6999999999989</v>
      </c>
      <c r="N178" s="829">
        <f t="shared" si="10"/>
        <v>9071.7999999999993</v>
      </c>
      <c r="O178" s="17"/>
      <c r="P178" s="72"/>
      <c r="Q178" s="72"/>
      <c r="R178" s="72"/>
      <c r="S178" s="72"/>
      <c r="U178" s="233"/>
    </row>
    <row r="179" spans="1:30" s="203" customFormat="1" ht="12.75" customHeight="1" x14ac:dyDescent="0.2">
      <c r="A179" s="14"/>
      <c r="B179" s="1023" t="s">
        <v>190</v>
      </c>
      <c r="C179" s="1024"/>
      <c r="D179" s="1024"/>
      <c r="E179" s="1024"/>
      <c r="F179" s="1024"/>
      <c r="G179" s="1024"/>
      <c r="H179" s="1024"/>
      <c r="I179" s="1024"/>
      <c r="J179" s="1024"/>
      <c r="K179" s="416">
        <f>SUMIF(J13:J169,"sb",K13:K169)</f>
        <v>8655.1</v>
      </c>
      <c r="L179" s="816">
        <f>SUMIF(J13:J169,"sb",L13:L169)</f>
        <v>10293.799999999999</v>
      </c>
      <c r="M179" s="538">
        <f>SUMIF(J13:J169,"sb",M13:M169)</f>
        <v>8395.9</v>
      </c>
      <c r="N179" s="536">
        <f>SUMIF(J13:J169,"sb",N13:N169)</f>
        <v>8641</v>
      </c>
      <c r="O179" s="85"/>
      <c r="P179" s="139"/>
      <c r="Q179" s="139"/>
      <c r="R179" s="139"/>
      <c r="S179" s="139"/>
    </row>
    <row r="180" spans="1:30" s="203" customFormat="1" ht="14.25" customHeight="1" x14ac:dyDescent="0.2">
      <c r="A180" s="14"/>
      <c r="B180" s="1080" t="s">
        <v>155</v>
      </c>
      <c r="C180" s="1081"/>
      <c r="D180" s="1081"/>
      <c r="E180" s="1081"/>
      <c r="F180" s="1081"/>
      <c r="G180" s="1081"/>
      <c r="H180" s="1081"/>
      <c r="I180" s="1081"/>
      <c r="J180" s="1115"/>
      <c r="K180" s="416">
        <f>SUMIF(J13:J169,"sb(es)",K13:K169)</f>
        <v>583.20000000000005</v>
      </c>
      <c r="L180" s="816">
        <f>SUMIF(J13:J169,"sb(es)",L13:L169)</f>
        <v>553.6</v>
      </c>
      <c r="M180" s="200">
        <f>SUMIF(J13:J170,"sb(es)",M13:M170)</f>
        <v>0</v>
      </c>
      <c r="N180" s="536">
        <f>SUMIF(J14:J170,"sb(es)",N14:N170)</f>
        <v>0</v>
      </c>
      <c r="O180" s="85"/>
      <c r="P180" s="139"/>
      <c r="Q180" s="139"/>
      <c r="R180" s="139"/>
      <c r="S180" s="139"/>
    </row>
    <row r="181" spans="1:30" s="203" customFormat="1" ht="15.75" customHeight="1" x14ac:dyDescent="0.2">
      <c r="A181" s="14"/>
      <c r="B181" s="1080" t="s">
        <v>156</v>
      </c>
      <c r="C181" s="1081"/>
      <c r="D181" s="1081"/>
      <c r="E181" s="1081"/>
      <c r="F181" s="1081"/>
      <c r="G181" s="1081"/>
      <c r="H181" s="1081"/>
      <c r="I181" s="1081"/>
      <c r="J181" s="1115"/>
      <c r="K181" s="416">
        <f>SUMIF(J13:J169,"sb(vb)",K13:K169)</f>
        <v>51.5</v>
      </c>
      <c r="L181" s="816">
        <f>SUMIF(J13:J169,"sb(vb)",L13:L169)</f>
        <v>48.8</v>
      </c>
      <c r="M181" s="200">
        <f>SUMIF(J13:J169,"sb(vb)",M13:M169)</f>
        <v>0</v>
      </c>
      <c r="N181" s="536">
        <f>SUMIF(J16:J171,"sb(vb)",N16:N171)</f>
        <v>0</v>
      </c>
      <c r="O181" s="85"/>
      <c r="P181" s="462"/>
      <c r="Q181" s="463"/>
      <c r="R181" s="139"/>
      <c r="S181" s="139"/>
    </row>
    <row r="182" spans="1:30" s="203" customFormat="1" ht="12.75" customHeight="1" x14ac:dyDescent="0.2">
      <c r="A182" s="14"/>
      <c r="B182" s="1116" t="s">
        <v>117</v>
      </c>
      <c r="C182" s="1117"/>
      <c r="D182" s="1117"/>
      <c r="E182" s="1117"/>
      <c r="F182" s="1117"/>
      <c r="G182" s="1117"/>
      <c r="H182" s="1117"/>
      <c r="I182" s="1117"/>
      <c r="J182" s="1117"/>
      <c r="K182" s="416">
        <f>SUMIF(J13:J169,"sb(p)",K13:K169)</f>
        <v>2803.8</v>
      </c>
      <c r="L182" s="816">
        <f>SUMIF(J14:J170,"sb(p)",L14:L170)</f>
        <v>3245.8</v>
      </c>
      <c r="M182" s="200">
        <f>SUMIF(J13:J169,"sb(vb)",M13:M169)</f>
        <v>0</v>
      </c>
      <c r="N182" s="536">
        <f>SUMIF(J16:J172,"sb(vb)",N16:N172)</f>
        <v>0</v>
      </c>
      <c r="O182" s="85"/>
      <c r="P182" s="462"/>
      <c r="Q182" s="463"/>
      <c r="R182" s="139"/>
      <c r="S182" s="139" t="s">
        <v>56</v>
      </c>
    </row>
    <row r="183" spans="1:30" s="203" customFormat="1" ht="15" customHeight="1" x14ac:dyDescent="0.2">
      <c r="A183" s="14"/>
      <c r="B183" s="1080" t="s">
        <v>191</v>
      </c>
      <c r="C183" s="1081"/>
      <c r="D183" s="1081"/>
      <c r="E183" s="1081"/>
      <c r="F183" s="1081"/>
      <c r="G183" s="1081"/>
      <c r="H183" s="1081"/>
      <c r="I183" s="1081"/>
      <c r="J183" s="1081"/>
      <c r="K183" s="416">
        <f>SUMIF(J13:J169,"sb(sp)",K13:K169)</f>
        <v>350.3</v>
      </c>
      <c r="L183" s="199">
        <f>SUMIF(J13:J169,"sb(sp)",L13:L169)</f>
        <v>330.8</v>
      </c>
      <c r="M183" s="200">
        <f>SUMIF(J13:J169,"sb(sp)",M13:M169)</f>
        <v>430.8</v>
      </c>
      <c r="N183" s="536">
        <f>SUMIF(J13:J169,"sb(sp)",N13:N169)</f>
        <v>430.8</v>
      </c>
      <c r="O183" s="85"/>
      <c r="P183" s="462"/>
      <c r="Q183" s="463"/>
      <c r="R183" s="73"/>
      <c r="S183" s="73"/>
    </row>
    <row r="184" spans="1:30" s="203" customFormat="1" ht="14.25" customHeight="1" x14ac:dyDescent="0.2">
      <c r="A184" s="14"/>
      <c r="B184" s="1046" t="s">
        <v>220</v>
      </c>
      <c r="C184" s="1047"/>
      <c r="D184" s="1047"/>
      <c r="E184" s="1047"/>
      <c r="F184" s="1047"/>
      <c r="G184" s="1047"/>
      <c r="H184" s="1047"/>
      <c r="I184" s="1047"/>
      <c r="J184" s="1048"/>
      <c r="K184" s="824"/>
      <c r="L184" s="825">
        <f>SUMIF(J14:J170,"sb(esl)",L14:L170)</f>
        <v>360.7</v>
      </c>
      <c r="M184" s="826"/>
      <c r="N184" s="827"/>
      <c r="O184" s="85"/>
      <c r="P184" s="139"/>
      <c r="Q184" s="139"/>
      <c r="R184" s="139"/>
      <c r="S184" s="139"/>
    </row>
    <row r="185" spans="1:30" s="203" customFormat="1" ht="15.75" customHeight="1" x14ac:dyDescent="0.2">
      <c r="A185" s="14"/>
      <c r="B185" s="1046" t="s">
        <v>221</v>
      </c>
      <c r="C185" s="1047"/>
      <c r="D185" s="1047"/>
      <c r="E185" s="1047"/>
      <c r="F185" s="1047"/>
      <c r="G185" s="1047"/>
      <c r="H185" s="1047"/>
      <c r="I185" s="1047"/>
      <c r="J185" s="1048"/>
      <c r="K185" s="824"/>
      <c r="L185" s="825">
        <f>SUMIF(J14:J170,"sb(vbl)",L14:L170)</f>
        <v>31.8</v>
      </c>
      <c r="M185" s="826"/>
      <c r="N185" s="827"/>
      <c r="O185" s="85"/>
      <c r="P185" s="462"/>
      <c r="Q185" s="463"/>
      <c r="R185" s="139"/>
      <c r="S185" s="139"/>
    </row>
    <row r="186" spans="1:30" s="203" customFormat="1" ht="12.75" customHeight="1" x14ac:dyDescent="0.2">
      <c r="A186" s="14"/>
      <c r="B186" s="1118" t="s">
        <v>62</v>
      </c>
      <c r="C186" s="1119"/>
      <c r="D186" s="1119"/>
      <c r="E186" s="1119"/>
      <c r="F186" s="1119"/>
      <c r="G186" s="1119"/>
      <c r="H186" s="1119"/>
      <c r="I186" s="1119"/>
      <c r="J186" s="1119"/>
      <c r="K186" s="824">
        <f>SUMIF(J13:J169,"sb(l)",K13:K169)</f>
        <v>2350.1</v>
      </c>
      <c r="L186" s="825">
        <f>SUMIF(J13:J169,"sb(l)",L13:L169)</f>
        <v>1126</v>
      </c>
      <c r="M186" s="826">
        <f>SUMIF(J13:J169,"sb(l)",M13:M169)</f>
        <v>0</v>
      </c>
      <c r="N186" s="827">
        <f>SUMIF(J16:J173,"sb(l)",N16:N173)</f>
        <v>0</v>
      </c>
      <c r="O186" s="85"/>
      <c r="P186" s="462"/>
      <c r="Q186" s="463"/>
      <c r="R186" s="73"/>
      <c r="S186" s="73"/>
      <c r="W186" s="233"/>
    </row>
    <row r="187" spans="1:30" s="203" customFormat="1" ht="15" customHeight="1" x14ac:dyDescent="0.2">
      <c r="A187" s="14"/>
      <c r="B187" s="1046" t="s">
        <v>60</v>
      </c>
      <c r="C187" s="1047"/>
      <c r="D187" s="1047"/>
      <c r="E187" s="1047"/>
      <c r="F187" s="1047"/>
      <c r="G187" s="1047"/>
      <c r="H187" s="1047"/>
      <c r="I187" s="1047"/>
      <c r="J187" s="1048"/>
      <c r="K187" s="824">
        <f>SUMIF(J13:J169,"sb(spl)",K13:K169)</f>
        <v>65.599999999999994</v>
      </c>
      <c r="L187" s="825">
        <f>SUMIF(J13:J169,"sb(spl)",L13:L169)</f>
        <v>124.2</v>
      </c>
      <c r="M187" s="826">
        <f>SUMIF(J13:J169,"sb(spl)",M13:M169)</f>
        <v>0</v>
      </c>
      <c r="N187" s="827">
        <f>SUMIF(J13:J169,"sb(spl)",N13:N169)</f>
        <v>0</v>
      </c>
      <c r="O187" s="85"/>
      <c r="P187" s="462"/>
      <c r="Q187" s="463"/>
      <c r="R187" s="73"/>
      <c r="S187" s="73"/>
    </row>
    <row r="188" spans="1:30" s="203" customFormat="1" x14ac:dyDescent="0.2">
      <c r="A188" s="14"/>
      <c r="B188" s="917" t="s">
        <v>50</v>
      </c>
      <c r="C188" s="918"/>
      <c r="D188" s="918"/>
      <c r="E188" s="918"/>
      <c r="F188" s="918"/>
      <c r="G188" s="918"/>
      <c r="H188" s="918"/>
      <c r="I188" s="918"/>
      <c r="J188" s="919"/>
      <c r="K188" s="450">
        <f>SUM(K189:K189)</f>
        <v>18.600000000000001</v>
      </c>
      <c r="L188" s="845">
        <f>SUM(L189:L190)</f>
        <v>160.69999999999999</v>
      </c>
      <c r="M188" s="539">
        <f t="shared" ref="M188:N188" si="11">SUM(M189:M190)</f>
        <v>1135.6999999999998</v>
      </c>
      <c r="N188" s="537">
        <f t="shared" si="11"/>
        <v>735.1</v>
      </c>
      <c r="O188" s="85"/>
      <c r="P188" s="464"/>
      <c r="Q188" s="465"/>
      <c r="R188" s="72"/>
      <c r="S188" s="72"/>
    </row>
    <row r="189" spans="1:30" s="203" customFormat="1" x14ac:dyDescent="0.2">
      <c r="A189" s="14"/>
      <c r="B189" s="1023" t="s">
        <v>51</v>
      </c>
      <c r="C189" s="1024"/>
      <c r="D189" s="1024"/>
      <c r="E189" s="1024"/>
      <c r="F189" s="1024"/>
      <c r="G189" s="1024"/>
      <c r="H189" s="1024"/>
      <c r="I189" s="1024"/>
      <c r="J189" s="1024"/>
      <c r="K189" s="838">
        <f>SUMIF(J13:J169,"lrvb",K13:K169)</f>
        <v>18.600000000000001</v>
      </c>
      <c r="L189" s="161">
        <f>SUMIF(J13:J169,"lrvb",L13:L169)</f>
        <v>139.19999999999999</v>
      </c>
      <c r="M189" s="839">
        <f>SUMIF(J13:J169,"lrvb",M13:M169)</f>
        <v>1135.6999999999998</v>
      </c>
      <c r="N189" s="840">
        <f>SUMIF(J13:J169,"lrvb",N13:N169)</f>
        <v>735.1</v>
      </c>
      <c r="O189" s="85"/>
      <c r="P189" s="466"/>
      <c r="Q189" s="467"/>
      <c r="R189" s="73"/>
      <c r="S189" s="73"/>
      <c r="X189" s="233"/>
      <c r="AD189" s="233"/>
    </row>
    <row r="190" spans="1:30" s="203" customFormat="1" x14ac:dyDescent="0.2">
      <c r="A190" s="14"/>
      <c r="B190" s="869" t="s">
        <v>227</v>
      </c>
      <c r="C190" s="870"/>
      <c r="D190" s="870"/>
      <c r="E190" s="870"/>
      <c r="F190" s="870"/>
      <c r="G190" s="870"/>
      <c r="H190" s="870"/>
      <c r="I190" s="870"/>
      <c r="J190" s="871"/>
      <c r="K190" s="841"/>
      <c r="L190" s="843">
        <f>SUMIF(J14:J170,"Kt",L14:L170)</f>
        <v>21.5</v>
      </c>
      <c r="M190" s="538">
        <f>SUMIF(K14:K170,"Kt",M14:M170)</f>
        <v>0</v>
      </c>
      <c r="N190" s="842">
        <f>SUMIF(L14:L170,"Kt",N14:N170)</f>
        <v>0</v>
      </c>
      <c r="O190" s="85"/>
      <c r="P190" s="466"/>
      <c r="Q190" s="467"/>
      <c r="R190" s="73"/>
      <c r="S190" s="73"/>
      <c r="X190" s="233"/>
      <c r="AD190" s="233"/>
    </row>
    <row r="191" spans="1:30" ht="13.5" thickBot="1" x14ac:dyDescent="0.25">
      <c r="A191" s="18"/>
      <c r="B191" s="885" t="s">
        <v>18</v>
      </c>
      <c r="C191" s="911"/>
      <c r="D191" s="911"/>
      <c r="E191" s="911"/>
      <c r="F191" s="911"/>
      <c r="G191" s="911"/>
      <c r="H191" s="911"/>
      <c r="I191" s="911"/>
      <c r="J191" s="886"/>
      <c r="K191" s="301">
        <f>K188+K177</f>
        <v>14878.200000000003</v>
      </c>
      <c r="L191" s="96">
        <f>L188+L177</f>
        <v>16276.2</v>
      </c>
      <c r="M191" s="99">
        <f>M188+M177</f>
        <v>9962.3999999999978</v>
      </c>
      <c r="N191" s="98">
        <f>N188+N177</f>
        <v>9806.9</v>
      </c>
      <c r="O191" s="85"/>
      <c r="P191" s="466"/>
      <c r="Q191" s="466"/>
      <c r="R191" s="71"/>
      <c r="S191" s="71"/>
    </row>
    <row r="192" spans="1:30" x14ac:dyDescent="0.2">
      <c r="F192" s="453" t="s">
        <v>81</v>
      </c>
      <c r="G192" s="453"/>
      <c r="H192" s="453"/>
      <c r="I192" s="453"/>
      <c r="J192" s="453"/>
      <c r="K192" s="452"/>
      <c r="L192" s="452"/>
      <c r="M192" s="452"/>
      <c r="N192" s="452"/>
    </row>
    <row r="193" spans="10:15" x14ac:dyDescent="0.2">
      <c r="K193" s="202"/>
      <c r="L193" s="202"/>
      <c r="M193" s="202"/>
      <c r="N193" s="202"/>
    </row>
    <row r="194" spans="10:15" x14ac:dyDescent="0.2">
      <c r="J194" s="778"/>
      <c r="K194" s="1135">
        <f>+K191-K173</f>
        <v>0</v>
      </c>
      <c r="L194" s="1135">
        <f>+L191-L173</f>
        <v>0</v>
      </c>
      <c r="M194" s="1135">
        <f>+M191-M173</f>
        <v>0</v>
      </c>
      <c r="N194" s="1135">
        <f>+N191-N173</f>
        <v>0</v>
      </c>
      <c r="O194" s="1136"/>
    </row>
    <row r="195" spans="10:15" x14ac:dyDescent="0.2">
      <c r="J195" s="778"/>
      <c r="K195" s="778"/>
      <c r="L195" s="778"/>
      <c r="M195" s="778"/>
      <c r="N195" s="778"/>
      <c r="O195" s="778"/>
    </row>
    <row r="196" spans="10:15" x14ac:dyDescent="0.2">
      <c r="J196" s="779"/>
      <c r="K196" s="780"/>
      <c r="L196" s="780"/>
      <c r="M196" s="781"/>
      <c r="N196" s="778"/>
      <c r="O196" s="778"/>
    </row>
    <row r="197" spans="10:15" x14ac:dyDescent="0.2">
      <c r="J197" s="779"/>
      <c r="K197" s="780"/>
      <c r="L197" s="780"/>
      <c r="M197" s="778"/>
      <c r="N197" s="778"/>
      <c r="O197" s="778"/>
    </row>
    <row r="198" spans="10:15" x14ac:dyDescent="0.2">
      <c r="J198" s="778"/>
      <c r="K198" s="778"/>
      <c r="L198" s="778"/>
      <c r="M198" s="778"/>
      <c r="N198" s="778"/>
      <c r="O198" s="778"/>
    </row>
  </sheetData>
  <mergeCells count="201">
    <mergeCell ref="F163:F164"/>
    <mergeCell ref="B191:J191"/>
    <mergeCell ref="N6:N8"/>
    <mergeCell ref="B175:N175"/>
    <mergeCell ref="B177:J177"/>
    <mergeCell ref="B179:J179"/>
    <mergeCell ref="B180:J180"/>
    <mergeCell ref="B181:J181"/>
    <mergeCell ref="B182:J182"/>
    <mergeCell ref="B186:J186"/>
    <mergeCell ref="C171:J171"/>
    <mergeCell ref="E30:E31"/>
    <mergeCell ref="H20:H22"/>
    <mergeCell ref="C12:S12"/>
    <mergeCell ref="E13:E14"/>
    <mergeCell ref="F13:F19"/>
    <mergeCell ref="G13:G19"/>
    <mergeCell ref="P167:P168"/>
    <mergeCell ref="I159:I161"/>
    <mergeCell ref="E128:E129"/>
    <mergeCell ref="D119:D120"/>
    <mergeCell ref="O125:O126"/>
    <mergeCell ref="F94:F96"/>
    <mergeCell ref="S26:S27"/>
    <mergeCell ref="C102:S102"/>
    <mergeCell ref="B103:B105"/>
    <mergeCell ref="C103:C105"/>
    <mergeCell ref="E103:E105"/>
    <mergeCell ref="O99:O100"/>
    <mergeCell ref="B169:B170"/>
    <mergeCell ref="Q26:Q27"/>
    <mergeCell ref="E92:E93"/>
    <mergeCell ref="G92:G93"/>
    <mergeCell ref="O92:O93"/>
    <mergeCell ref="O151:O152"/>
    <mergeCell ref="O165:S165"/>
    <mergeCell ref="I99:I100"/>
    <mergeCell ref="I103:I105"/>
    <mergeCell ref="I97:I98"/>
    <mergeCell ref="E94:E96"/>
    <mergeCell ref="E97:E98"/>
    <mergeCell ref="O95:O96"/>
    <mergeCell ref="I95:I96"/>
    <mergeCell ref="O119:O120"/>
    <mergeCell ref="O101:S101"/>
    <mergeCell ref="E163:E164"/>
    <mergeCell ref="H119:H120"/>
    <mergeCell ref="I119:I120"/>
    <mergeCell ref="E125:E126"/>
    <mergeCell ref="I92:I93"/>
    <mergeCell ref="I90:I91"/>
    <mergeCell ref="C28:J28"/>
    <mergeCell ref="O28:S28"/>
    <mergeCell ref="C29:S29"/>
    <mergeCell ref="B187:J187"/>
    <mergeCell ref="E119:E120"/>
    <mergeCell ref="F119:F120"/>
    <mergeCell ref="I143:I145"/>
    <mergeCell ref="I153:I155"/>
    <mergeCell ref="G146:G147"/>
    <mergeCell ref="I146:I147"/>
    <mergeCell ref="E106:E107"/>
    <mergeCell ref="G108:G110"/>
    <mergeCell ref="O131:O132"/>
    <mergeCell ref="E77:E78"/>
    <mergeCell ref="I77:I78"/>
    <mergeCell ref="H163:H164"/>
    <mergeCell ref="O163:O164"/>
    <mergeCell ref="B163:B164"/>
    <mergeCell ref="B183:J183"/>
    <mergeCell ref="P30:P31"/>
    <mergeCell ref="D74:D75"/>
    <mergeCell ref="B189:J189"/>
    <mergeCell ref="B176:J176"/>
    <mergeCell ref="O171:S171"/>
    <mergeCell ref="B172:J172"/>
    <mergeCell ref="B173:J173"/>
    <mergeCell ref="R167:R168"/>
    <mergeCell ref="S167:S168"/>
    <mergeCell ref="E169:E170"/>
    <mergeCell ref="O169:O170"/>
    <mergeCell ref="I169:I170"/>
    <mergeCell ref="O167:O168"/>
    <mergeCell ref="R169:R170"/>
    <mergeCell ref="Q167:Q168"/>
    <mergeCell ref="B184:J184"/>
    <mergeCell ref="B185:J185"/>
    <mergeCell ref="B178:J178"/>
    <mergeCell ref="H169:H170"/>
    <mergeCell ref="C169:C170"/>
    <mergeCell ref="D169:D170"/>
    <mergeCell ref="E167:E168"/>
    <mergeCell ref="I167:I168"/>
    <mergeCell ref="F169:F170"/>
    <mergeCell ref="J74:J75"/>
    <mergeCell ref="K74:K75"/>
    <mergeCell ref="L74:L75"/>
    <mergeCell ref="M74:M75"/>
    <mergeCell ref="N74:N75"/>
    <mergeCell ref="P26:P27"/>
    <mergeCell ref="E74:E76"/>
    <mergeCell ref="O75:O76"/>
    <mergeCell ref="A89:A91"/>
    <mergeCell ref="B89:B91"/>
    <mergeCell ref="C89:C91"/>
    <mergeCell ref="E89:E91"/>
    <mergeCell ref="F89:F91"/>
    <mergeCell ref="G89:G91"/>
    <mergeCell ref="O90:O91"/>
    <mergeCell ref="O30:O31"/>
    <mergeCell ref="E32:E35"/>
    <mergeCell ref="E42:E45"/>
    <mergeCell ref="E51:E57"/>
    <mergeCell ref="E62:E65"/>
    <mergeCell ref="E58:E61"/>
    <mergeCell ref="D58:D61"/>
    <mergeCell ref="F69:F73"/>
    <mergeCell ref="E69:E73"/>
    <mergeCell ref="I30:I31"/>
    <mergeCell ref="Q24:Q25"/>
    <mergeCell ref="R24:R25"/>
    <mergeCell ref="A26:A27"/>
    <mergeCell ref="B26:B27"/>
    <mergeCell ref="C26:C27"/>
    <mergeCell ref="E26:E27"/>
    <mergeCell ref="F26:F27"/>
    <mergeCell ref="G26:G27"/>
    <mergeCell ref="H26:H27"/>
    <mergeCell ref="O26:O27"/>
    <mergeCell ref="R26:R27"/>
    <mergeCell ref="B23:B25"/>
    <mergeCell ref="C23:C25"/>
    <mergeCell ref="E23:E25"/>
    <mergeCell ref="F23:F25"/>
    <mergeCell ref="G23:G25"/>
    <mergeCell ref="H23:H25"/>
    <mergeCell ref="O24:O25"/>
    <mergeCell ref="B20:B22"/>
    <mergeCell ref="C20:C22"/>
    <mergeCell ref="E20:E22"/>
    <mergeCell ref="F20:F22"/>
    <mergeCell ref="G20:G22"/>
    <mergeCell ref="I20:I22"/>
    <mergeCell ref="O18:O19"/>
    <mergeCell ref="B11:S11"/>
    <mergeCell ref="G6:G8"/>
    <mergeCell ref="H6:H8"/>
    <mergeCell ref="J6:J8"/>
    <mergeCell ref="K6:K8"/>
    <mergeCell ref="L6:L8"/>
    <mergeCell ref="M6:M8"/>
    <mergeCell ref="O21:O22"/>
    <mergeCell ref="E17:E18"/>
    <mergeCell ref="F162:J162"/>
    <mergeCell ref="E159:E160"/>
    <mergeCell ref="G163:G164"/>
    <mergeCell ref="B188:J188"/>
    <mergeCell ref="S24:S25"/>
    <mergeCell ref="M1:S1"/>
    <mergeCell ref="A2:S2"/>
    <mergeCell ref="A3:S3"/>
    <mergeCell ref="A4:S4"/>
    <mergeCell ref="Q5:S5"/>
    <mergeCell ref="A6:A8"/>
    <mergeCell ref="B6:B8"/>
    <mergeCell ref="C6:C8"/>
    <mergeCell ref="E6:E8"/>
    <mergeCell ref="F6:F8"/>
    <mergeCell ref="I6:I8"/>
    <mergeCell ref="H13:H19"/>
    <mergeCell ref="O6:S6"/>
    <mergeCell ref="O7:O8"/>
    <mergeCell ref="P7:S7"/>
    <mergeCell ref="A9:S9"/>
    <mergeCell ref="A10:S10"/>
    <mergeCell ref="A23:A25"/>
    <mergeCell ref="A20:A22"/>
    <mergeCell ref="D156:D158"/>
    <mergeCell ref="E156:E158"/>
    <mergeCell ref="I156:I158"/>
    <mergeCell ref="O156:O158"/>
    <mergeCell ref="B190:J190"/>
    <mergeCell ref="A94:A96"/>
    <mergeCell ref="D94:D96"/>
    <mergeCell ref="B94:B96"/>
    <mergeCell ref="C94:C96"/>
    <mergeCell ref="C101:J101"/>
    <mergeCell ref="I126:J126"/>
    <mergeCell ref="E146:E152"/>
    <mergeCell ref="C165:J165"/>
    <mergeCell ref="C166:O166"/>
    <mergeCell ref="G97:G98"/>
    <mergeCell ref="E99:E100"/>
    <mergeCell ref="G99:G100"/>
    <mergeCell ref="O144:O145"/>
    <mergeCell ref="O153:O155"/>
    <mergeCell ref="E153:E155"/>
    <mergeCell ref="F110:F115"/>
    <mergeCell ref="G159:G161"/>
    <mergeCell ref="C163:C164"/>
    <mergeCell ref="D153:D155"/>
  </mergeCells>
  <printOptions horizontalCentered="1"/>
  <pageMargins left="0.78740157480314965" right="0" top="0" bottom="0" header="0.31496062992125984" footer="0.31496062992125984"/>
  <pageSetup paperSize="9" scale="60" orientation="portrait" r:id="rId1"/>
  <rowBreaks count="2" manualBreakCount="2">
    <brk id="57" max="18" man="1"/>
    <brk id="116" max="1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Aiškinamasis</vt:lpstr>
      <vt:lpstr>Aiškinamasis!Print_Area</vt:lpstr>
      <vt:lpstr>Aiškinamasis!Print_Titles</vt:lpstr>
    </vt:vector>
  </TitlesOfParts>
  <Company>valdyba.lan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Snieguole Kacerauskaite</dc:creator>
  <cp:lastModifiedBy>Snieguole Kacerauskaite</cp:lastModifiedBy>
  <cp:lastPrinted>2020-01-17T13:00:29Z</cp:lastPrinted>
  <dcterms:created xsi:type="dcterms:W3CDTF">2015-11-25T08:18:21Z</dcterms:created>
  <dcterms:modified xsi:type="dcterms:W3CDTF">2020-01-17T13:01:28Z</dcterms:modified>
</cp:coreProperties>
</file>