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gluosnis\Kmsa\Strateginio planavimo skyrius\SVP PLANAI\2020-2022 SVP\SPRENDIMO PROJEKTAS\VIEŠINIMUI\"/>
    </mc:Choice>
  </mc:AlternateContent>
  <bookViews>
    <workbookView xWindow="480" yWindow="870" windowWidth="27795" windowHeight="11550"/>
  </bookViews>
  <sheets>
    <sheet name="Aiškinamoji lentelė " sheetId="2" r:id="rId1"/>
  </sheets>
  <definedNames>
    <definedName name="_xlnm.Print_Area" localSheetId="0">'Aiškinamoji lentelė '!$A$1:$Q$175</definedName>
    <definedName name="_xlnm.Print_Titles" localSheetId="0">'Aiškinamoji lentelė '!$6:$8</definedName>
  </definedNames>
  <calcPr calcId="162913"/>
</workbook>
</file>

<file path=xl/calcChain.xml><?xml version="1.0" encoding="utf-8"?>
<calcChain xmlns="http://schemas.openxmlformats.org/spreadsheetml/2006/main">
  <c r="K74" i="2" l="1"/>
  <c r="J14" i="2" l="1"/>
  <c r="J18" i="2" s="1"/>
  <c r="I18" i="2"/>
  <c r="K18" i="2"/>
  <c r="L18" i="2"/>
  <c r="I24" i="2"/>
  <c r="J24" i="2"/>
  <c r="K24" i="2"/>
  <c r="L24" i="2"/>
  <c r="I25" i="2"/>
  <c r="I27" i="2"/>
  <c r="J27" i="2"/>
  <c r="K27" i="2"/>
  <c r="L27" i="2"/>
  <c r="I30" i="2"/>
  <c r="J30" i="2"/>
  <c r="K30" i="2"/>
  <c r="L30" i="2"/>
  <c r="I33" i="2"/>
  <c r="J33" i="2"/>
  <c r="K33" i="2"/>
  <c r="L33" i="2"/>
  <c r="I36" i="2"/>
  <c r="J36" i="2"/>
  <c r="K36" i="2"/>
  <c r="L36" i="2"/>
  <c r="I39" i="2"/>
  <c r="J39" i="2"/>
  <c r="K39" i="2"/>
  <c r="L39" i="2"/>
  <c r="I40" i="2"/>
  <c r="K40" i="2"/>
  <c r="L40" i="2"/>
  <c r="I57" i="2"/>
  <c r="J57" i="2"/>
  <c r="K57" i="2"/>
  <c r="L57" i="2"/>
  <c r="I58" i="2"/>
  <c r="J58" i="2"/>
  <c r="K58" i="2"/>
  <c r="L58" i="2"/>
  <c r="I74" i="2"/>
  <c r="J74" i="2"/>
  <c r="L74" i="2"/>
  <c r="I79" i="2"/>
  <c r="I84" i="2"/>
  <c r="I85" i="2"/>
  <c r="I90" i="2"/>
  <c r="I159" i="2" s="1"/>
  <c r="I99" i="2"/>
  <c r="I100" i="2"/>
  <c r="I102" i="2"/>
  <c r="J105" i="2"/>
  <c r="J134" i="2" s="1"/>
  <c r="K105" i="2"/>
  <c r="L105" i="2"/>
  <c r="I112" i="2"/>
  <c r="I114" i="2"/>
  <c r="I124" i="2" s="1"/>
  <c r="J124" i="2"/>
  <c r="K124" i="2"/>
  <c r="L124" i="2"/>
  <c r="I129" i="2"/>
  <c r="I133" i="2" s="1"/>
  <c r="J133" i="2"/>
  <c r="K133" i="2"/>
  <c r="L133" i="2"/>
  <c r="I142" i="2"/>
  <c r="I149" i="2" s="1"/>
  <c r="I150" i="2" s="1"/>
  <c r="J149" i="2"/>
  <c r="K149" i="2"/>
  <c r="L149" i="2"/>
  <c r="L150" i="2" s="1"/>
  <c r="J150" i="2"/>
  <c r="K150" i="2"/>
  <c r="J159" i="2"/>
  <c r="K159" i="2"/>
  <c r="L159" i="2"/>
  <c r="J160" i="2"/>
  <c r="K160" i="2"/>
  <c r="L160" i="2"/>
  <c r="I161" i="2"/>
  <c r="J161" i="2"/>
  <c r="K161" i="2"/>
  <c r="L161" i="2"/>
  <c r="I162" i="2"/>
  <c r="J162" i="2"/>
  <c r="K162" i="2"/>
  <c r="L162" i="2"/>
  <c r="I163" i="2"/>
  <c r="J163" i="2"/>
  <c r="K163" i="2"/>
  <c r="L163" i="2"/>
  <c r="J164" i="2"/>
  <c r="K164" i="2"/>
  <c r="L164" i="2"/>
  <c r="I165" i="2"/>
  <c r="J165" i="2"/>
  <c r="K165" i="2"/>
  <c r="L165" i="2"/>
  <c r="I166" i="2"/>
  <c r="J166" i="2"/>
  <c r="K166" i="2"/>
  <c r="L166" i="2"/>
  <c r="I167" i="2"/>
  <c r="J167" i="2"/>
  <c r="K167" i="2"/>
  <c r="L167" i="2"/>
  <c r="I168" i="2"/>
  <c r="J168" i="2"/>
  <c r="K168" i="2"/>
  <c r="L168" i="2"/>
  <c r="J169" i="2"/>
  <c r="K169" i="2"/>
  <c r="L169" i="2"/>
  <c r="I171" i="2"/>
  <c r="J171" i="2"/>
  <c r="K171" i="2"/>
  <c r="L171" i="2"/>
  <c r="I172" i="2"/>
  <c r="J172" i="2"/>
  <c r="K172" i="2"/>
  <c r="L172" i="2"/>
  <c r="I173" i="2"/>
  <c r="J173" i="2"/>
  <c r="K173" i="2"/>
  <c r="L173" i="2"/>
  <c r="K134" i="2" l="1"/>
  <c r="K151" i="2" s="1"/>
  <c r="K152" i="2" s="1"/>
  <c r="L134" i="2"/>
  <c r="L151" i="2" s="1"/>
  <c r="L152" i="2" s="1"/>
  <c r="J40" i="2"/>
  <c r="I164" i="2"/>
  <c r="I160" i="2"/>
  <c r="I158" i="2" s="1"/>
  <c r="I157" i="2" s="1"/>
  <c r="I174" i="2" s="1"/>
  <c r="I105" i="2"/>
  <c r="I134" i="2"/>
  <c r="I151" i="2" s="1"/>
  <c r="I152" i="2" s="1"/>
  <c r="J170" i="2"/>
  <c r="I170" i="2"/>
  <c r="L158" i="2"/>
  <c r="L157" i="2" s="1"/>
  <c r="L170" i="2"/>
  <c r="L174" i="2" s="1"/>
  <c r="J158" i="2"/>
  <c r="J157" i="2" s="1"/>
  <c r="J174" i="2" s="1"/>
  <c r="K158" i="2"/>
  <c r="K157" i="2" s="1"/>
  <c r="K170" i="2"/>
  <c r="K174" i="2" s="1"/>
  <c r="J151" i="2"/>
  <c r="J152" i="2" s="1"/>
</calcChain>
</file>

<file path=xl/comments1.xml><?xml version="1.0" encoding="utf-8"?>
<comments xmlns="http://schemas.openxmlformats.org/spreadsheetml/2006/main">
  <authors>
    <author>Audra Cepiene</author>
    <author>Indrė Butenienė</author>
  </authors>
  <commentList>
    <comment ref="F28" authorId="0" shapeId="0">
      <text>
        <r>
          <rPr>
            <b/>
            <sz val="9"/>
            <color indexed="81"/>
            <rFont val="Tahoma"/>
            <family val="2"/>
            <charset val="186"/>
          </rPr>
          <t>P2.1.3.17</t>
        </r>
        <r>
          <rPr>
            <sz val="9"/>
            <color indexed="81"/>
            <rFont val="Tahoma"/>
            <family val="2"/>
            <charset val="186"/>
          </rPr>
          <t xml:space="preserve"> Įrengti požemines ir pusiau požemines komunalinių atliekų ir antrinių žaliavų surinkimo konteinerių aikšteles
</t>
        </r>
      </text>
    </comment>
    <comment ref="F37" authorId="0" shapeId="0">
      <text>
        <r>
          <rPr>
            <b/>
            <sz val="9"/>
            <color indexed="81"/>
            <rFont val="Tahoma"/>
            <family val="2"/>
            <charset val="186"/>
          </rPr>
          <t>P2.1.3.17</t>
        </r>
        <r>
          <rPr>
            <sz val="9"/>
            <color indexed="81"/>
            <rFont val="Tahoma"/>
            <family val="2"/>
            <charset val="186"/>
          </rPr>
          <t xml:space="preserve"> Įrengti požemines ir pusiau požemines komunalinių atliekų ir antrinių žaliavų surinkimo konteinerių aikšteles
</t>
        </r>
      </text>
    </comment>
    <comment ref="F43" authorId="0" shapeId="0">
      <text>
        <r>
          <rPr>
            <b/>
            <sz val="9"/>
            <color indexed="81"/>
            <rFont val="Tahoma"/>
            <family val="2"/>
            <charset val="186"/>
          </rPr>
          <t>P(KSP) 2.3.3.1.</t>
        </r>
        <r>
          <rPr>
            <sz val="9"/>
            <color indexed="81"/>
            <rFont val="Tahoma"/>
            <family val="2"/>
            <charset val="186"/>
          </rPr>
          <t xml:space="preserve"> Vykdyti prevencines priemones, siekiant neviršyti leistinų oro taršos kietosiomis dalelėmis (KD10) normatyvų,
</t>
        </r>
        <r>
          <rPr>
            <b/>
            <sz val="9"/>
            <color indexed="81"/>
            <rFont val="Tahoma"/>
            <family val="2"/>
            <charset val="186"/>
          </rPr>
          <t>P1, 1.1</t>
        </r>
        <r>
          <rPr>
            <sz val="9"/>
            <color indexed="81"/>
            <rFont val="Tahoma"/>
            <family val="2"/>
            <charset val="186"/>
          </rPr>
          <t xml:space="preserve">. Aplinkos oro kokybės valdymo plano parengimas ir oro kokybės mieste užtikrinimo priemonių įgyvendinimas
</t>
        </r>
      </text>
    </comment>
    <comment ref="O43" authorId="0" shapeId="0">
      <text>
        <r>
          <rPr>
            <sz val="9"/>
            <color indexed="81"/>
            <rFont val="Tahoma"/>
            <family val="2"/>
            <charset val="186"/>
          </rPr>
          <t xml:space="preserve">Oro, triukšmo ir dirvožemio monitoringai
</t>
        </r>
      </text>
    </comment>
    <comment ref="P43" authorId="0" shapeId="0">
      <text>
        <r>
          <rPr>
            <sz val="9"/>
            <color indexed="81"/>
            <rFont val="Tahoma"/>
            <family val="2"/>
            <charset val="186"/>
          </rPr>
          <t xml:space="preserve">Oro, triukšmo, paviršinių vandens telkinių, dirvožemio ir kraštovaizdžio monitoringai
</t>
        </r>
      </text>
    </comment>
    <comment ref="F45" authorId="0" shapeId="0">
      <text>
        <r>
          <rPr>
            <b/>
            <sz val="9"/>
            <color indexed="81"/>
            <rFont val="Tahoma"/>
            <family val="2"/>
            <charset val="186"/>
          </rPr>
          <t xml:space="preserve">P(KSP) 2.3.3.2. </t>
        </r>
        <r>
          <rPr>
            <sz val="9"/>
            <color indexed="81"/>
            <rFont val="Tahoma"/>
            <family val="2"/>
            <charset val="186"/>
          </rPr>
          <t xml:space="preserve">Vykdyti visuomenės aplinkosauginį švietimą 
</t>
        </r>
      </text>
    </comment>
    <comment ref="M45" authorId="0" shapeId="0">
      <text>
        <r>
          <rPr>
            <sz val="9"/>
            <color indexed="81"/>
            <rFont val="Tahoma"/>
            <family val="2"/>
            <charset val="186"/>
          </rPr>
          <t xml:space="preserve">1. leidinys "Žaliasis pasaulis" po 1 egz. 39 įstaigoms (mokykloms, BĮ);
4 privalomos veiklos vykdyti švietėjiškas veiklas dėl Mėlinosios vėliavos programos vykdymo
</t>
        </r>
      </text>
    </comment>
    <comment ref="F48" authorId="0" shapeId="0">
      <text>
        <r>
          <rPr>
            <sz val="9"/>
            <color indexed="81"/>
            <rFont val="Tahoma"/>
            <family val="2"/>
            <charset val="186"/>
          </rPr>
          <t>P1, 1.1. Aplinkos oro kokybės valdymo plano parengimas ir oro kokybės mieste užtikrinimo priemonių įgyvendinimas</t>
        </r>
      </text>
    </comment>
    <comment ref="F53" authorId="0" shapeId="0">
      <text>
        <r>
          <rPr>
            <sz val="9"/>
            <color indexed="81"/>
            <rFont val="Tahoma"/>
            <family val="2"/>
            <charset val="186"/>
          </rPr>
          <t>P1, 1.1. Aplinkos oro kokybės valdymo plano parengimas ir oro kokybės mieste užtikrinimo priemonių įgyvendinimas</t>
        </r>
      </text>
    </comment>
    <comment ref="F61" authorId="0" shapeId="0">
      <text>
        <r>
          <rPr>
            <b/>
            <sz val="9"/>
            <color indexed="81"/>
            <rFont val="Tahoma"/>
            <family val="2"/>
            <charset val="186"/>
          </rPr>
          <t>KSP 2.3.1.4.</t>
        </r>
        <r>
          <rPr>
            <sz val="9"/>
            <color indexed="81"/>
            <rFont val="Tahoma"/>
            <family val="2"/>
            <charset val="186"/>
          </rPr>
          <t xml:space="preserve">
Išvalyti užterštus ir rekultivuoti apleistus vandens telkinius, vykdyti jų stebėseną</t>
        </r>
      </text>
    </comment>
    <comment ref="F64" authorId="1" shapeId="0">
      <text>
        <r>
          <rPr>
            <b/>
            <sz val="9"/>
            <color indexed="81"/>
            <rFont val="Tahoma"/>
            <family val="2"/>
            <charset val="186"/>
          </rPr>
          <t xml:space="preserve">KEPS 4.5.1. Išvalyti Danės upę, pastatyti ir išplėtoti mažus uostelius. </t>
        </r>
        <r>
          <rPr>
            <sz val="9"/>
            <color indexed="81"/>
            <rFont val="Tahoma"/>
            <family val="2"/>
            <charset val="186"/>
          </rPr>
          <t xml:space="preserve">
</t>
        </r>
      </text>
    </comment>
    <comment ref="F76" authorId="0" shapeId="0">
      <text>
        <r>
          <rPr>
            <b/>
            <sz val="9"/>
            <color indexed="81"/>
            <rFont val="Tahoma"/>
            <family val="2"/>
            <charset val="186"/>
          </rPr>
          <t>P1. 3.5.</t>
        </r>
        <r>
          <rPr>
            <sz val="9"/>
            <color indexed="81"/>
            <rFont val="Tahoma"/>
            <family val="2"/>
            <charset val="186"/>
          </rPr>
          <t xml:space="preserve"> Viešųjų erdvių ir pastatų pritaikymas pagal universalaus dizaino principus, </t>
        </r>
        <r>
          <rPr>
            <b/>
            <sz val="9"/>
            <color indexed="81"/>
            <rFont val="Tahoma"/>
            <family val="2"/>
            <charset val="186"/>
          </rPr>
          <t xml:space="preserve">3.5.1. </t>
        </r>
        <r>
          <rPr>
            <sz val="9"/>
            <color indexed="81"/>
            <rFont val="Tahoma"/>
            <family val="2"/>
            <charset val="186"/>
          </rPr>
          <t>Pritaikyta viešųjų erdvių, vnt.</t>
        </r>
      </text>
    </comment>
    <comment ref="F77" authorId="1" shapeId="0">
      <text>
        <r>
          <rPr>
            <b/>
            <sz val="9"/>
            <color indexed="81"/>
            <rFont val="Tahoma"/>
            <family val="2"/>
            <charset val="186"/>
          </rPr>
          <t>Indrė Butenienė:</t>
        </r>
        <r>
          <rPr>
            <sz val="9"/>
            <color indexed="81"/>
            <rFont val="Tahoma"/>
            <family val="2"/>
            <charset val="186"/>
          </rPr>
          <t xml:space="preserve">
</t>
        </r>
        <r>
          <rPr>
            <b/>
            <sz val="9"/>
            <color indexed="81"/>
            <rFont val="Tahoma"/>
            <family val="2"/>
            <charset val="186"/>
          </rPr>
          <t xml:space="preserve">KEPS 3.1.13. </t>
        </r>
        <r>
          <rPr>
            <sz val="9"/>
            <color indexed="81"/>
            <rFont val="Tahoma"/>
            <family val="2"/>
            <charset val="186"/>
          </rPr>
          <t xml:space="preserve">Vystyti viešųjų erdvių gerinimo programas ir lokalius urbanistinės struktūros atgaivinimo projektus  </t>
        </r>
      </text>
    </comment>
    <comment ref="F78"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H78" authorId="0" shapeId="0">
      <text>
        <r>
          <rPr>
            <sz val="9"/>
            <color indexed="81"/>
            <rFont val="Tahoma"/>
            <family val="2"/>
            <charset val="186"/>
          </rPr>
          <t>Laivų krovos AB „Klaipėdos Smeltė“, pagal 2013-04-26 partnerystės sutartį Nr. J9-470 pervedė 2016 m. - 22 734 Eur. Pagal sutartį toliau kasmet pervedinės  po 22 tūkst eur (nuo 2017 iki 2025 m.) Kadangi lėšos dar nebuvo panaudotos, tai</t>
        </r>
        <r>
          <rPr>
            <b/>
            <sz val="9"/>
            <color indexed="81"/>
            <rFont val="Tahoma"/>
            <family val="2"/>
            <charset val="186"/>
          </rPr>
          <t xml:space="preserve"> 2018 m. planuojamas trejų metų nepanaudotų lėšų suma 66,7 tūkst. eur. (nuo 2016 m. iki 2018 m.)</t>
        </r>
      </text>
    </comment>
    <comment ref="F81" authorId="0" shapeId="0">
      <text>
        <r>
          <rPr>
            <b/>
            <sz val="9"/>
            <color indexed="81"/>
            <rFont val="Tahoma"/>
            <family val="2"/>
            <charset val="186"/>
          </rPr>
          <t>P1 1.2.1.</t>
        </r>
        <r>
          <rPr>
            <sz val="9"/>
            <color indexed="81"/>
            <rFont val="Tahoma"/>
            <family val="2"/>
            <charset val="186"/>
          </rPr>
          <t xml:space="preserve"> Parengtas ir įgyvendintas apsauginių želdinių įrengimo veiksmų planas siekiant apželdinti labiausiai taršos veikiamas teritorijas, vnt.</t>
        </r>
      </text>
    </comment>
    <comment ref="F84" authorId="0" shapeId="0">
      <text>
        <r>
          <rPr>
            <b/>
            <sz val="9"/>
            <color indexed="81"/>
            <rFont val="Tahoma"/>
            <family val="2"/>
            <charset val="186"/>
          </rPr>
          <t>P1. 3.5.</t>
        </r>
        <r>
          <rPr>
            <sz val="9"/>
            <color indexed="81"/>
            <rFont val="Tahoma"/>
            <family val="2"/>
            <charset val="186"/>
          </rPr>
          <t xml:space="preserve"> Viešųjų erdvių ir pastatų pritaikymas pagal universalaus dizaino principus, </t>
        </r>
        <r>
          <rPr>
            <b/>
            <sz val="9"/>
            <color indexed="81"/>
            <rFont val="Tahoma"/>
            <family val="2"/>
            <charset val="186"/>
          </rPr>
          <t xml:space="preserve">3.5.1. </t>
        </r>
        <r>
          <rPr>
            <sz val="9"/>
            <color indexed="81"/>
            <rFont val="Tahoma"/>
            <family val="2"/>
            <charset val="186"/>
          </rPr>
          <t>Pritaikyta viešųjų erdvių, vnt.</t>
        </r>
      </text>
    </comment>
    <comment ref="F85" authorId="1" shapeId="0">
      <text>
        <r>
          <rPr>
            <b/>
            <sz val="9"/>
            <color indexed="81"/>
            <rFont val="Tahoma"/>
            <family val="2"/>
            <charset val="186"/>
          </rPr>
          <t>Indrė Butenienė:</t>
        </r>
        <r>
          <rPr>
            <sz val="9"/>
            <color indexed="81"/>
            <rFont val="Tahoma"/>
            <family val="2"/>
            <charset val="186"/>
          </rPr>
          <t xml:space="preserve">
</t>
        </r>
        <r>
          <rPr>
            <b/>
            <sz val="9"/>
            <color indexed="81"/>
            <rFont val="Tahoma"/>
            <family val="2"/>
            <charset val="186"/>
          </rPr>
          <t xml:space="preserve">KEPS 3.1.13. </t>
        </r>
        <r>
          <rPr>
            <sz val="9"/>
            <color indexed="81"/>
            <rFont val="Tahoma"/>
            <family val="2"/>
            <charset val="186"/>
          </rPr>
          <t xml:space="preserve">Vystyti viešųjų erdvių gerinimo programas ir lokalius urbanistinės struktūros atgaivinimo projektus  </t>
        </r>
      </text>
    </comment>
    <comment ref="F86"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F90" authorId="0" shapeId="0">
      <text>
        <r>
          <rPr>
            <sz val="9"/>
            <color indexed="81"/>
            <rFont val="Tahoma"/>
            <family val="2"/>
            <charset val="186"/>
          </rPr>
          <t>P1. 3.5. Viešųjų erdvių ir pastatų pritaikymas pagal universalaus dizaino principus</t>
        </r>
      </text>
    </comment>
    <comment ref="F91" authorId="1" shapeId="0">
      <text>
        <r>
          <rPr>
            <b/>
            <sz val="9"/>
            <color indexed="81"/>
            <rFont val="Tahoma"/>
            <family val="2"/>
            <charset val="186"/>
          </rPr>
          <t>Indrė Butenienė:</t>
        </r>
        <r>
          <rPr>
            <sz val="9"/>
            <color indexed="81"/>
            <rFont val="Tahoma"/>
            <family val="2"/>
            <charset val="186"/>
          </rPr>
          <t xml:space="preserve">
</t>
        </r>
        <r>
          <rPr>
            <b/>
            <sz val="9"/>
            <color indexed="81"/>
            <rFont val="Tahoma"/>
            <family val="2"/>
            <charset val="186"/>
          </rPr>
          <t xml:space="preserve">KEPS 3.1.13. </t>
        </r>
        <r>
          <rPr>
            <sz val="9"/>
            <color indexed="81"/>
            <rFont val="Tahoma"/>
            <family val="2"/>
            <charset val="186"/>
          </rPr>
          <t xml:space="preserve">Vystyti viešųjų erdvių gerinimo programas ir lokalius urbanistinės struktūros atgaivinimo projektus  </t>
        </r>
      </text>
    </comment>
    <comment ref="F92" authorId="0" shapeId="0">
      <text>
        <r>
          <rPr>
            <b/>
            <sz val="9"/>
            <color indexed="81"/>
            <rFont val="Tahoma"/>
            <family val="2"/>
            <charset val="186"/>
          </rPr>
          <t>KSP 2.4.2.2.</t>
        </r>
        <r>
          <rPr>
            <sz val="9"/>
            <color indexed="81"/>
            <rFont val="Tahoma"/>
            <family val="2"/>
            <charset val="186"/>
          </rPr>
          <t xml:space="preserve"> Atnaujinti gyvenamuosius kvartalus, kuriuos numatyta įgyvendinti pagal 2014–2020 metų integruotos teritorijos investicijų programą: teritorijos tarp Naikupės g., Taikos pr., Baltijos pr., Šilutės pl., Mokyklos g., Kapsų g., Žemaičių g., Joniškės g., Mokyklos g., Danės g. tęsinio, Artojo g., Liepų g., K. Donelaičio g., Vytauto g., Naujojo Sodo g., Šiaurinio rago, Naujojo Sodo g., Pilies teritorijos, Priešpilio g., Pilies g., Sausio 15-osios g., Taikos pr., Dubysos g., Minijos g. iki Naikupės g.</t>
        </r>
      </text>
    </comment>
    <comment ref="F97" authorId="1" shapeId="0">
      <text>
        <r>
          <rPr>
            <b/>
            <sz val="9"/>
            <color indexed="81"/>
            <rFont val="Tahoma"/>
            <family val="2"/>
            <charset val="186"/>
          </rPr>
          <t>Indrė Butenienė:</t>
        </r>
        <r>
          <rPr>
            <sz val="9"/>
            <color indexed="81"/>
            <rFont val="Tahoma"/>
            <family val="2"/>
            <charset val="186"/>
          </rPr>
          <t xml:space="preserve">
</t>
        </r>
        <r>
          <rPr>
            <b/>
            <sz val="9"/>
            <color indexed="81"/>
            <rFont val="Tahoma"/>
            <family val="2"/>
            <charset val="186"/>
          </rPr>
          <t xml:space="preserve">KEPS 3.1.13. </t>
        </r>
        <r>
          <rPr>
            <sz val="9"/>
            <color indexed="81"/>
            <rFont val="Tahoma"/>
            <family val="2"/>
            <charset val="186"/>
          </rPr>
          <t xml:space="preserve">Vystyti viešųjų erdvių gerinimo programas ir lokalius urbanistinės struktūros atgaivinimo projektus  </t>
        </r>
      </text>
    </comment>
    <comment ref="F102" authorId="0" shapeId="0">
      <text>
        <r>
          <rPr>
            <sz val="9"/>
            <color indexed="81"/>
            <rFont val="Tahoma"/>
            <family val="2"/>
            <charset val="186"/>
          </rPr>
          <t>P1. 3.5. Viešųjų erdvių ir pastatų pritaikymas pagal universalaus dizaino principus</t>
        </r>
      </text>
    </comment>
    <comment ref="F103" authorId="0" shapeId="0">
      <text>
        <r>
          <rPr>
            <b/>
            <sz val="9"/>
            <color indexed="81"/>
            <rFont val="Tahoma"/>
            <family val="2"/>
            <charset val="186"/>
          </rPr>
          <t>KSP 2.3.1.1.</t>
        </r>
        <r>
          <rPr>
            <sz val="9"/>
            <color indexed="81"/>
            <rFont val="Tahoma"/>
            <family val="2"/>
            <charset val="186"/>
          </rPr>
          <t xml:space="preserve">
Planuoti ir įrengti apsauginius ir rekreacinius želdynus</t>
        </r>
      </text>
    </comment>
    <comment ref="F106" authorId="0" shapeId="0">
      <text>
        <r>
          <rPr>
            <b/>
            <sz val="9"/>
            <color indexed="81"/>
            <rFont val="Tahoma"/>
            <family val="2"/>
            <charset val="186"/>
          </rPr>
          <t>P6. Klaipėdos miesto ekonominės plėtros strategija ir įgyvendinimo veiksmų planas iki 2030 metų, 4.5.3. Gerinti dviračių infrastruktūrą „EuroVelo“ pajūrio trasose, kad atitiktų „EuroVelo“ reikalavimus</t>
        </r>
        <r>
          <rPr>
            <sz val="9"/>
            <color indexed="81"/>
            <rFont val="Tahoma"/>
            <family val="2"/>
            <charset val="186"/>
          </rPr>
          <t xml:space="preserve">
</t>
        </r>
      </text>
    </comment>
    <comment ref="F112" authorId="0" shapeId="0">
      <text>
        <r>
          <rPr>
            <b/>
            <sz val="9"/>
            <color indexed="81"/>
            <rFont val="Tahoma"/>
            <family val="2"/>
            <charset val="186"/>
          </rPr>
          <t xml:space="preserve">2.1.2.7. </t>
        </r>
        <r>
          <rPr>
            <sz val="9"/>
            <color indexed="81"/>
            <rFont val="Tahoma"/>
            <family val="2"/>
            <charset val="186"/>
          </rPr>
          <t xml:space="preserve">Vystyti dviračių, pėsčiųjų takų ir gatvių sistemą, didinant tinklo integralumą, rišlumą ir kokybę
</t>
        </r>
      </text>
    </comment>
    <comment ref="F126" authorId="0" shapeId="0">
      <text>
        <r>
          <rPr>
            <b/>
            <sz val="9"/>
            <color indexed="81"/>
            <rFont val="Tahoma"/>
            <family val="2"/>
            <charset val="186"/>
          </rPr>
          <t>KSP 2.3.1.2.</t>
        </r>
        <r>
          <rPr>
            <sz val="9"/>
            <color indexed="81"/>
            <rFont val="Tahoma"/>
            <family val="2"/>
            <charset val="186"/>
          </rPr>
          <t xml:space="preserve">
Užtikrinti gamtinių vertybių apsaugą kuriant ir atnaujinant infrastruktūrą pajūrio ruože</t>
        </r>
      </text>
    </comment>
    <comment ref="F140" authorId="0" shapeId="0">
      <text>
        <r>
          <rPr>
            <b/>
            <sz val="9"/>
            <color indexed="81"/>
            <rFont val="Tahoma"/>
            <family val="2"/>
            <charset val="186"/>
          </rPr>
          <t xml:space="preserve">P1, </t>
        </r>
        <r>
          <rPr>
            <sz val="9"/>
            <color indexed="81"/>
            <rFont val="Tahoma"/>
            <family val="2"/>
            <charset val="186"/>
          </rPr>
          <t>1.1. Aplinkos oro kokybės valdymo plano parengimas ir oro kokybės mieste užtikrinimo priemonių įgyvendinimas</t>
        </r>
      </text>
    </comment>
  </commentList>
</comments>
</file>

<file path=xl/sharedStrings.xml><?xml version="1.0" encoding="utf-8"?>
<sst xmlns="http://schemas.openxmlformats.org/spreadsheetml/2006/main" count="424" uniqueCount="214">
  <si>
    <t>APLINKOS APSAUGOS PROGRAMOS (NR. 05)</t>
  </si>
  <si>
    <t xml:space="preserve"> TIKSLŲ, UŽDAVINIŲ, PRIEMONIŲ, PRIEMONIŲ IŠLAIDŲ IR PRODUKTO KRITERIJŲ SUVESTINĖ</t>
  </si>
  <si>
    <t>Veiklos plano tikslo kodas</t>
  </si>
  <si>
    <t>Uždavinio kodas</t>
  </si>
  <si>
    <t>Priemonės kodas</t>
  </si>
  <si>
    <t>Papriemonės kodas</t>
  </si>
  <si>
    <t>Pavadinimas</t>
  </si>
  <si>
    <t>Priemonės požymis</t>
  </si>
  <si>
    <t>Vykdytojas (skyrius / asmuo)</t>
  </si>
  <si>
    <t>Finansavimo šaltinis</t>
  </si>
  <si>
    <t>Produkto kriterijaus</t>
  </si>
  <si>
    <t>Strateginis tikslas 02. Kurti mieste patrauklią, švarią ir saugią gyvenamąją aplinką</t>
  </si>
  <si>
    <t>05 Aplinkos apsaugos programa</t>
  </si>
  <si>
    <t>01</t>
  </si>
  <si>
    <t>Siekti subalansuotos ir kokybiškos aplinkos Klaipėdos mieste</t>
  </si>
  <si>
    <t>Tobulinti atliekų tvarkymo sistemą</t>
  </si>
  <si>
    <t>Komunalinių atliekų tvarkymo organizavimas:</t>
  </si>
  <si>
    <t>P3</t>
  </si>
  <si>
    <t>05</t>
  </si>
  <si>
    <t>Komunalinių atliekų surinkimas ir tvarkymas</t>
  </si>
  <si>
    <t>SB(VR)</t>
  </si>
  <si>
    <t>SB(VRL)</t>
  </si>
  <si>
    <t>Komunalinių atliekų surinkimas ir tvarkymas Lėbartų kapinėse</t>
  </si>
  <si>
    <t>Iš viso:</t>
  </si>
  <si>
    <t>02</t>
  </si>
  <si>
    <t>Atliekų, kurių turėtojo nustatyti neįmanoma arba kuris nebeegzistuoja, tvarkymas:</t>
  </si>
  <si>
    <t>SB(AA)</t>
  </si>
  <si>
    <t>Savavališkai užterštų teritorijų sutvarkymas</t>
  </si>
  <si>
    <t>Išvežta padangų, t</t>
  </si>
  <si>
    <t>Pavojingų atliekų šalinimas</t>
  </si>
  <si>
    <t>SB(AAL)</t>
  </si>
  <si>
    <t>03</t>
  </si>
  <si>
    <t xml:space="preserve">Visuomenės švietimo atliekų tvarkymo klausimais vykdymas </t>
  </si>
  <si>
    <t>04</t>
  </si>
  <si>
    <t>I</t>
  </si>
  <si>
    <t>P2.1.3.17</t>
  </si>
  <si>
    <t>ES</t>
  </si>
  <si>
    <t>SB</t>
  </si>
  <si>
    <t>Iš viso uždaviniui:</t>
  </si>
  <si>
    <t xml:space="preserve">Vykdyti gamtinės aplinkos stebėsenos ir gyventojų ekologinio švietimo priemones </t>
  </si>
  <si>
    <t>Klaipėdos miesto savivaldybės aplinkos monitoringo vykdymas</t>
  </si>
  <si>
    <t>Parengta ataskaitų, vnt.</t>
  </si>
  <si>
    <t>Visuomenės ekologinis švietimas</t>
  </si>
  <si>
    <t xml:space="preserve">Prižiūrėti, saugoti ir gausinti miesto poilsio zonų gamtinę aplinką </t>
  </si>
  <si>
    <t>Sanitarinis vandens telkinių valymas</t>
  </si>
  <si>
    <t>P2.3.1.4</t>
  </si>
  <si>
    <t>Helofitų (nendrių, švendrių) šalinimas iš vandens telkinių</t>
  </si>
  <si>
    <t>Miesto želdynų ir želdinių tvarkymas ir kūrimas:</t>
  </si>
  <si>
    <t>Naujų ir esamų želdynų tvarkymas ir kūrimas</t>
  </si>
  <si>
    <t>P.2.3.1.1.</t>
  </si>
  <si>
    <t>P2.1.2.7</t>
  </si>
  <si>
    <t>Pajūrio juostos priežiūra ir apsauga:</t>
  </si>
  <si>
    <t>P2.3.1.2</t>
  </si>
  <si>
    <t>SB(VB)</t>
  </si>
  <si>
    <t>Iš viso tikslui:</t>
  </si>
  <si>
    <t xml:space="preserve">Iš viso  programai: </t>
  </si>
  <si>
    <t>Finansavimo šaltinių suvestinė</t>
  </si>
  <si>
    <t>Finansavimo šaltiniai</t>
  </si>
  <si>
    <t>SAVIVALDYBĖS  LĖŠOS, IŠ VISO:</t>
  </si>
  <si>
    <t xml:space="preserve">Savivaldybės biudžetas, iš jo: </t>
  </si>
  <si>
    <r>
      <t xml:space="preserve">Savivaldybės biudžeto lėšos </t>
    </r>
    <r>
      <rPr>
        <b/>
        <sz val="10"/>
        <rFont val="Times New Roman"/>
        <family val="1"/>
        <charset val="186"/>
      </rPr>
      <t>SB</t>
    </r>
  </si>
  <si>
    <r>
      <t xml:space="preserve">Vietinių rinkliavų lėšos </t>
    </r>
    <r>
      <rPr>
        <b/>
        <sz val="10"/>
        <rFont val="Times New Roman"/>
        <family val="1"/>
        <charset val="186"/>
      </rPr>
      <t>SB(VR)</t>
    </r>
  </si>
  <si>
    <r>
      <t xml:space="preserve">Valstybės biudžeto specialiosios tikslinės dotacijos lėšos </t>
    </r>
    <r>
      <rPr>
        <b/>
        <sz val="10"/>
        <rFont val="Times New Roman"/>
        <family val="1"/>
        <charset val="186"/>
      </rPr>
      <t>SB(VB)</t>
    </r>
  </si>
  <si>
    <r>
      <t xml:space="preserve">Savivaldybės aplinkos apsaugos rėmimo specialiosios programos lėšų likutis </t>
    </r>
    <r>
      <rPr>
        <b/>
        <sz val="10"/>
        <rFont val="Times New Roman"/>
        <family val="1"/>
        <charset val="186"/>
      </rPr>
      <t>SB(AAL)</t>
    </r>
  </si>
  <si>
    <r>
      <t>Programų lėšų likučių laikinai laisvos lėšos</t>
    </r>
    <r>
      <rPr>
        <b/>
        <sz val="10"/>
        <rFont val="Times New Roman"/>
        <family val="1"/>
        <charset val="186"/>
      </rPr>
      <t xml:space="preserve"> SB(VRL) </t>
    </r>
    <r>
      <rPr>
        <sz val="10"/>
        <rFont val="Times New Roman"/>
        <family val="1"/>
        <charset val="186"/>
      </rPr>
      <t>- rinkliavos likutis</t>
    </r>
  </si>
  <si>
    <t>KITI ŠALTINIAI, IŠ VISO:</t>
  </si>
  <si>
    <r>
      <t xml:space="preserve">Europos Sąjungos paramos lėšos </t>
    </r>
    <r>
      <rPr>
        <b/>
        <sz val="10"/>
        <rFont val="Times New Roman"/>
        <family val="1"/>
        <charset val="186"/>
      </rPr>
      <t>ES</t>
    </r>
  </si>
  <si>
    <r>
      <t xml:space="preserve">Valstybės biudžeto lėšos </t>
    </r>
    <r>
      <rPr>
        <b/>
        <sz val="10"/>
        <rFont val="Times New Roman"/>
        <family val="1"/>
        <charset val="186"/>
      </rPr>
      <t>LRVB</t>
    </r>
  </si>
  <si>
    <r>
      <t xml:space="preserve">Kitos lėšos </t>
    </r>
    <r>
      <rPr>
        <b/>
        <sz val="10"/>
        <rFont val="Times New Roman"/>
        <family val="1"/>
        <charset val="186"/>
      </rPr>
      <t>Kt</t>
    </r>
  </si>
  <si>
    <t>IŠ VISO:</t>
  </si>
  <si>
    <t>tūkst. Eur</t>
  </si>
  <si>
    <t xml:space="preserve">Sąjūdžio parko reprezentacinės dalies ir prieigų sutvarkymas </t>
  </si>
  <si>
    <t>Atlikta techninio projekto korektūra, vnt.</t>
  </si>
  <si>
    <t>Miesto vandens telkinių priežiūra:</t>
  </si>
  <si>
    <t>Medinių laiptų ir takų, vedančių per apsauginį kopagūbrį, remontas</t>
  </si>
  <si>
    <t>Gamtinės aplinkos stebėsenos ir ekologinio švietimo vykdymas:</t>
  </si>
  <si>
    <t xml:space="preserve">Parengtas techninis projektas, vnt. </t>
  </si>
  <si>
    <t>2019-ieji metai</t>
  </si>
  <si>
    <t>Įsigyta valymo mašinų, vnt.</t>
  </si>
  <si>
    <t>Aiškinamojo rašto priedas Nr.3</t>
  </si>
  <si>
    <t>Pakeista Bendrojo plano (kraštovaizdžio dalies) sprendinių, proc.</t>
  </si>
  <si>
    <t>Priimta į sąvartyną atliekų, tūkst. t</t>
  </si>
  <si>
    <t>Valoma vandens telkinių, vnt.</t>
  </si>
  <si>
    <t>Parengtas techninis projektas, vnt.</t>
  </si>
  <si>
    <t>Įgyvendinta aplinkosauginių švietimo priemonių, vnt.</t>
  </si>
  <si>
    <t>Kt</t>
  </si>
  <si>
    <t>Dviračių ir pėsčiųjų tako nuo Paryžiaus Komunos g. iki Jono kalnelio tiltelio įrengimas</t>
  </si>
  <si>
    <t>Mažinti aplinkos taršą vykdant infrastruktūros plėtros priemones</t>
  </si>
  <si>
    <t>Parengta triukšmo (kelių, geležinkelių, pramonės veiklos zonų)  žemėlapių, kuriose bus renkami dienos, vakaro, nakties ir paros rodilkiai, vnt.</t>
  </si>
  <si>
    <t>Strateginio triukšmo žemėlapio parengimas (atnaujinimas)</t>
  </si>
  <si>
    <t>Sakurų parko įrengimas teritorijoje tarp Žvejų rūmų, Taikos pr., Naikupės g. ir įvažiuojamojo kelio į Žvejų rūmus</t>
  </si>
  <si>
    <t>SB(L)</t>
  </si>
  <si>
    <r>
      <t xml:space="preserve">Programų lėšų likučių laikinai laisvos lėšos </t>
    </r>
    <r>
      <rPr>
        <b/>
        <sz val="10"/>
        <rFont val="Times New Roman"/>
        <family val="1"/>
        <charset val="186"/>
      </rPr>
      <t>SB(L)</t>
    </r>
  </si>
  <si>
    <t>SB(ES)</t>
  </si>
  <si>
    <r>
      <t xml:space="preserve">Europos Sąjungos paramos lėšos, kurios įtrauktos į Savivaldybės biudžetą </t>
    </r>
    <r>
      <rPr>
        <b/>
        <sz val="10"/>
        <rFont val="Times New Roman"/>
        <family val="1"/>
        <charset val="186"/>
      </rPr>
      <t>SB(ES)</t>
    </r>
  </si>
  <si>
    <t>Sutvirtinta kopagūbrio, pinant tvoreles iš žabų, m.</t>
  </si>
  <si>
    <t>2020-ieji metai</t>
  </si>
  <si>
    <t>Atlikta parko (1,1 ha) įrengimo darbų. Užbaigtumas, proc.</t>
  </si>
  <si>
    <t>65</t>
  </si>
  <si>
    <t>Detalus (instrumentinis) medžio būklės vertinimas</t>
  </si>
  <si>
    <t>Ištirtų medžių kiekis, vnt.</t>
  </si>
  <si>
    <t>3,7</t>
  </si>
  <si>
    <t>SB(ŽPL)</t>
  </si>
  <si>
    <t>Pėsčiųjų ir dviračių takų Minijos g. nuo Baltijos pr., Pilies g., Naujojoje Uosto g. įrengimas</t>
  </si>
  <si>
    <t>Dviračių ir pėsčiųjų takų  plėtra:</t>
  </si>
  <si>
    <t xml:space="preserve">Oro taršos kietosiomis dalelėmis mažinimas, atnaujinant gatvių priežiūros ir valymo technologijas </t>
  </si>
  <si>
    <t xml:space="preserve">Dviračių ir pėsčiųjų tako Danės upės slėnio teritorijoje nuo Klaipėdos g. tilto iki miesto ribos įrengimas </t>
  </si>
  <si>
    <t>Padidintas AB "Klaipėdos vanduo" įstatinis kapitalas, proc.</t>
  </si>
  <si>
    <t xml:space="preserve">Ąžuolyno giraitės sutvarkymas, gerinant gamtinę aplinką ir skatinant aktyvų laisvalaikį ir lankytojų srautus  </t>
  </si>
  <si>
    <t>P2.4.2.2</t>
  </si>
  <si>
    <t xml:space="preserve">Atlikta viešosios erdvės (86 027 m²)  sutvarkymo darbų. Užbaigtumas, proc. </t>
  </si>
  <si>
    <t xml:space="preserve">Atlikta I-etapo teritorijos sutvarkymo darbų. Užbaigtumas, proc. </t>
  </si>
  <si>
    <t>06</t>
  </si>
  <si>
    <t>P.2.3.1.1</t>
  </si>
  <si>
    <t>Nutiesta dviračių tako (1,539 km). Užbaigtumas, proc.</t>
  </si>
  <si>
    <t>Pakeista medinių takų ir laiptų, tūkst. kv. m</t>
  </si>
  <si>
    <t>Įrengta pusiau požeminių konteinerių aikštelių, vnt.</t>
  </si>
  <si>
    <t>Įrengta požeminių konteinerių aikštelių, vnt.</t>
  </si>
  <si>
    <t>Komunalinių atliekų tvarkymo infrastruktūros plėtra Klaipėdos miesto, Skuodo ir Kretingos rajonų bei Neringos savivaldybėse</t>
  </si>
  <si>
    <t>Pėsčiųjų ir dviračių tilto tarp Tauralaukio ir Žolynų kvartalo įrengimas</t>
  </si>
  <si>
    <t>SB(ESL)</t>
  </si>
  <si>
    <t>Įrengta informacinių stendų prie atliekų surinkimo konteinerių aikštelių, vnt.</t>
  </si>
  <si>
    <t>Asbesto turinčių gaminių atliekų surinkimas apvažiavimo būdu, transportavimas ir šalinimas iš gyvenamųjų bei viešosios paskirties pastatų</t>
  </si>
  <si>
    <t>Sutvarkyta asbesto gaminių atliekų, t</t>
  </si>
  <si>
    <t>Sutvarkyta želdinių prie dviračių takų, vnt.</t>
  </si>
  <si>
    <t>2021-ųjų metų lėšų projektas</t>
  </si>
  <si>
    <t>2021-ieji metai</t>
  </si>
  <si>
    <t>Iškirsta tuopų ir keičiama naujais želdiniais, vnt.</t>
  </si>
  <si>
    <r>
      <t xml:space="preserve">Savivaldybės biudžeto apyvartos lėšos ES finansinės paramos programų laikinam lėšų stygiui dengti </t>
    </r>
    <r>
      <rPr>
        <b/>
        <sz val="10"/>
        <rFont val="Times New Roman"/>
        <family val="1"/>
        <charset val="186"/>
      </rPr>
      <t>SB(ESA)</t>
    </r>
  </si>
  <si>
    <r>
      <t>Europos Sąjungos paramos lėšos, kurios įtrauktos į Savivaldybės biudžetą, lėšų likučių lėšos</t>
    </r>
    <r>
      <rPr>
        <b/>
        <sz val="10"/>
        <rFont val="Times New Roman"/>
        <family val="1"/>
        <charset val="186"/>
      </rPr>
      <t xml:space="preserve"> SB(ESL)</t>
    </r>
  </si>
  <si>
    <t>2,5</t>
  </si>
  <si>
    <t>2,6</t>
  </si>
  <si>
    <t>2,7</t>
  </si>
  <si>
    <t>Išvežta statybinių, biologiškai skaidžių šiukšlių, t</t>
  </si>
  <si>
    <t>944</t>
  </si>
  <si>
    <t>Surinkta pavojingų atliekų, t</t>
  </si>
  <si>
    <t>3,4</t>
  </si>
  <si>
    <t>Žaliųjų atliekų surinkimo konteinerių įsigijimas</t>
  </si>
  <si>
    <t>Įsigyta žaliųjų atliekų surinkimo konteinerių, vnt.</t>
  </si>
  <si>
    <t>Įgyvendinta atliekų tvarkymo švietimo priemonių, vnt.</t>
  </si>
  <si>
    <t xml:space="preserve">Vandens telkinių dugno valymas ir aplinkos apželdinimas </t>
  </si>
  <si>
    <t>Parengta ataskaita, vnt.</t>
  </si>
  <si>
    <t>2130</t>
  </si>
  <si>
    <t>Parengtas aplinkos oro kokybės valdymo priemonių planas, vnt.</t>
  </si>
  <si>
    <t>1</t>
  </si>
  <si>
    <t>Klaipėdos miesto bendrojo plano kraštovaizdžio dalies keitimas ir Melnragės parko įrengimas</t>
  </si>
  <si>
    <t>Malūno parko teritorijos sutvarkymas, gerinant gamtinę aplinką ir skatinant lankytojų srautus (I etapas)</t>
  </si>
  <si>
    <t>Smeltalės upės valymo poveikio aplinkai vertinimo atrankos rengimas</t>
  </si>
  <si>
    <t xml:space="preserve">AB „Klaipėdos vanduo“ įstatinio kapitalo didinimas įgyvendinant ES lėšomis finansuojamą projektą „Paviršinių nuotekų sistemų tvarkymas Klaipėdos mieste“ įgyvendinimas (projekto vykdytojas – AB „Klaipėdos vanduo“) </t>
  </si>
  <si>
    <t>Dviračių ir pėsčiųjų takų bei jungčių Smiltynėje iki Naujosios Perkėlos įrengimas</t>
  </si>
  <si>
    <t>I, P6</t>
  </si>
  <si>
    <r>
      <t xml:space="preserve">Savivaldybės tikslinės lėšos, skirtos aplinkos apsaugai </t>
    </r>
    <r>
      <rPr>
        <b/>
        <sz val="10"/>
        <rFont val="Times New Roman"/>
        <family val="1"/>
        <charset val="186"/>
      </rPr>
      <t>SB(AA)</t>
    </r>
  </si>
  <si>
    <t>2019-ųjų metų asignavimų planas*</t>
  </si>
  <si>
    <t xml:space="preserve">Atlikta parko sutvarkymo darbų. Užbaigtumas, proc. </t>
  </si>
  <si>
    <t>Projekto „Aplinkos pritaikymo ir aplinkosauginių priemonių įgyvendinimas Baltijos jūros paplūdimių zonoje“ įgyvendinimas</t>
  </si>
  <si>
    <t xml:space="preserve">2019–2022 M. KLAIPĖDOS MIESTO SAVIVALDYBĖS     </t>
  </si>
  <si>
    <t>2020-ųjų metų asignavimų planas</t>
  </si>
  <si>
    <t>2022-ųjų metų lėšų projektas</t>
  </si>
  <si>
    <t>2022-ieji metai</t>
  </si>
  <si>
    <t>Atnaujinta želdinių mieste, vnt.</t>
  </si>
  <si>
    <t>0</t>
  </si>
  <si>
    <t>4</t>
  </si>
  <si>
    <t>60</t>
  </si>
  <si>
    <t>Želdynų ir želdinių inventorizavimo, apskaitos ir duomenų bazės tvarkymas</t>
  </si>
  <si>
    <t>650</t>
  </si>
  <si>
    <t>Išvalyta nuo helofitų Žardės ir Draugystės  vandens telkinių bei Danės krantinės ploto, ha</t>
  </si>
  <si>
    <t>4,4</t>
  </si>
  <si>
    <t>Atlikta Danės upės senvagės sutvarkymo darbų. Užbaigtumas, proc.</t>
  </si>
  <si>
    <t>Atlikta Kretingos g. telkinio sutvarkymo darbų (2020 m. parengtas aprašas). Užbaigtumas, proc.</t>
  </si>
  <si>
    <t>1,1</t>
  </si>
  <si>
    <t>Sutvirtinta kopagūbrio šakų klojiniais, tūkst. kv. m.</t>
  </si>
  <si>
    <t>Parengta krantotvarkos programa, vnt.</t>
  </si>
  <si>
    <t xml:space="preserve">Atlikta rangos darbų. Užbaigtumas, proc. </t>
  </si>
  <si>
    <t>Aplinkos taršos infrastruktūros priemonių įgyvendinimas:</t>
  </si>
  <si>
    <t>Triukšmo mažinimo priemonių geležinkeliuose įrengimas Klaipėdos miesto savivaldybėje (projektą įgyvendina AB "Lietuvos geležinkeliai")</t>
  </si>
  <si>
    <t>P1</t>
  </si>
  <si>
    <t>Parengta programa, vnt.</t>
  </si>
  <si>
    <t>Klaipėdos miesto savivaldybės aplinkos monitoringo programos 2022–2026 m. parengimas</t>
  </si>
  <si>
    <t>PI</t>
  </si>
  <si>
    <t>I, P1</t>
  </si>
  <si>
    <t xml:space="preserve">*pagal Klaipėdos miesto savivaldybės tarybos 2019-10-24 sprendimą Nr. T2-293
</t>
  </si>
  <si>
    <t xml:space="preserve">Atlikti parko įrengimo darbai. Užbaigtumas, proc. </t>
  </si>
  <si>
    <t>Parengtas planas, vnt.</t>
  </si>
  <si>
    <t>Klaipėdos miesto savivaldybės atliekų tvarkymo plano 2021–2027 m. parengimas</t>
  </si>
  <si>
    <t>P6</t>
  </si>
  <si>
    <t>1,4</t>
  </si>
  <si>
    <t>Parengti tvarkymo aprašai (projektai), vnt. (darbai planauojamo 2023 m.)</t>
  </si>
  <si>
    <t>Smeltalės upės valymo darbai</t>
  </si>
  <si>
    <t>Sutvarkytas Žardės mažasis telkinys, vnt.</t>
  </si>
  <si>
    <t>Parengtas Smeltalės upės valymo darbų projektas (2022 m. darbų pradžia), vnt.</t>
  </si>
  <si>
    <t>Parengtas Danės upės valymo darbų projektas (2023 m. darbų pradžia), vnt.</t>
  </si>
  <si>
    <t xml:space="preserve"> Projektų skyrius</t>
  </si>
  <si>
    <t xml:space="preserve"> Projektų skyrius
</t>
  </si>
  <si>
    <t>Aplinkos kokybės sk.</t>
  </si>
  <si>
    <t>Kapinių priežiūros sk.</t>
  </si>
  <si>
    <t xml:space="preserve"> Miesto tvarkymo skyrius </t>
  </si>
  <si>
    <t>Projektų skyrius</t>
  </si>
  <si>
    <t xml:space="preserve">Miesto tvarkymo skyrius </t>
  </si>
  <si>
    <t xml:space="preserve">Miesto tvarkymo skyrius 
</t>
  </si>
  <si>
    <t xml:space="preserve">Statybos ir infrastruktūros plėtros skyrius
</t>
  </si>
  <si>
    <t>Statybos ir infrastruktūros plėtros skyrius</t>
  </si>
  <si>
    <t xml:space="preserve"> BĮ "Klaipėdos paplūdimiai" </t>
  </si>
  <si>
    <t>Turto skyrius</t>
  </si>
  <si>
    <t xml:space="preserve">Atlikta įrengimo darbų. Užbaigtumas, proc. </t>
  </si>
  <si>
    <t>Ištirta teritorijų, kur rasta dirvožemio tarša Cr (chromu), vnt.</t>
  </si>
  <si>
    <t>Parengta užterštų teritorijų tvarkymo planų, vnt.</t>
  </si>
  <si>
    <t>Atlikta tvarkymo darbų (darbai bus tęsiami 2023 m.). Užbaigtumas, proc.</t>
  </si>
  <si>
    <t>Užterštos teritorijos šiaurinėje miesto dalyje ekogeologinių tyrimų atlikimas ir tvarkymo plano įgyvendinimas</t>
  </si>
  <si>
    <t>Atlikta inventorizacija. Užbaigtumas, proc.</t>
  </si>
  <si>
    <t>SB(VBL)</t>
  </si>
  <si>
    <r>
      <t xml:space="preserve">Valstybės biudžeto specialiosios tikslinės dotacijos likučių lėšos </t>
    </r>
    <r>
      <rPr>
        <b/>
        <sz val="10"/>
        <rFont val="Times New Roman"/>
        <family val="1"/>
        <charset val="186"/>
      </rPr>
      <t>SB(VBL)</t>
    </r>
  </si>
  <si>
    <t>P</t>
  </si>
  <si>
    <t>P, P1</t>
  </si>
  <si>
    <t>Planas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</si>
</sst>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
    <numFmt numFmtId="166" formatCode="[$-409]General"/>
  </numFmts>
  <fonts count="34" x14ac:knownFonts="1">
    <font>
      <sz val="11"/>
      <color theme="1"/>
      <name val="Calibri"/>
      <family val="2"/>
      <charset val="186"/>
      <scheme val="minor"/>
    </font>
    <font>
      <sz val="10"/>
      <name val="Times New Roman"/>
      <family val="1"/>
      <charset val="186"/>
    </font>
    <font>
      <b/>
      <sz val="10"/>
      <name val="Times New Roman"/>
      <family val="1"/>
      <charset val="186"/>
    </font>
    <font>
      <sz val="9"/>
      <name val="Times New Roman"/>
      <family val="1"/>
      <charset val="186"/>
    </font>
    <font>
      <sz val="10"/>
      <name val="Arial"/>
      <family val="2"/>
      <charset val="186"/>
    </font>
    <font>
      <b/>
      <sz val="10"/>
      <name val="Times New Roman"/>
      <family val="1"/>
      <charset val="204"/>
    </font>
    <font>
      <sz val="10"/>
      <name val="Times New Roman"/>
      <family val="1"/>
      <charset val="204"/>
    </font>
    <font>
      <b/>
      <sz val="10"/>
      <name val="Times New Roman"/>
      <family val="1"/>
    </font>
    <font>
      <sz val="10"/>
      <name val="Times New Roman"/>
      <family val="1"/>
    </font>
    <font>
      <sz val="9"/>
      <color indexed="81"/>
      <name val="Tahoma"/>
      <family val="2"/>
      <charset val="186"/>
    </font>
    <font>
      <b/>
      <sz val="9"/>
      <color indexed="81"/>
      <name val="Tahoma"/>
      <family val="2"/>
      <charset val="186"/>
    </font>
    <font>
      <sz val="11"/>
      <name val="Calibri"/>
      <family val="2"/>
      <charset val="186"/>
      <scheme val="minor"/>
    </font>
    <font>
      <sz val="10"/>
      <color theme="1"/>
      <name val="Calibri"/>
      <family val="2"/>
      <charset val="186"/>
      <scheme val="minor"/>
    </font>
    <font>
      <sz val="10"/>
      <color theme="1"/>
      <name val="Times New Roman"/>
      <family val="1"/>
      <charset val="186"/>
    </font>
    <font>
      <sz val="10"/>
      <color rgb="FFFF0000"/>
      <name val="Times New Roman"/>
      <family val="1"/>
      <charset val="186"/>
    </font>
    <font>
      <sz val="10"/>
      <name val="Cambria"/>
      <family val="1"/>
      <charset val="186"/>
    </font>
    <font>
      <sz val="10"/>
      <name val="Calibri"/>
      <family val="2"/>
      <charset val="186"/>
      <scheme val="minor"/>
    </font>
    <font>
      <i/>
      <sz val="10"/>
      <name val="Times New Roman"/>
      <family val="1"/>
      <charset val="186"/>
    </font>
    <font>
      <strike/>
      <sz val="10"/>
      <color rgb="FFFF0000"/>
      <name val="Times New Roman"/>
      <family val="1"/>
      <charset val="186"/>
    </font>
    <font>
      <b/>
      <i/>
      <sz val="10"/>
      <name val="Times New Roman"/>
      <family val="1"/>
      <charset val="186"/>
    </font>
    <font>
      <i/>
      <sz val="10"/>
      <name val="Arial"/>
      <family val="2"/>
      <charset val="186"/>
    </font>
    <font>
      <sz val="11"/>
      <color theme="1"/>
      <name val="Calibri"/>
      <family val="2"/>
      <charset val="186"/>
      <scheme val="minor"/>
    </font>
    <font>
      <b/>
      <sz val="10"/>
      <color theme="1"/>
      <name val="Times New Roman"/>
      <family val="1"/>
      <charset val="186"/>
    </font>
    <font>
      <sz val="12"/>
      <name val="Times New Roman"/>
      <family val="1"/>
      <charset val="186"/>
    </font>
    <font>
      <b/>
      <sz val="12"/>
      <name val="Times New Roman"/>
      <family val="1"/>
      <charset val="186"/>
    </font>
    <font>
      <sz val="10"/>
      <color theme="3"/>
      <name val="Times New Roman"/>
      <family val="1"/>
      <charset val="186"/>
    </font>
    <font>
      <i/>
      <sz val="10"/>
      <name val="Calibri"/>
      <family val="2"/>
      <charset val="186"/>
      <scheme val="minor"/>
    </font>
    <font>
      <sz val="11"/>
      <color rgb="FF000000"/>
      <name val="Calibri"/>
      <family val="2"/>
      <charset val="186"/>
    </font>
    <font>
      <sz val="11"/>
      <name val="Times New Roman"/>
      <family val="1"/>
      <charset val="186"/>
    </font>
    <font>
      <sz val="9"/>
      <color theme="1"/>
      <name val="Calibri"/>
      <family val="2"/>
      <charset val="186"/>
      <scheme val="minor"/>
    </font>
    <font>
      <i/>
      <sz val="10"/>
      <name val="Times New Roman"/>
      <family val="1"/>
    </font>
    <font>
      <i/>
      <sz val="9"/>
      <name val="Times New Roman"/>
      <family val="1"/>
      <charset val="186"/>
    </font>
    <font>
      <i/>
      <sz val="11"/>
      <color theme="1"/>
      <name val="Calibri"/>
      <family val="2"/>
      <charset val="186"/>
      <scheme val="minor"/>
    </font>
    <font>
      <b/>
      <sz val="10"/>
      <name val="Calibri"/>
      <family val="2"/>
      <charset val="186"/>
      <scheme val="minor"/>
    </font>
  </fonts>
  <fills count="11">
    <fill>
      <patternFill patternType="none"/>
    </fill>
    <fill>
      <patternFill patternType="gray125"/>
    </fill>
    <fill>
      <patternFill patternType="solid">
        <fgColor rgb="FFFFCCFF"/>
        <bgColor indexed="64"/>
      </patternFill>
    </fill>
    <fill>
      <patternFill patternType="solid">
        <fgColor rgb="FFFFFF99"/>
        <bgColor indexed="64"/>
      </patternFill>
    </fill>
    <fill>
      <patternFill patternType="solid">
        <fgColor theme="3" tint="0.79998168889431442"/>
        <bgColor indexed="64"/>
      </patternFill>
    </fill>
    <fill>
      <patternFill patternType="solid">
        <fgColor indexed="42"/>
        <bgColor indexed="64"/>
      </patternFill>
    </fill>
    <fill>
      <patternFill patternType="solid">
        <fgColor theme="0"/>
        <bgColor indexed="64"/>
      </patternFill>
    </fill>
    <fill>
      <patternFill patternType="solid">
        <fgColor indexed="9"/>
        <bgColor indexed="64"/>
      </patternFill>
    </fill>
    <fill>
      <patternFill patternType="solid">
        <fgColor theme="0" tint="-0.14999847407452621"/>
        <bgColor indexed="64"/>
      </patternFill>
    </fill>
    <fill>
      <patternFill patternType="solid">
        <fgColor theme="0"/>
        <bgColor rgb="FFDBDBDB"/>
      </patternFill>
    </fill>
    <fill>
      <patternFill patternType="solid">
        <fgColor rgb="FFFFFFFF"/>
        <bgColor indexed="64"/>
      </patternFill>
    </fill>
  </fills>
  <borders count="108">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thin">
        <color indexed="64"/>
      </left>
      <right/>
      <top style="thin">
        <color indexed="64"/>
      </top>
      <bottom/>
      <diagonal/>
    </border>
    <border>
      <left style="medium">
        <color indexed="64"/>
      </left>
      <right/>
      <top/>
      <bottom style="thin">
        <color indexed="64"/>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hair">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diagonal/>
    </border>
    <border>
      <left style="thin">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right/>
      <top style="thin">
        <color indexed="64"/>
      </top>
      <bottom/>
      <diagonal/>
    </border>
    <border>
      <left/>
      <right/>
      <top/>
      <bottom style="hair">
        <color indexed="64"/>
      </bottom>
      <diagonal/>
    </border>
    <border>
      <left/>
      <right/>
      <top style="medium">
        <color indexed="64"/>
      </top>
      <bottom/>
      <diagonal/>
    </border>
    <border>
      <left style="thin">
        <color indexed="64"/>
      </left>
      <right style="medium">
        <color indexed="64"/>
      </right>
      <top/>
      <bottom style="hair">
        <color indexed="64"/>
      </bottom>
      <diagonal/>
    </border>
    <border>
      <left/>
      <right style="thin">
        <color indexed="64"/>
      </right>
      <top style="medium">
        <color indexed="64"/>
      </top>
      <bottom/>
      <diagonal/>
    </border>
    <border>
      <left style="thin">
        <color indexed="64"/>
      </left>
      <right/>
      <top style="thin">
        <color indexed="64"/>
      </top>
      <bottom style="medium">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diagonal/>
    </border>
    <border>
      <left style="thin">
        <color indexed="64"/>
      </left>
      <right style="medium">
        <color indexed="64"/>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right/>
      <top style="hair">
        <color indexed="64"/>
      </top>
      <bottom style="thin">
        <color indexed="64"/>
      </bottom>
      <diagonal/>
    </border>
    <border>
      <left style="medium">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top/>
      <bottom style="hair">
        <color indexed="64"/>
      </bottom>
      <diagonal/>
    </border>
    <border>
      <left style="medium">
        <color indexed="64"/>
      </left>
      <right style="thin">
        <color indexed="64"/>
      </right>
      <top style="hair">
        <color indexed="64"/>
      </top>
      <bottom/>
      <diagonal/>
    </border>
    <border>
      <left style="thin">
        <color indexed="64"/>
      </left>
      <right/>
      <top style="hair">
        <color indexed="64"/>
      </top>
      <bottom/>
      <diagonal/>
    </border>
    <border>
      <left style="thin">
        <color indexed="64"/>
      </left>
      <right/>
      <top/>
      <bottom style="hair">
        <color indexed="64"/>
      </bottom>
      <diagonal/>
    </border>
    <border>
      <left style="medium">
        <color indexed="64"/>
      </left>
      <right style="medium">
        <color indexed="64"/>
      </right>
      <top/>
      <bottom style="hair">
        <color indexed="64"/>
      </bottom>
      <diagonal/>
    </border>
    <border>
      <left style="medium">
        <color indexed="64"/>
      </left>
      <right/>
      <top style="hair">
        <color indexed="64"/>
      </top>
      <bottom style="thin">
        <color indexed="64"/>
      </bottom>
      <diagonal/>
    </border>
    <border>
      <left style="medium">
        <color indexed="64"/>
      </left>
      <right/>
      <top style="hair">
        <color indexed="64"/>
      </top>
      <bottom/>
      <diagonal/>
    </border>
    <border>
      <left/>
      <right/>
      <top style="thin">
        <color indexed="64"/>
      </top>
      <bottom style="hair">
        <color indexed="64"/>
      </bottom>
      <diagonal/>
    </border>
    <border>
      <left/>
      <right/>
      <top style="hair">
        <color indexed="64"/>
      </top>
      <bottom/>
      <diagonal/>
    </border>
    <border>
      <left style="medium">
        <color indexed="64"/>
      </left>
      <right style="medium">
        <color indexed="64"/>
      </right>
      <top style="hair">
        <color indexed="64"/>
      </top>
      <bottom/>
      <diagonal/>
    </border>
    <border>
      <left style="medium">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style="medium">
        <color indexed="64"/>
      </bottom>
      <diagonal/>
    </border>
  </borders>
  <cellStyleXfs count="4">
    <xf numFmtId="0" fontId="0" fillId="0" borderId="0"/>
    <xf numFmtId="0" fontId="4" fillId="0" borderId="0"/>
    <xf numFmtId="164" fontId="21" fillId="0" borderId="0" applyFont="0" applyFill="0" applyBorder="0" applyAlignment="0" applyProtection="0"/>
    <xf numFmtId="166" fontId="27" fillId="0" borderId="0" applyBorder="0" applyProtection="0"/>
  </cellStyleXfs>
  <cellXfs count="948">
    <xf numFmtId="0" fontId="0" fillId="0" borderId="0" xfId="0"/>
    <xf numFmtId="3" fontId="1" fillId="0" borderId="0" xfId="0" applyNumberFormat="1" applyFont="1" applyAlignment="1">
      <alignment vertical="top"/>
    </xf>
    <xf numFmtId="3" fontId="2" fillId="0" borderId="0" xfId="0" applyNumberFormat="1" applyFont="1" applyAlignment="1">
      <alignment vertical="top"/>
    </xf>
    <xf numFmtId="3" fontId="4" fillId="0" borderId="0" xfId="0" applyNumberFormat="1" applyFont="1" applyBorder="1"/>
    <xf numFmtId="3" fontId="2" fillId="4" borderId="32" xfId="0" applyNumberFormat="1" applyFont="1" applyFill="1" applyBorder="1" applyAlignment="1">
      <alignment horizontal="center" vertical="top" wrapText="1"/>
    </xf>
    <xf numFmtId="3" fontId="2" fillId="4" borderId="32" xfId="0" applyNumberFormat="1" applyFont="1" applyFill="1" applyBorder="1" applyAlignment="1">
      <alignment horizontal="center" vertical="top"/>
    </xf>
    <xf numFmtId="3" fontId="2" fillId="5" borderId="33" xfId="0" applyNumberFormat="1" applyFont="1" applyFill="1" applyBorder="1" applyAlignment="1">
      <alignment horizontal="center" vertical="top"/>
    </xf>
    <xf numFmtId="3" fontId="2" fillId="4" borderId="11" xfId="0" applyNumberFormat="1" applyFont="1" applyFill="1" applyBorder="1" applyAlignment="1">
      <alignment vertical="top"/>
    </xf>
    <xf numFmtId="3" fontId="2" fillId="5" borderId="12" xfId="0" applyNumberFormat="1" applyFont="1" applyFill="1" applyBorder="1" applyAlignment="1">
      <alignment vertical="top"/>
    </xf>
    <xf numFmtId="3" fontId="2" fillId="6" borderId="13" xfId="0" applyNumberFormat="1" applyFont="1" applyFill="1" applyBorder="1" applyAlignment="1">
      <alignment vertical="top"/>
    </xf>
    <xf numFmtId="3" fontId="1" fillId="0" borderId="0" xfId="0" applyNumberFormat="1" applyFont="1" applyFill="1" applyBorder="1" applyAlignment="1">
      <alignment horizontal="center" vertical="top"/>
    </xf>
    <xf numFmtId="3" fontId="1" fillId="0" borderId="0" xfId="0" applyNumberFormat="1" applyFont="1" applyFill="1" applyBorder="1" applyAlignment="1">
      <alignment vertical="top"/>
    </xf>
    <xf numFmtId="3" fontId="2" fillId="4" borderId="23" xfId="0" applyNumberFormat="1" applyFont="1" applyFill="1" applyBorder="1" applyAlignment="1">
      <alignment vertical="top"/>
    </xf>
    <xf numFmtId="3" fontId="2" fillId="5" borderId="24" xfId="0" applyNumberFormat="1" applyFont="1" applyFill="1" applyBorder="1" applyAlignment="1">
      <alignment vertical="top"/>
    </xf>
    <xf numFmtId="3" fontId="2" fillId="6" borderId="25" xfId="0" applyNumberFormat="1" applyFont="1" applyFill="1" applyBorder="1" applyAlignment="1">
      <alignment horizontal="center" vertical="top"/>
    </xf>
    <xf numFmtId="3" fontId="2" fillId="6" borderId="4" xfId="0" applyNumberFormat="1" applyFont="1" applyFill="1" applyBorder="1" applyAlignment="1">
      <alignment horizontal="center" vertical="top"/>
    </xf>
    <xf numFmtId="3" fontId="1" fillId="6" borderId="61" xfId="0" applyNumberFormat="1" applyFont="1" applyFill="1" applyBorder="1" applyAlignment="1">
      <alignment horizontal="center" vertical="top"/>
    </xf>
    <xf numFmtId="3" fontId="2" fillId="4" borderId="62" xfId="0" applyNumberFormat="1" applyFont="1" applyFill="1" applyBorder="1" applyAlignment="1">
      <alignment horizontal="center" vertical="top"/>
    </xf>
    <xf numFmtId="3" fontId="2" fillId="5" borderId="63" xfId="0" applyNumberFormat="1" applyFont="1" applyFill="1" applyBorder="1" applyAlignment="1">
      <alignment horizontal="center" vertical="top"/>
    </xf>
    <xf numFmtId="3" fontId="2" fillId="6" borderId="49" xfId="0" applyNumberFormat="1" applyFont="1" applyFill="1" applyBorder="1" applyAlignment="1">
      <alignment vertical="top" wrapText="1"/>
    </xf>
    <xf numFmtId="0" fontId="1" fillId="0" borderId="0" xfId="0" applyFont="1" applyBorder="1" applyAlignment="1">
      <alignment vertical="top"/>
    </xf>
    <xf numFmtId="3" fontId="2" fillId="4" borderId="67" xfId="0" applyNumberFormat="1" applyFont="1" applyFill="1" applyBorder="1" applyAlignment="1">
      <alignment horizontal="center" vertical="top"/>
    </xf>
    <xf numFmtId="3" fontId="2" fillId="6" borderId="38" xfId="0" applyNumberFormat="1" applyFont="1" applyFill="1" applyBorder="1" applyAlignment="1">
      <alignment horizontal="center" vertical="top"/>
    </xf>
    <xf numFmtId="3" fontId="1" fillId="0" borderId="5" xfId="0" applyNumberFormat="1" applyFont="1" applyFill="1" applyBorder="1" applyAlignment="1">
      <alignment vertical="top" wrapText="1"/>
    </xf>
    <xf numFmtId="3" fontId="2" fillId="4" borderId="2" xfId="0" applyNumberFormat="1" applyFont="1" applyFill="1" applyBorder="1" applyAlignment="1">
      <alignment horizontal="center" vertical="top" wrapText="1"/>
    </xf>
    <xf numFmtId="3" fontId="2" fillId="5" borderId="3" xfId="0" applyNumberFormat="1" applyFont="1" applyFill="1" applyBorder="1" applyAlignment="1">
      <alignment horizontal="center" vertical="top" wrapText="1"/>
    </xf>
    <xf numFmtId="3" fontId="2" fillId="6" borderId="49" xfId="0" applyNumberFormat="1" applyFont="1" applyFill="1" applyBorder="1" applyAlignment="1">
      <alignment horizontal="center" vertical="top" wrapText="1"/>
    </xf>
    <xf numFmtId="3" fontId="2" fillId="6" borderId="49" xfId="0" applyNumberFormat="1" applyFont="1" applyFill="1" applyBorder="1" applyAlignment="1">
      <alignment horizontal="left" vertical="top" wrapText="1"/>
    </xf>
    <xf numFmtId="3" fontId="2" fillId="3" borderId="62" xfId="0" applyNumberFormat="1" applyFont="1" applyFill="1" applyBorder="1" applyAlignment="1">
      <alignment horizontal="center" vertical="top"/>
    </xf>
    <xf numFmtId="3" fontId="1" fillId="7" borderId="0" xfId="0" applyNumberFormat="1" applyFont="1" applyFill="1" applyBorder="1" applyAlignment="1">
      <alignment vertical="top"/>
    </xf>
    <xf numFmtId="3" fontId="2" fillId="0" borderId="0" xfId="0" applyNumberFormat="1" applyFont="1" applyFill="1" applyBorder="1" applyAlignment="1">
      <alignment horizontal="center" vertical="top" wrapText="1"/>
    </xf>
    <xf numFmtId="3" fontId="1" fillId="0" borderId="0" xfId="0" applyNumberFormat="1" applyFont="1" applyFill="1" applyAlignment="1">
      <alignment vertical="top"/>
    </xf>
    <xf numFmtId="49" fontId="2" fillId="6" borderId="36" xfId="0" applyNumberFormat="1" applyFont="1" applyFill="1" applyBorder="1" applyAlignment="1">
      <alignment horizontal="center" vertical="top"/>
    </xf>
    <xf numFmtId="3" fontId="5" fillId="0" borderId="36" xfId="0" applyNumberFormat="1" applyFont="1" applyBorder="1" applyAlignment="1">
      <alignment vertical="top" wrapText="1"/>
    </xf>
    <xf numFmtId="165" fontId="1" fillId="6" borderId="0" xfId="0" applyNumberFormat="1" applyFont="1" applyFill="1" applyBorder="1" applyAlignment="1">
      <alignment horizontal="center" vertical="top"/>
    </xf>
    <xf numFmtId="165" fontId="1" fillId="6" borderId="16" xfId="0" applyNumberFormat="1" applyFont="1" applyFill="1" applyBorder="1" applyAlignment="1">
      <alignment horizontal="center" vertical="top"/>
    </xf>
    <xf numFmtId="165" fontId="2" fillId="8" borderId="46" xfId="0" applyNumberFormat="1" applyFont="1" applyFill="1" applyBorder="1" applyAlignment="1">
      <alignment horizontal="center" vertical="top"/>
    </xf>
    <xf numFmtId="165" fontId="2" fillId="8" borderId="55" xfId="0" applyNumberFormat="1" applyFont="1" applyFill="1" applyBorder="1" applyAlignment="1">
      <alignment horizontal="center" vertical="top"/>
    </xf>
    <xf numFmtId="165" fontId="1" fillId="6" borderId="70" xfId="0" applyNumberFormat="1" applyFont="1" applyFill="1" applyBorder="1" applyAlignment="1">
      <alignment horizontal="center" vertical="top"/>
    </xf>
    <xf numFmtId="165" fontId="1" fillId="6" borderId="52" xfId="0" applyNumberFormat="1" applyFont="1" applyFill="1" applyBorder="1" applyAlignment="1">
      <alignment horizontal="center" vertical="top"/>
    </xf>
    <xf numFmtId="165" fontId="1" fillId="6" borderId="14" xfId="0" applyNumberFormat="1" applyFont="1" applyFill="1" applyBorder="1" applyAlignment="1">
      <alignment horizontal="center" vertical="top"/>
    </xf>
    <xf numFmtId="165" fontId="2" fillId="5" borderId="64" xfId="0" applyNumberFormat="1" applyFont="1" applyFill="1" applyBorder="1" applyAlignment="1">
      <alignment horizontal="center" vertical="top"/>
    </xf>
    <xf numFmtId="165" fontId="1" fillId="6" borderId="42" xfId="0" applyNumberFormat="1" applyFont="1" applyFill="1" applyBorder="1" applyAlignment="1">
      <alignment horizontal="center" vertical="top"/>
    </xf>
    <xf numFmtId="165" fontId="2" fillId="5" borderId="28" xfId="0" applyNumberFormat="1" applyFont="1" applyFill="1" applyBorder="1" applyAlignment="1">
      <alignment horizontal="center" vertical="top"/>
    </xf>
    <xf numFmtId="165" fontId="2" fillId="4" borderId="66" xfId="0" applyNumberFormat="1" applyFont="1" applyFill="1" applyBorder="1" applyAlignment="1">
      <alignment horizontal="center" vertical="top"/>
    </xf>
    <xf numFmtId="165" fontId="2" fillId="3" borderId="66" xfId="0" applyNumberFormat="1" applyFont="1" applyFill="1" applyBorder="1" applyAlignment="1">
      <alignment horizontal="center" vertical="top"/>
    </xf>
    <xf numFmtId="165" fontId="2" fillId="3" borderId="34" xfId="0" applyNumberFormat="1" applyFont="1" applyFill="1" applyBorder="1" applyAlignment="1">
      <alignment horizontal="center" vertical="top" wrapText="1"/>
    </xf>
    <xf numFmtId="165" fontId="2" fillId="8" borderId="46" xfId="0" applyNumberFormat="1" applyFont="1" applyFill="1" applyBorder="1" applyAlignment="1">
      <alignment horizontal="center" vertical="top" wrapText="1"/>
    </xf>
    <xf numFmtId="3" fontId="1" fillId="6" borderId="41" xfId="0" applyNumberFormat="1" applyFont="1" applyFill="1" applyBorder="1" applyAlignment="1">
      <alignment vertical="top" wrapText="1"/>
    </xf>
    <xf numFmtId="165" fontId="1" fillId="6" borderId="11" xfId="0" applyNumberFormat="1" applyFont="1" applyFill="1" applyBorder="1" applyAlignment="1">
      <alignment horizontal="center" vertical="top"/>
    </xf>
    <xf numFmtId="165" fontId="1" fillId="6" borderId="35" xfId="0" applyNumberFormat="1" applyFont="1" applyFill="1" applyBorder="1" applyAlignment="1">
      <alignment horizontal="center" vertical="top"/>
    </xf>
    <xf numFmtId="165" fontId="2" fillId="8" borderId="34" xfId="0" applyNumberFormat="1" applyFont="1" applyFill="1" applyBorder="1" applyAlignment="1">
      <alignment horizontal="center" vertical="top" wrapText="1"/>
    </xf>
    <xf numFmtId="165" fontId="1" fillId="0" borderId="34" xfId="0" applyNumberFormat="1" applyFont="1" applyBorder="1" applyAlignment="1">
      <alignment horizontal="center" vertical="top" wrapText="1"/>
    </xf>
    <xf numFmtId="165" fontId="1" fillId="6" borderId="34" xfId="0" applyNumberFormat="1" applyFont="1" applyFill="1" applyBorder="1" applyAlignment="1">
      <alignment horizontal="center" vertical="top" wrapText="1"/>
    </xf>
    <xf numFmtId="165" fontId="1" fillId="8" borderId="34" xfId="0" applyNumberFormat="1" applyFont="1" applyFill="1" applyBorder="1" applyAlignment="1">
      <alignment horizontal="center" vertical="top" wrapText="1"/>
    </xf>
    <xf numFmtId="3" fontId="1" fillId="0" borderId="9" xfId="0" applyNumberFormat="1" applyFont="1" applyFill="1" applyBorder="1" applyAlignment="1">
      <alignment horizontal="left" vertical="top" wrapText="1"/>
    </xf>
    <xf numFmtId="165" fontId="2" fillId="6" borderId="48" xfId="0" applyNumberFormat="1" applyFont="1" applyFill="1" applyBorder="1" applyAlignment="1">
      <alignment horizontal="center" vertical="top"/>
    </xf>
    <xf numFmtId="165" fontId="2" fillId="5" borderId="66" xfId="0" applyNumberFormat="1" applyFont="1" applyFill="1" applyBorder="1" applyAlignment="1">
      <alignment horizontal="center" vertical="top"/>
    </xf>
    <xf numFmtId="49" fontId="2" fillId="6" borderId="38" xfId="0" applyNumberFormat="1" applyFont="1" applyFill="1" applyBorder="1" applyAlignment="1">
      <alignment horizontal="center" vertical="top"/>
    </xf>
    <xf numFmtId="165" fontId="2" fillId="6" borderId="9" xfId="0" applyNumberFormat="1" applyFont="1" applyFill="1" applyBorder="1" applyAlignment="1">
      <alignment horizontal="center" vertical="top"/>
    </xf>
    <xf numFmtId="165" fontId="1" fillId="6" borderId="72" xfId="0" applyNumberFormat="1" applyFont="1" applyFill="1" applyBorder="1" applyAlignment="1">
      <alignment horizontal="center" vertical="top"/>
    </xf>
    <xf numFmtId="165" fontId="1" fillId="6" borderId="61" xfId="0" applyNumberFormat="1" applyFont="1" applyFill="1" applyBorder="1" applyAlignment="1">
      <alignment horizontal="center" vertical="top"/>
    </xf>
    <xf numFmtId="165" fontId="1" fillId="6" borderId="69" xfId="0" applyNumberFormat="1" applyFont="1" applyFill="1" applyBorder="1" applyAlignment="1">
      <alignment horizontal="center" vertical="top"/>
    </xf>
    <xf numFmtId="165" fontId="2" fillId="8" borderId="45" xfId="0" applyNumberFormat="1" applyFont="1" applyFill="1" applyBorder="1" applyAlignment="1">
      <alignment horizontal="center" vertical="top"/>
    </xf>
    <xf numFmtId="165" fontId="1" fillId="6" borderId="34" xfId="0" applyNumberFormat="1" applyFont="1" applyFill="1" applyBorder="1" applyAlignment="1">
      <alignment horizontal="center" vertical="top"/>
    </xf>
    <xf numFmtId="165" fontId="1" fillId="6" borderId="48" xfId="0" applyNumberFormat="1" applyFont="1" applyFill="1" applyBorder="1" applyAlignment="1">
      <alignment horizontal="center" vertical="top"/>
    </xf>
    <xf numFmtId="3" fontId="1" fillId="6" borderId="52" xfId="0" applyNumberFormat="1" applyFont="1" applyFill="1" applyBorder="1" applyAlignment="1">
      <alignment horizontal="center" vertical="top"/>
    </xf>
    <xf numFmtId="3" fontId="1" fillId="6" borderId="13" xfId="0" applyNumberFormat="1" applyFont="1" applyFill="1" applyBorder="1" applyAlignment="1">
      <alignment vertical="top" wrapText="1"/>
    </xf>
    <xf numFmtId="165" fontId="1" fillId="6" borderId="8" xfId="0" applyNumberFormat="1" applyFont="1" applyFill="1" applyBorder="1" applyAlignment="1">
      <alignment horizontal="center" vertical="top"/>
    </xf>
    <xf numFmtId="0" fontId="1" fillId="0" borderId="77" xfId="0" applyFont="1" applyBorder="1" applyAlignment="1">
      <alignment horizontal="center" vertical="center" textRotation="90"/>
    </xf>
    <xf numFmtId="0" fontId="1" fillId="0" borderId="30" xfId="0" applyFont="1" applyBorder="1" applyAlignment="1">
      <alignment horizontal="center" vertical="center" textRotation="90"/>
    </xf>
    <xf numFmtId="3" fontId="1" fillId="0" borderId="51" xfId="0" applyNumberFormat="1" applyFont="1" applyFill="1" applyBorder="1" applyAlignment="1">
      <alignment horizontal="center" vertical="top"/>
    </xf>
    <xf numFmtId="3" fontId="1" fillId="0" borderId="82" xfId="0" applyNumberFormat="1" applyFont="1" applyFill="1" applyBorder="1" applyAlignment="1">
      <alignment horizontal="center" vertical="top"/>
    </xf>
    <xf numFmtId="3" fontId="1" fillId="6" borderId="13" xfId="0" applyNumberFormat="1" applyFont="1" applyFill="1" applyBorder="1" applyAlignment="1">
      <alignment horizontal="center" vertical="top"/>
    </xf>
    <xf numFmtId="3" fontId="1" fillId="0" borderId="49" xfId="0" applyNumberFormat="1" applyFont="1" applyFill="1" applyBorder="1" applyAlignment="1">
      <alignment horizontal="center" vertical="top"/>
    </xf>
    <xf numFmtId="3" fontId="1" fillId="0" borderId="83" xfId="0" applyNumberFormat="1" applyFont="1" applyFill="1" applyBorder="1" applyAlignment="1">
      <alignment horizontal="center" vertical="top"/>
    </xf>
    <xf numFmtId="3" fontId="1" fillId="6" borderId="12" xfId="0" applyNumberFormat="1" applyFont="1" applyFill="1" applyBorder="1" applyAlignment="1">
      <alignment horizontal="center" vertical="top"/>
    </xf>
    <xf numFmtId="3" fontId="1" fillId="6" borderId="24" xfId="0" applyNumberFormat="1" applyFont="1" applyFill="1" applyBorder="1" applyAlignment="1">
      <alignment horizontal="center" vertical="top"/>
    </xf>
    <xf numFmtId="3" fontId="1" fillId="0" borderId="4" xfId="0" applyNumberFormat="1" applyFont="1" applyFill="1" applyBorder="1" applyAlignment="1">
      <alignment vertical="top" wrapText="1"/>
    </xf>
    <xf numFmtId="3" fontId="1" fillId="0" borderId="49" xfId="0" applyNumberFormat="1" applyFont="1" applyFill="1" applyBorder="1" applyAlignment="1">
      <alignment horizontal="center" vertical="top" wrapText="1"/>
    </xf>
    <xf numFmtId="3" fontId="1" fillId="0" borderId="3" xfId="0" applyNumberFormat="1" applyFont="1" applyFill="1" applyBorder="1" applyAlignment="1">
      <alignment vertical="top" wrapText="1"/>
    </xf>
    <xf numFmtId="3" fontId="1" fillId="6" borderId="59" xfId="0" applyNumberFormat="1" applyFont="1" applyFill="1" applyBorder="1" applyAlignment="1">
      <alignment horizontal="center" vertical="top"/>
    </xf>
    <xf numFmtId="3" fontId="1" fillId="6" borderId="84" xfId="0" applyNumberFormat="1" applyFont="1" applyFill="1" applyBorder="1" applyAlignment="1">
      <alignment horizontal="center" vertical="top"/>
    </xf>
    <xf numFmtId="3" fontId="1" fillId="6" borderId="36" xfId="0" applyNumberFormat="1" applyFont="1" applyFill="1" applyBorder="1" applyAlignment="1">
      <alignment horizontal="center" vertical="top"/>
    </xf>
    <xf numFmtId="3" fontId="1" fillId="0" borderId="49" xfId="0" applyNumberFormat="1" applyFont="1" applyFill="1" applyBorder="1" applyAlignment="1">
      <alignment horizontal="left" vertical="top" wrapText="1"/>
    </xf>
    <xf numFmtId="3" fontId="1" fillId="6" borderId="12" xfId="0" applyNumberFormat="1" applyFont="1" applyFill="1" applyBorder="1" applyAlignment="1">
      <alignment horizontal="center" vertical="center" wrapText="1"/>
    </xf>
    <xf numFmtId="165" fontId="1" fillId="6" borderId="12" xfId="0" applyNumberFormat="1" applyFont="1" applyFill="1" applyBorder="1" applyAlignment="1">
      <alignment horizontal="center" vertical="top" wrapText="1"/>
    </xf>
    <xf numFmtId="165" fontId="1" fillId="6" borderId="36" xfId="0" applyNumberFormat="1" applyFont="1" applyFill="1" applyBorder="1" applyAlignment="1">
      <alignment horizontal="center" vertical="top" wrapText="1"/>
    </xf>
    <xf numFmtId="49" fontId="1" fillId="6" borderId="38" xfId="0" applyNumberFormat="1" applyFont="1" applyFill="1" applyBorder="1" applyAlignment="1">
      <alignment horizontal="center" vertical="top"/>
    </xf>
    <xf numFmtId="49" fontId="1" fillId="6" borderId="36" xfId="0" applyNumberFormat="1" applyFont="1" applyFill="1" applyBorder="1" applyAlignment="1">
      <alignment horizontal="center" vertical="top"/>
    </xf>
    <xf numFmtId="165" fontId="1" fillId="6" borderId="7" xfId="0" applyNumberFormat="1" applyFont="1" applyFill="1" applyBorder="1" applyAlignment="1">
      <alignment horizontal="center" vertical="top"/>
    </xf>
    <xf numFmtId="165" fontId="8" fillId="6" borderId="15" xfId="0" applyNumberFormat="1" applyFont="1" applyFill="1" applyBorder="1" applyAlignment="1">
      <alignment horizontal="center" vertical="top"/>
    </xf>
    <xf numFmtId="3" fontId="1" fillId="6" borderId="87" xfId="0" applyNumberFormat="1" applyFont="1" applyFill="1" applyBorder="1" applyAlignment="1">
      <alignment horizontal="center" vertical="top"/>
    </xf>
    <xf numFmtId="3" fontId="1" fillId="6" borderId="37" xfId="0" applyNumberFormat="1" applyFont="1" applyFill="1" applyBorder="1" applyAlignment="1">
      <alignment horizontal="center" vertical="top"/>
    </xf>
    <xf numFmtId="3" fontId="1" fillId="6" borderId="88" xfId="0" applyNumberFormat="1" applyFont="1" applyFill="1" applyBorder="1" applyAlignment="1">
      <alignment horizontal="center" vertical="top"/>
    </xf>
    <xf numFmtId="3" fontId="1" fillId="6" borderId="75" xfId="0" applyNumberFormat="1" applyFont="1" applyFill="1" applyBorder="1" applyAlignment="1">
      <alignment horizontal="center" vertical="top"/>
    </xf>
    <xf numFmtId="3" fontId="1" fillId="0" borderId="47" xfId="0" applyNumberFormat="1" applyFont="1" applyFill="1" applyBorder="1" applyAlignment="1">
      <alignment horizontal="center" vertical="top"/>
    </xf>
    <xf numFmtId="3" fontId="1" fillId="0" borderId="89" xfId="0" applyNumberFormat="1" applyFont="1" applyFill="1" applyBorder="1" applyAlignment="1">
      <alignment horizontal="center" vertical="top"/>
    </xf>
    <xf numFmtId="0" fontId="1" fillId="6" borderId="20" xfId="0" applyFont="1" applyFill="1" applyBorder="1" applyAlignment="1">
      <alignment horizontal="center" vertical="top" wrapText="1"/>
    </xf>
    <xf numFmtId="0" fontId="1" fillId="6" borderId="37" xfId="0" applyFont="1" applyFill="1" applyBorder="1" applyAlignment="1">
      <alignment horizontal="center" vertical="top" wrapText="1"/>
    </xf>
    <xf numFmtId="3" fontId="1" fillId="0" borderId="8" xfId="0" applyNumberFormat="1" applyFont="1" applyFill="1" applyBorder="1" applyAlignment="1">
      <alignment horizontal="left" wrapText="1"/>
    </xf>
    <xf numFmtId="165" fontId="1" fillId="6" borderId="16" xfId="0" applyNumberFormat="1" applyFont="1" applyFill="1" applyBorder="1" applyAlignment="1">
      <alignment horizontal="center" vertical="top" wrapText="1"/>
    </xf>
    <xf numFmtId="165" fontId="1" fillId="6" borderId="74" xfId="0" applyNumberFormat="1" applyFont="1" applyFill="1" applyBorder="1" applyAlignment="1">
      <alignment horizontal="center" vertical="top"/>
    </xf>
    <xf numFmtId="165" fontId="2" fillId="8" borderId="28" xfId="0" applyNumberFormat="1" applyFont="1" applyFill="1" applyBorder="1" applyAlignment="1">
      <alignment horizontal="center" vertical="top"/>
    </xf>
    <xf numFmtId="165" fontId="2" fillId="8" borderId="56" xfId="0" applyNumberFormat="1" applyFont="1" applyFill="1" applyBorder="1" applyAlignment="1">
      <alignment horizontal="center" vertical="top"/>
    </xf>
    <xf numFmtId="165" fontId="1" fillId="6" borderId="70" xfId="0" applyNumberFormat="1" applyFont="1" applyFill="1" applyBorder="1" applyAlignment="1">
      <alignment horizontal="center" vertical="top" wrapText="1"/>
    </xf>
    <xf numFmtId="165" fontId="1" fillId="6" borderId="90" xfId="0" applyNumberFormat="1" applyFont="1" applyFill="1" applyBorder="1" applyAlignment="1">
      <alignment horizontal="center" vertical="top"/>
    </xf>
    <xf numFmtId="3" fontId="8" fillId="6" borderId="16" xfId="0" applyNumberFormat="1" applyFont="1" applyFill="1" applyBorder="1" applyAlignment="1">
      <alignment horizontal="center" vertical="top"/>
    </xf>
    <xf numFmtId="3" fontId="1" fillId="6" borderId="0" xfId="0" applyNumberFormat="1" applyFont="1" applyFill="1" applyBorder="1" applyAlignment="1">
      <alignment horizontal="center" vertical="top"/>
    </xf>
    <xf numFmtId="3" fontId="1" fillId="6" borderId="43" xfId="0" applyNumberFormat="1" applyFont="1" applyFill="1" applyBorder="1" applyAlignment="1">
      <alignment horizontal="center" vertical="top"/>
    </xf>
    <xf numFmtId="3" fontId="1" fillId="6" borderId="41" xfId="0" applyNumberFormat="1" applyFont="1" applyFill="1" applyBorder="1" applyAlignment="1">
      <alignment horizontal="center" vertical="center" wrapText="1"/>
    </xf>
    <xf numFmtId="3" fontId="1" fillId="6" borderId="38" xfId="0" applyNumberFormat="1" applyFont="1" applyFill="1" applyBorder="1" applyAlignment="1">
      <alignment horizontal="center" vertical="center" wrapText="1"/>
    </xf>
    <xf numFmtId="3" fontId="1" fillId="6" borderId="7" xfId="0" applyNumberFormat="1" applyFont="1" applyFill="1" applyBorder="1" applyAlignment="1">
      <alignment horizontal="center" vertical="top" wrapText="1"/>
    </xf>
    <xf numFmtId="3" fontId="1" fillId="6" borderId="16" xfId="0" applyNumberFormat="1" applyFont="1" applyFill="1" applyBorder="1" applyAlignment="1">
      <alignment horizontal="center" vertical="top" wrapText="1"/>
    </xf>
    <xf numFmtId="3" fontId="1" fillId="6" borderId="52" xfId="0" applyNumberFormat="1" applyFont="1" applyFill="1" applyBorder="1" applyAlignment="1">
      <alignment horizontal="center" vertical="top" wrapText="1"/>
    </xf>
    <xf numFmtId="3" fontId="2" fillId="6" borderId="41" xfId="0" applyNumberFormat="1" applyFont="1" applyFill="1" applyBorder="1" applyAlignment="1">
      <alignment horizontal="center" vertical="top" wrapText="1"/>
    </xf>
    <xf numFmtId="3" fontId="2" fillId="6" borderId="13" xfId="0" applyNumberFormat="1" applyFont="1" applyFill="1" applyBorder="1" applyAlignment="1">
      <alignment horizontal="center" vertical="top" wrapText="1"/>
    </xf>
    <xf numFmtId="3" fontId="2" fillId="6" borderId="59" xfId="0" applyNumberFormat="1" applyFont="1" applyFill="1" applyBorder="1" applyAlignment="1">
      <alignment horizontal="center" vertical="top" wrapText="1"/>
    </xf>
    <xf numFmtId="49" fontId="2" fillId="6" borderId="41" xfId="0" applyNumberFormat="1" applyFont="1" applyFill="1" applyBorder="1" applyAlignment="1">
      <alignment horizontal="center" vertical="top"/>
    </xf>
    <xf numFmtId="49" fontId="2" fillId="6" borderId="13" xfId="0" applyNumberFormat="1" applyFont="1" applyFill="1" applyBorder="1" applyAlignment="1">
      <alignment horizontal="center" vertical="top" wrapText="1"/>
    </xf>
    <xf numFmtId="3" fontId="2" fillId="6" borderId="4" xfId="0" applyNumberFormat="1" applyFont="1" applyFill="1" applyBorder="1" applyAlignment="1">
      <alignment vertical="top" wrapText="1"/>
    </xf>
    <xf numFmtId="49" fontId="2" fillId="6" borderId="51" xfId="0" applyNumberFormat="1" applyFont="1" applyFill="1" applyBorder="1" applyAlignment="1">
      <alignment horizontal="center" vertical="top"/>
    </xf>
    <xf numFmtId="3" fontId="2" fillId="6" borderId="25" xfId="0" applyNumberFormat="1" applyFont="1" applyFill="1" applyBorder="1" applyAlignment="1">
      <alignment vertical="top"/>
    </xf>
    <xf numFmtId="3" fontId="2" fillId="6" borderId="12" xfId="0" applyNumberFormat="1" applyFont="1" applyFill="1" applyBorder="1" applyAlignment="1">
      <alignment vertical="top"/>
    </xf>
    <xf numFmtId="49" fontId="2" fillId="4" borderId="23" xfId="0" applyNumberFormat="1" applyFont="1" applyFill="1" applyBorder="1" applyAlignment="1">
      <alignment horizontal="center" vertical="top"/>
    </xf>
    <xf numFmtId="165" fontId="1" fillId="6" borderId="61" xfId="0" applyNumberFormat="1" applyFont="1" applyFill="1" applyBorder="1" applyAlignment="1">
      <alignment horizontal="center" vertical="top" wrapText="1"/>
    </xf>
    <xf numFmtId="165" fontId="2" fillId="8" borderId="26" xfId="0" applyNumberFormat="1" applyFont="1" applyFill="1" applyBorder="1" applyAlignment="1">
      <alignment horizontal="center" vertical="top"/>
    </xf>
    <xf numFmtId="49" fontId="1" fillId="6" borderId="12" xfId="0" applyNumberFormat="1" applyFont="1" applyFill="1" applyBorder="1" applyAlignment="1">
      <alignment horizontal="center" vertical="top"/>
    </xf>
    <xf numFmtId="3" fontId="17" fillId="6" borderId="23" xfId="0" applyNumberFormat="1" applyFont="1" applyFill="1" applyBorder="1" applyAlignment="1">
      <alignment horizontal="left" vertical="top" wrapText="1"/>
    </xf>
    <xf numFmtId="0" fontId="1" fillId="7" borderId="0" xfId="0" applyFont="1" applyFill="1" applyAlignment="1">
      <alignment vertical="top"/>
    </xf>
    <xf numFmtId="0" fontId="1" fillId="0" borderId="0" xfId="0" applyFont="1" applyFill="1" applyAlignment="1">
      <alignment vertical="top"/>
    </xf>
    <xf numFmtId="3" fontId="1" fillId="6" borderId="33" xfId="0" applyNumberFormat="1" applyFont="1" applyFill="1" applyBorder="1" applyAlignment="1">
      <alignment horizontal="center" vertical="top"/>
    </xf>
    <xf numFmtId="3" fontId="1" fillId="6" borderId="41" xfId="0" applyNumberFormat="1" applyFont="1" applyFill="1" applyBorder="1" applyAlignment="1">
      <alignment horizontal="center" vertical="top" wrapText="1"/>
    </xf>
    <xf numFmtId="3" fontId="18" fillId="6" borderId="94" xfId="0" applyNumberFormat="1" applyFont="1" applyFill="1" applyBorder="1" applyAlignment="1">
      <alignment vertical="top" wrapText="1"/>
    </xf>
    <xf numFmtId="3" fontId="18" fillId="6" borderId="79" xfId="0" applyNumberFormat="1" applyFont="1" applyFill="1" applyBorder="1" applyAlignment="1">
      <alignment horizontal="center" vertical="top" wrapText="1"/>
    </xf>
    <xf numFmtId="3" fontId="1" fillId="6" borderId="69" xfId="0" applyNumberFormat="1" applyFont="1" applyFill="1" applyBorder="1" applyAlignment="1">
      <alignment vertical="top" wrapText="1"/>
    </xf>
    <xf numFmtId="3" fontId="1" fillId="0" borderId="0" xfId="0" applyNumberFormat="1" applyFont="1" applyAlignment="1">
      <alignment horizontal="center" vertical="top"/>
    </xf>
    <xf numFmtId="165" fontId="1" fillId="0" borderId="0" xfId="0" applyNumberFormat="1" applyFont="1" applyAlignment="1">
      <alignment vertical="top"/>
    </xf>
    <xf numFmtId="3" fontId="1" fillId="6" borderId="16" xfId="0" applyNumberFormat="1" applyFont="1" applyFill="1" applyBorder="1" applyAlignment="1">
      <alignment horizontal="center" vertical="top"/>
    </xf>
    <xf numFmtId="3" fontId="1" fillId="6" borderId="20" xfId="0" applyNumberFormat="1" applyFont="1" applyFill="1" applyBorder="1" applyAlignment="1">
      <alignment horizontal="center" vertical="top"/>
    </xf>
    <xf numFmtId="0" fontId="1" fillId="6" borderId="12" xfId="0" applyFont="1" applyFill="1" applyBorder="1" applyAlignment="1">
      <alignment horizontal="center" vertical="top" wrapText="1"/>
    </xf>
    <xf numFmtId="3" fontId="1" fillId="6" borderId="38" xfId="0" applyNumberFormat="1" applyFont="1" applyFill="1" applyBorder="1" applyAlignment="1">
      <alignment horizontal="center" vertical="top"/>
    </xf>
    <xf numFmtId="3" fontId="1" fillId="0" borderId="25" xfId="0" applyNumberFormat="1" applyFont="1" applyFill="1" applyBorder="1" applyAlignment="1">
      <alignment horizontal="center" vertical="top" wrapText="1"/>
    </xf>
    <xf numFmtId="49" fontId="1" fillId="7" borderId="20" xfId="0" applyNumberFormat="1" applyFont="1" applyFill="1" applyBorder="1" applyAlignment="1">
      <alignment horizontal="center" vertical="top"/>
    </xf>
    <xf numFmtId="49" fontId="1" fillId="7" borderId="43" xfId="0" applyNumberFormat="1" applyFont="1" applyFill="1" applyBorder="1" applyAlignment="1">
      <alignment horizontal="center" vertical="top"/>
    </xf>
    <xf numFmtId="3" fontId="1" fillId="7" borderId="29" xfId="0" applyNumberFormat="1" applyFont="1" applyFill="1" applyBorder="1" applyAlignment="1">
      <alignment horizontal="center" vertical="top"/>
    </xf>
    <xf numFmtId="3" fontId="1" fillId="6" borderId="29" xfId="0" applyNumberFormat="1" applyFont="1" applyFill="1" applyBorder="1" applyAlignment="1">
      <alignment horizontal="center" vertical="top"/>
    </xf>
    <xf numFmtId="3" fontId="1" fillId="0" borderId="29" xfId="0" applyNumberFormat="1" applyFont="1" applyFill="1" applyBorder="1" applyAlignment="1">
      <alignment horizontal="center" vertical="top" wrapText="1"/>
    </xf>
    <xf numFmtId="49" fontId="1" fillId="7" borderId="41" xfId="0" applyNumberFormat="1" applyFont="1" applyFill="1" applyBorder="1" applyAlignment="1">
      <alignment horizontal="center" vertical="top"/>
    </xf>
    <xf numFmtId="49" fontId="1" fillId="7" borderId="13" xfId="0" applyNumberFormat="1" applyFont="1" applyFill="1" applyBorder="1" applyAlignment="1">
      <alignment horizontal="center" vertical="top"/>
    </xf>
    <xf numFmtId="3" fontId="1" fillId="7" borderId="25" xfId="0" applyNumberFormat="1" applyFont="1" applyFill="1" applyBorder="1" applyAlignment="1">
      <alignment horizontal="center" vertical="top"/>
    </xf>
    <xf numFmtId="3" fontId="1" fillId="6" borderId="25" xfId="0" applyNumberFormat="1" applyFont="1" applyFill="1" applyBorder="1" applyAlignment="1">
      <alignment horizontal="center" vertical="top"/>
    </xf>
    <xf numFmtId="3" fontId="1" fillId="6" borderId="0" xfId="0" applyNumberFormat="1" applyFont="1" applyFill="1" applyBorder="1" applyAlignment="1">
      <alignment horizontal="center" vertical="top" wrapText="1"/>
    </xf>
    <xf numFmtId="165" fontId="1" fillId="6" borderId="14" xfId="1" applyNumberFormat="1" applyFont="1" applyFill="1" applyBorder="1" applyAlignment="1">
      <alignment horizontal="center" vertical="top"/>
    </xf>
    <xf numFmtId="3" fontId="1" fillId="6" borderId="72" xfId="0" applyNumberFormat="1" applyFont="1" applyFill="1" applyBorder="1" applyAlignment="1">
      <alignment horizontal="center" vertical="top" wrapText="1"/>
    </xf>
    <xf numFmtId="49" fontId="2" fillId="8" borderId="25" xfId="0" applyNumberFormat="1" applyFont="1" applyFill="1" applyBorder="1" applyAlignment="1">
      <alignment horizontal="center" vertical="top"/>
    </xf>
    <xf numFmtId="3" fontId="2" fillId="8" borderId="25" xfId="0" applyNumberFormat="1" applyFont="1" applyFill="1" applyBorder="1" applyAlignment="1">
      <alignment horizontal="center" vertical="top"/>
    </xf>
    <xf numFmtId="3" fontId="2" fillId="8" borderId="1" xfId="0" applyNumberFormat="1" applyFont="1" applyFill="1" applyBorder="1" applyAlignment="1">
      <alignment horizontal="center" vertical="top"/>
    </xf>
    <xf numFmtId="3" fontId="17" fillId="8" borderId="1" xfId="0" applyNumberFormat="1" applyFont="1" applyFill="1" applyBorder="1" applyAlignment="1">
      <alignment vertical="top" wrapText="1"/>
    </xf>
    <xf numFmtId="49" fontId="2" fillId="6" borderId="18" xfId="0" applyNumberFormat="1" applyFont="1" applyFill="1" applyBorder="1" applyAlignment="1">
      <alignment horizontal="center" vertical="top"/>
    </xf>
    <xf numFmtId="3" fontId="1" fillId="6" borderId="18" xfId="0" applyNumberFormat="1" applyFont="1" applyFill="1" applyBorder="1" applyAlignment="1">
      <alignment vertical="top" wrapText="1"/>
    </xf>
    <xf numFmtId="3" fontId="17" fillId="8" borderId="26" xfId="0" applyNumberFormat="1" applyFont="1" applyFill="1" applyBorder="1" applyAlignment="1">
      <alignment horizontal="left" wrapText="1"/>
    </xf>
    <xf numFmtId="3" fontId="1" fillId="6" borderId="18" xfId="0" applyNumberFormat="1" applyFont="1" applyFill="1" applyBorder="1" applyAlignment="1">
      <alignment horizontal="center" vertical="top" wrapText="1"/>
    </xf>
    <xf numFmtId="3" fontId="1" fillId="6" borderId="33" xfId="0" applyNumberFormat="1" applyFont="1" applyFill="1" applyBorder="1" applyAlignment="1">
      <alignment horizontal="center" vertical="top" wrapText="1"/>
    </xf>
    <xf numFmtId="3" fontId="2" fillId="8" borderId="12" xfId="0" applyNumberFormat="1" applyFont="1" applyFill="1" applyBorder="1" applyAlignment="1">
      <alignment vertical="top"/>
    </xf>
    <xf numFmtId="49" fontId="2" fillId="6" borderId="12" xfId="0" applyNumberFormat="1" applyFont="1" applyFill="1" applyBorder="1" applyAlignment="1">
      <alignment horizontal="left" vertical="top" wrapText="1"/>
    </xf>
    <xf numFmtId="49" fontId="2" fillId="8" borderId="55" xfId="0" applyNumberFormat="1" applyFont="1" applyFill="1" applyBorder="1" applyAlignment="1">
      <alignment horizontal="left" vertical="top" wrapText="1"/>
    </xf>
    <xf numFmtId="3" fontId="1" fillId="8" borderId="1" xfId="0" applyNumberFormat="1" applyFont="1" applyFill="1" applyBorder="1" applyAlignment="1">
      <alignment horizontal="left" vertical="center" textRotation="90" wrapText="1"/>
    </xf>
    <xf numFmtId="3" fontId="1" fillId="6" borderId="61" xfId="0" applyNumberFormat="1" applyFont="1" applyFill="1" applyBorder="1" applyAlignment="1">
      <alignment horizontal="center" vertical="center" wrapText="1"/>
    </xf>
    <xf numFmtId="3" fontId="2" fillId="8" borderId="3" xfId="0" applyNumberFormat="1" applyFont="1" applyFill="1" applyBorder="1" applyAlignment="1">
      <alignment horizontal="center" vertical="top" wrapText="1"/>
    </xf>
    <xf numFmtId="49" fontId="2" fillId="6" borderId="59" xfId="0" applyNumberFormat="1" applyFont="1" applyFill="1" applyBorder="1" applyAlignment="1">
      <alignment horizontal="center" vertical="top" wrapText="1"/>
    </xf>
    <xf numFmtId="3" fontId="1" fillId="6" borderId="41" xfId="0" applyNumberFormat="1" applyFont="1" applyFill="1" applyBorder="1" applyAlignment="1">
      <alignment horizontal="center" vertical="top"/>
    </xf>
    <xf numFmtId="3" fontId="1" fillId="6" borderId="97" xfId="0" applyNumberFormat="1" applyFont="1" applyFill="1" applyBorder="1" applyAlignment="1">
      <alignment horizontal="center" vertical="top"/>
    </xf>
    <xf numFmtId="165" fontId="2" fillId="4" borderId="11" xfId="0" applyNumberFormat="1" applyFont="1" applyFill="1" applyBorder="1" applyAlignment="1">
      <alignment horizontal="center" vertical="top"/>
    </xf>
    <xf numFmtId="165" fontId="2" fillId="5" borderId="13" xfId="0" applyNumberFormat="1" applyFont="1" applyFill="1" applyBorder="1" applyAlignment="1">
      <alignment horizontal="center" vertical="top"/>
    </xf>
    <xf numFmtId="165" fontId="1" fillId="0" borderId="0" xfId="0" applyNumberFormat="1" applyFont="1" applyBorder="1" applyAlignment="1">
      <alignment vertical="top"/>
    </xf>
    <xf numFmtId="49" fontId="2" fillId="6" borderId="59" xfId="0" applyNumberFormat="1" applyFont="1" applyFill="1" applyBorder="1" applyAlignment="1">
      <alignment vertical="top"/>
    </xf>
    <xf numFmtId="165" fontId="2" fillId="8" borderId="12" xfId="0" applyNumberFormat="1" applyFont="1" applyFill="1" applyBorder="1" applyAlignment="1">
      <alignment horizontal="center" vertical="top"/>
    </xf>
    <xf numFmtId="165" fontId="13" fillId="6" borderId="11" xfId="0" applyNumberFormat="1" applyFont="1" applyFill="1" applyBorder="1" applyAlignment="1">
      <alignment vertical="top" wrapText="1"/>
    </xf>
    <xf numFmtId="3" fontId="13" fillId="6" borderId="13" xfId="0" applyNumberFormat="1" applyFont="1" applyFill="1" applyBorder="1" applyAlignment="1">
      <alignment horizontal="center" vertical="top" wrapText="1"/>
    </xf>
    <xf numFmtId="3" fontId="8" fillId="6" borderId="70" xfId="0" applyNumberFormat="1" applyFont="1" applyFill="1" applyBorder="1" applyAlignment="1">
      <alignment horizontal="center" vertical="top"/>
    </xf>
    <xf numFmtId="165" fontId="1" fillId="6" borderId="43" xfId="0" applyNumberFormat="1" applyFont="1" applyFill="1" applyBorder="1" applyAlignment="1">
      <alignment horizontal="center" vertical="top" wrapText="1"/>
    </xf>
    <xf numFmtId="3" fontId="1" fillId="6" borderId="70" xfId="0" applyNumberFormat="1" applyFont="1" applyFill="1" applyBorder="1" applyAlignment="1">
      <alignment horizontal="center" vertical="top"/>
    </xf>
    <xf numFmtId="0" fontId="1" fillId="0" borderId="0" xfId="0" applyFont="1" applyAlignment="1">
      <alignment vertical="top"/>
    </xf>
    <xf numFmtId="49" fontId="2" fillId="4" borderId="11" xfId="0" applyNumberFormat="1" applyFont="1" applyFill="1" applyBorder="1" applyAlignment="1">
      <alignment vertical="top"/>
    </xf>
    <xf numFmtId="49" fontId="2" fillId="5" borderId="12" xfId="0" applyNumberFormat="1" applyFont="1" applyFill="1" applyBorder="1" applyAlignment="1">
      <alignment vertical="top"/>
    </xf>
    <xf numFmtId="3" fontId="1" fillId="6" borderId="4" xfId="0" applyNumberFormat="1" applyFont="1" applyFill="1" applyBorder="1" applyAlignment="1">
      <alignment horizontal="center" vertical="top"/>
    </xf>
    <xf numFmtId="165" fontId="2" fillId="6" borderId="13" xfId="0" applyNumberFormat="1" applyFont="1" applyFill="1" applyBorder="1" applyAlignment="1">
      <alignment horizontal="center" vertical="top"/>
    </xf>
    <xf numFmtId="49" fontId="2" fillId="6" borderId="59" xfId="0" applyNumberFormat="1" applyFont="1" applyFill="1" applyBorder="1" applyAlignment="1">
      <alignment horizontal="center" vertical="top"/>
    </xf>
    <xf numFmtId="3" fontId="1" fillId="6" borderId="61" xfId="0" applyNumberFormat="1" applyFont="1" applyFill="1" applyBorder="1" applyAlignment="1">
      <alignment horizontal="center" vertical="top" wrapText="1"/>
    </xf>
    <xf numFmtId="3" fontId="1" fillId="6" borderId="36" xfId="0" applyNumberFormat="1" applyFont="1" applyFill="1" applyBorder="1" applyAlignment="1">
      <alignment horizontal="center" vertical="top" wrapText="1"/>
    </xf>
    <xf numFmtId="0" fontId="1" fillId="6" borderId="43" xfId="0" applyFont="1" applyFill="1" applyBorder="1" applyAlignment="1">
      <alignment horizontal="center" vertical="top" wrapText="1"/>
    </xf>
    <xf numFmtId="165" fontId="14" fillId="6" borderId="14" xfId="0" applyNumberFormat="1" applyFont="1" applyFill="1" applyBorder="1" applyAlignment="1">
      <alignment horizontal="center" vertical="top"/>
    </xf>
    <xf numFmtId="3" fontId="14" fillId="6" borderId="61" xfId="0" applyNumberFormat="1" applyFont="1" applyFill="1" applyBorder="1" applyAlignment="1">
      <alignment horizontal="center" vertical="top" wrapText="1"/>
    </xf>
    <xf numFmtId="3" fontId="2" fillId="6" borderId="13" xfId="0" applyNumberFormat="1" applyFont="1" applyFill="1" applyBorder="1" applyAlignment="1">
      <alignment horizontal="center" vertical="top"/>
    </xf>
    <xf numFmtId="3" fontId="1" fillId="6" borderId="12" xfId="0" applyNumberFormat="1" applyFont="1" applyFill="1" applyBorder="1" applyAlignment="1">
      <alignment horizontal="center" vertical="top" wrapText="1"/>
    </xf>
    <xf numFmtId="3" fontId="1" fillId="6" borderId="24" xfId="0" applyNumberFormat="1" applyFont="1" applyFill="1" applyBorder="1" applyAlignment="1">
      <alignment horizontal="center" vertical="top" wrapText="1"/>
    </xf>
    <xf numFmtId="3" fontId="1" fillId="0" borderId="0" xfId="0" applyNumberFormat="1" applyFont="1" applyBorder="1" applyAlignment="1">
      <alignment vertical="top"/>
    </xf>
    <xf numFmtId="3" fontId="1" fillId="6" borderId="57" xfId="0" applyNumberFormat="1" applyFont="1" applyFill="1" applyBorder="1" applyAlignment="1">
      <alignment horizontal="center" vertical="top"/>
    </xf>
    <xf numFmtId="49" fontId="1" fillId="6" borderId="41" xfId="0" applyNumberFormat="1" applyFont="1" applyFill="1" applyBorder="1" applyAlignment="1">
      <alignment horizontal="center" vertical="top"/>
    </xf>
    <xf numFmtId="3" fontId="1" fillId="6" borderId="7" xfId="0" applyNumberFormat="1" applyFont="1" applyFill="1" applyBorder="1" applyAlignment="1">
      <alignment horizontal="center" vertical="top"/>
    </xf>
    <xf numFmtId="3" fontId="1" fillId="6" borderId="14" xfId="0" applyNumberFormat="1" applyFont="1" applyFill="1" applyBorder="1" applyAlignment="1">
      <alignment vertical="top" wrapText="1"/>
    </xf>
    <xf numFmtId="3" fontId="1" fillId="6" borderId="4" xfId="0" applyNumberFormat="1" applyFont="1" applyFill="1" applyBorder="1" applyAlignment="1">
      <alignment horizontal="center" vertical="top" wrapText="1"/>
    </xf>
    <xf numFmtId="3" fontId="1" fillId="6" borderId="3" xfId="0" applyNumberFormat="1" applyFont="1" applyFill="1" applyBorder="1" applyAlignment="1">
      <alignment horizontal="center" vertical="top" wrapText="1"/>
    </xf>
    <xf numFmtId="3" fontId="1" fillId="6" borderId="42" xfId="0" applyNumberFormat="1" applyFont="1" applyFill="1" applyBorder="1" applyAlignment="1">
      <alignment vertical="top" wrapText="1"/>
    </xf>
    <xf numFmtId="3" fontId="1" fillId="6" borderId="59" xfId="0" applyNumberFormat="1" applyFont="1" applyFill="1" applyBorder="1" applyAlignment="1">
      <alignment horizontal="center" vertical="top" wrapText="1"/>
    </xf>
    <xf numFmtId="0" fontId="1" fillId="6" borderId="17" xfId="0" applyFont="1" applyFill="1" applyBorder="1" applyAlignment="1">
      <alignment vertical="top" wrapText="1"/>
    </xf>
    <xf numFmtId="49" fontId="1" fillId="6" borderId="13" xfId="0" applyNumberFormat="1" applyFont="1" applyFill="1" applyBorder="1" applyAlignment="1">
      <alignment horizontal="center" vertical="top"/>
    </xf>
    <xf numFmtId="3" fontId="1" fillId="6" borderId="93" xfId="0" applyNumberFormat="1" applyFont="1" applyFill="1" applyBorder="1" applyAlignment="1">
      <alignment horizontal="center" vertical="top"/>
    </xf>
    <xf numFmtId="3" fontId="1" fillId="6" borderId="0" xfId="0" applyNumberFormat="1" applyFont="1" applyFill="1" applyBorder="1" applyAlignment="1">
      <alignment horizontal="left" vertical="top" wrapText="1"/>
    </xf>
    <xf numFmtId="3" fontId="1" fillId="6" borderId="74" xfId="0" applyNumberFormat="1" applyFont="1" applyFill="1" applyBorder="1" applyAlignment="1">
      <alignment horizontal="left" vertical="top" wrapText="1"/>
    </xf>
    <xf numFmtId="49" fontId="1" fillId="7" borderId="12" xfId="0" applyNumberFormat="1" applyFont="1" applyFill="1" applyBorder="1" applyAlignment="1">
      <alignment horizontal="center" vertical="top" wrapText="1"/>
    </xf>
    <xf numFmtId="3" fontId="2" fillId="8" borderId="46" xfId="0" applyNumberFormat="1" applyFont="1" applyFill="1" applyBorder="1" applyAlignment="1">
      <alignment horizontal="center" vertical="top"/>
    </xf>
    <xf numFmtId="3" fontId="2" fillId="8" borderId="28" xfId="0" applyNumberFormat="1" applyFont="1" applyFill="1" applyBorder="1" applyAlignment="1">
      <alignment horizontal="center" vertical="top"/>
    </xf>
    <xf numFmtId="165" fontId="8" fillId="6" borderId="6" xfId="0" applyNumberFormat="1" applyFont="1" applyFill="1" applyBorder="1" applyAlignment="1">
      <alignment horizontal="center" vertical="top"/>
    </xf>
    <xf numFmtId="3" fontId="1" fillId="0" borderId="52" xfId="0" applyNumberFormat="1" applyFont="1" applyFill="1" applyBorder="1" applyAlignment="1">
      <alignment horizontal="center" vertical="top"/>
    </xf>
    <xf numFmtId="3" fontId="16" fillId="6" borderId="13" xfId="0" applyNumberFormat="1" applyFont="1" applyFill="1" applyBorder="1" applyAlignment="1">
      <alignment horizontal="center" vertical="center" textRotation="90" wrapText="1"/>
    </xf>
    <xf numFmtId="3" fontId="1" fillId="6" borderId="14" xfId="1" applyNumberFormat="1" applyFont="1" applyFill="1" applyBorder="1" applyAlignment="1">
      <alignment horizontal="center" vertical="top"/>
    </xf>
    <xf numFmtId="3" fontId="1" fillId="0" borderId="7" xfId="0" applyNumberFormat="1" applyFont="1" applyFill="1" applyBorder="1" applyAlignment="1">
      <alignment horizontal="center" vertical="top"/>
    </xf>
    <xf numFmtId="165" fontId="16" fillId="0" borderId="0" xfId="0" applyNumberFormat="1" applyFont="1"/>
    <xf numFmtId="0" fontId="16" fillId="0" borderId="0" xfId="0" applyFont="1"/>
    <xf numFmtId="3" fontId="1" fillId="6" borderId="14" xfId="0" applyNumberFormat="1" applyFont="1" applyFill="1" applyBorder="1" applyAlignment="1">
      <alignment vertical="top"/>
    </xf>
    <xf numFmtId="3" fontId="1" fillId="6" borderId="13" xfId="0" applyNumberFormat="1" applyFont="1" applyFill="1" applyBorder="1" applyAlignment="1">
      <alignment horizontal="center" vertical="top" wrapText="1"/>
    </xf>
    <xf numFmtId="3" fontId="1" fillId="6" borderId="0" xfId="0" applyNumberFormat="1" applyFont="1" applyFill="1" applyBorder="1" applyAlignment="1">
      <alignment horizontal="center" vertical="center" wrapText="1"/>
    </xf>
    <xf numFmtId="0" fontId="1" fillId="6" borderId="70" xfId="0" applyFont="1" applyFill="1" applyBorder="1" applyAlignment="1">
      <alignment horizontal="center" vertical="top" wrapText="1"/>
    </xf>
    <xf numFmtId="0" fontId="1" fillId="6" borderId="16" xfId="0" applyFont="1" applyFill="1" applyBorder="1" applyAlignment="1">
      <alignment horizontal="center" vertical="top" wrapText="1"/>
    </xf>
    <xf numFmtId="0" fontId="1" fillId="6" borderId="52" xfId="0" applyFont="1" applyFill="1" applyBorder="1" applyAlignment="1">
      <alignment horizontal="center" vertical="top" wrapText="1"/>
    </xf>
    <xf numFmtId="0" fontId="1" fillId="6" borderId="13" xfId="0" applyFont="1" applyFill="1" applyBorder="1" applyAlignment="1">
      <alignment horizontal="center" vertical="top" wrapText="1"/>
    </xf>
    <xf numFmtId="0" fontId="17" fillId="6" borderId="35" xfId="1" applyFont="1" applyFill="1" applyBorder="1" applyAlignment="1">
      <alignment vertical="top" wrapText="1"/>
    </xf>
    <xf numFmtId="0" fontId="1" fillId="6" borderId="59" xfId="0" applyFont="1" applyFill="1" applyBorder="1" applyAlignment="1">
      <alignment horizontal="center" vertical="top" wrapText="1"/>
    </xf>
    <xf numFmtId="0" fontId="22" fillId="0" borderId="48" xfId="0" applyFont="1" applyBorder="1" applyAlignment="1">
      <alignment horizontal="center" vertical="center" wrapText="1"/>
    </xf>
    <xf numFmtId="165" fontId="1" fillId="0" borderId="16" xfId="0" applyNumberFormat="1" applyFont="1" applyFill="1" applyBorder="1" applyAlignment="1">
      <alignment horizontal="center" vertical="top"/>
    </xf>
    <xf numFmtId="165" fontId="1" fillId="0" borderId="40" xfId="0" applyNumberFormat="1" applyFont="1" applyFill="1" applyBorder="1" applyAlignment="1">
      <alignment horizontal="center" vertical="top"/>
    </xf>
    <xf numFmtId="3" fontId="8" fillId="8" borderId="1" xfId="0" applyNumberFormat="1" applyFont="1" applyFill="1" applyBorder="1" applyAlignment="1">
      <alignment horizontal="left" vertical="top" wrapText="1"/>
    </xf>
    <xf numFmtId="3" fontId="4" fillId="8" borderId="27" xfId="0" applyNumberFormat="1" applyFont="1" applyFill="1" applyBorder="1" applyAlignment="1">
      <alignment horizontal="center" vertical="top" wrapText="1"/>
    </xf>
    <xf numFmtId="3" fontId="1" fillId="7" borderId="43" xfId="0" applyNumberFormat="1" applyFont="1" applyFill="1" applyBorder="1" applyAlignment="1">
      <alignment horizontal="center" vertical="top" wrapText="1"/>
    </xf>
    <xf numFmtId="3" fontId="1" fillId="7" borderId="13" xfId="0" applyNumberFormat="1" applyFont="1" applyFill="1" applyBorder="1" applyAlignment="1">
      <alignment horizontal="center" vertical="top" wrapText="1"/>
    </xf>
    <xf numFmtId="3" fontId="1" fillId="6" borderId="74" xfId="0" applyNumberFormat="1" applyFont="1" applyFill="1" applyBorder="1" applyAlignment="1">
      <alignment horizontal="center" vertical="top"/>
    </xf>
    <xf numFmtId="3" fontId="1" fillId="6" borderId="1" xfId="0" applyNumberFormat="1" applyFont="1" applyFill="1" applyBorder="1" applyAlignment="1">
      <alignment horizontal="center" vertical="top"/>
    </xf>
    <xf numFmtId="0" fontId="1" fillId="6" borderId="72" xfId="0" applyFont="1" applyFill="1" applyBorder="1" applyAlignment="1">
      <alignment horizontal="center" vertical="top" wrapText="1"/>
    </xf>
    <xf numFmtId="49" fontId="1" fillId="6" borderId="43" xfId="0" applyNumberFormat="1" applyFont="1" applyFill="1" applyBorder="1" applyAlignment="1">
      <alignment horizontal="center" vertical="top"/>
    </xf>
    <xf numFmtId="49" fontId="1" fillId="6" borderId="43" xfId="0" applyNumberFormat="1" applyFont="1" applyFill="1" applyBorder="1" applyAlignment="1">
      <alignment horizontal="center" vertical="top" wrapText="1"/>
    </xf>
    <xf numFmtId="3" fontId="1" fillId="6" borderId="43" xfId="0" applyNumberFormat="1" applyFont="1" applyFill="1" applyBorder="1" applyAlignment="1">
      <alignment horizontal="center" vertical="center" wrapText="1"/>
    </xf>
    <xf numFmtId="3" fontId="1" fillId="6" borderId="13" xfId="0" applyNumberFormat="1" applyFont="1" applyFill="1" applyBorder="1" applyAlignment="1">
      <alignment horizontal="center" vertical="center" wrapText="1"/>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5" borderId="24" xfId="0" applyNumberFormat="1" applyFont="1" applyFill="1" applyBorder="1" applyAlignment="1">
      <alignment horizontal="center" vertical="top"/>
    </xf>
    <xf numFmtId="3" fontId="2" fillId="4" borderId="23" xfId="0" applyNumberFormat="1" applyFont="1" applyFill="1" applyBorder="1" applyAlignment="1">
      <alignment horizontal="center" vertical="top"/>
    </xf>
    <xf numFmtId="49" fontId="2" fillId="5" borderId="24" xfId="0" applyNumberFormat="1" applyFont="1" applyFill="1" applyBorder="1" applyAlignment="1">
      <alignment horizontal="center" vertical="top"/>
    </xf>
    <xf numFmtId="3" fontId="2" fillId="8" borderId="12" xfId="0" applyNumberFormat="1" applyFont="1" applyFill="1" applyBorder="1" applyAlignment="1">
      <alignment horizontal="center" vertical="top"/>
    </xf>
    <xf numFmtId="3" fontId="1" fillId="0" borderId="0" xfId="0" applyNumberFormat="1" applyFont="1" applyFill="1" applyBorder="1" applyAlignment="1">
      <alignment horizontal="left" vertical="top" wrapText="1"/>
    </xf>
    <xf numFmtId="165" fontId="2" fillId="3" borderId="8" xfId="0" applyNumberFormat="1" applyFont="1" applyFill="1" applyBorder="1" applyAlignment="1">
      <alignment horizontal="center" vertical="top" wrapText="1"/>
    </xf>
    <xf numFmtId="3" fontId="2" fillId="0" borderId="8" xfId="0" applyNumberFormat="1" applyFont="1" applyBorder="1" applyAlignment="1">
      <alignment horizontal="center" vertical="center" wrapText="1"/>
    </xf>
    <xf numFmtId="3" fontId="1" fillId="6" borderId="20" xfId="0" applyNumberFormat="1" applyFont="1" applyFill="1" applyBorder="1" applyAlignment="1">
      <alignment horizontal="center" vertical="top" wrapText="1"/>
    </xf>
    <xf numFmtId="49" fontId="2" fillId="8" borderId="12" xfId="0" applyNumberFormat="1" applyFont="1" applyFill="1" applyBorder="1" applyAlignment="1">
      <alignment horizontal="center" vertical="top"/>
    </xf>
    <xf numFmtId="49" fontId="2" fillId="6" borderId="13" xfId="0" applyNumberFormat="1" applyFont="1" applyFill="1" applyBorder="1" applyAlignment="1">
      <alignment horizontal="center" vertical="top"/>
    </xf>
    <xf numFmtId="3" fontId="1" fillId="6" borderId="37" xfId="0" applyNumberFormat="1" applyFont="1" applyFill="1" applyBorder="1" applyAlignment="1">
      <alignment horizontal="center" vertical="top" wrapText="1"/>
    </xf>
    <xf numFmtId="3" fontId="1" fillId="0" borderId="9" xfId="0" applyNumberFormat="1" applyFont="1" applyFill="1" applyBorder="1" applyAlignment="1">
      <alignment horizontal="center" vertical="top" wrapText="1"/>
    </xf>
    <xf numFmtId="3" fontId="1" fillId="6" borderId="72" xfId="0" applyNumberFormat="1" applyFont="1" applyFill="1" applyBorder="1" applyAlignment="1">
      <alignment horizontal="center" vertical="center" wrapText="1"/>
    </xf>
    <xf numFmtId="3" fontId="1" fillId="6" borderId="21" xfId="0" applyNumberFormat="1" applyFont="1" applyFill="1" applyBorder="1" applyAlignment="1">
      <alignment horizontal="center" vertical="top" wrapText="1"/>
    </xf>
    <xf numFmtId="3" fontId="1" fillId="0" borderId="74" xfId="0" applyNumberFormat="1" applyFont="1" applyFill="1" applyBorder="1" applyAlignment="1">
      <alignment vertical="top" wrapText="1"/>
    </xf>
    <xf numFmtId="3" fontId="1" fillId="0" borderId="9" xfId="0" applyNumberFormat="1" applyFont="1" applyFill="1" applyBorder="1" applyAlignment="1">
      <alignment horizontal="center" vertical="top"/>
    </xf>
    <xf numFmtId="3" fontId="1" fillId="7" borderId="61" xfId="0" applyNumberFormat="1" applyFont="1" applyFill="1" applyBorder="1" applyAlignment="1">
      <alignment horizontal="center" vertical="top"/>
    </xf>
    <xf numFmtId="3" fontId="1" fillId="7" borderId="4" xfId="0" applyNumberFormat="1" applyFont="1" applyFill="1" applyBorder="1" applyAlignment="1">
      <alignment horizontal="center" vertical="top" wrapText="1"/>
    </xf>
    <xf numFmtId="3" fontId="1" fillId="7" borderId="44" xfId="0" applyNumberFormat="1" applyFont="1" applyFill="1" applyBorder="1" applyAlignment="1">
      <alignment horizontal="center" vertical="top"/>
    </xf>
    <xf numFmtId="3" fontId="1" fillId="0" borderId="47" xfId="0" applyNumberFormat="1" applyFont="1" applyFill="1" applyBorder="1" applyAlignment="1">
      <alignment horizontal="center" vertical="top" wrapText="1"/>
    </xf>
    <xf numFmtId="3" fontId="1" fillId="6" borderId="20" xfId="0" applyNumberFormat="1" applyFont="1" applyFill="1" applyBorder="1" applyAlignment="1">
      <alignment horizontal="center" vertical="center" wrapText="1"/>
    </xf>
    <xf numFmtId="3" fontId="1" fillId="6" borderId="44" xfId="0" applyNumberFormat="1" applyFont="1" applyFill="1" applyBorder="1" applyAlignment="1">
      <alignment horizontal="center" vertical="top" wrapText="1"/>
    </xf>
    <xf numFmtId="0" fontId="1" fillId="6" borderId="41" xfId="0" applyFont="1" applyFill="1" applyBorder="1" applyAlignment="1">
      <alignment horizontal="center" vertical="top" wrapText="1"/>
    </xf>
    <xf numFmtId="3" fontId="1" fillId="0" borderId="57" xfId="0" applyNumberFormat="1" applyFont="1" applyFill="1" applyBorder="1" applyAlignment="1">
      <alignment vertical="top" wrapText="1"/>
    </xf>
    <xf numFmtId="3" fontId="1" fillId="0" borderId="47" xfId="0" applyNumberFormat="1" applyFont="1" applyFill="1" applyBorder="1" applyAlignment="1">
      <alignment horizontal="left" vertical="top" wrapText="1"/>
    </xf>
    <xf numFmtId="165" fontId="1" fillId="6" borderId="37" xfId="0" applyNumberFormat="1" applyFont="1" applyFill="1" applyBorder="1" applyAlignment="1">
      <alignment horizontal="center" vertical="top" wrapText="1"/>
    </xf>
    <xf numFmtId="3" fontId="1" fillId="6" borderId="34" xfId="0" applyNumberFormat="1" applyFont="1" applyFill="1" applyBorder="1" applyAlignment="1">
      <alignment horizontal="center" vertical="top"/>
    </xf>
    <xf numFmtId="3" fontId="1" fillId="0" borderId="70" xfId="0" applyNumberFormat="1" applyFont="1" applyFill="1" applyBorder="1" applyAlignment="1">
      <alignment horizontal="center" vertical="top"/>
    </xf>
    <xf numFmtId="3" fontId="1" fillId="0" borderId="52" xfId="0" applyNumberFormat="1" applyFont="1" applyBorder="1" applyAlignment="1">
      <alignment horizontal="center" vertical="top"/>
    </xf>
    <xf numFmtId="3" fontId="1" fillId="0" borderId="40" xfId="0" applyNumberFormat="1" applyFont="1" applyBorder="1" applyAlignment="1">
      <alignment horizontal="center" vertical="top"/>
    </xf>
    <xf numFmtId="3" fontId="1" fillId="0" borderId="16" xfId="0" applyNumberFormat="1" applyFont="1" applyBorder="1" applyAlignment="1">
      <alignment horizontal="center" vertical="top"/>
    </xf>
    <xf numFmtId="3" fontId="1" fillId="0" borderId="48" xfId="0" applyNumberFormat="1" applyFont="1" applyFill="1" applyBorder="1" applyAlignment="1">
      <alignment horizontal="center" vertical="top"/>
    </xf>
    <xf numFmtId="3" fontId="1" fillId="8" borderId="1" xfId="0" applyNumberFormat="1" applyFont="1" applyFill="1" applyBorder="1" applyAlignment="1">
      <alignment horizontal="center" vertical="top" textRotation="90" wrapText="1"/>
    </xf>
    <xf numFmtId="3" fontId="16" fillId="8" borderId="1" xfId="0" applyNumberFormat="1" applyFont="1" applyFill="1" applyBorder="1" applyAlignment="1">
      <alignment horizontal="center" vertical="top" wrapText="1"/>
    </xf>
    <xf numFmtId="49" fontId="26" fillId="8" borderId="1" xfId="0" applyNumberFormat="1" applyFont="1" applyFill="1" applyBorder="1" applyAlignment="1">
      <alignment horizontal="center" vertical="top" textRotation="91" wrapText="1"/>
    </xf>
    <xf numFmtId="49" fontId="1" fillId="8" borderId="1" xfId="0" applyNumberFormat="1" applyFont="1" applyFill="1" applyBorder="1" applyAlignment="1">
      <alignment horizontal="center" vertical="top" textRotation="91" wrapText="1"/>
    </xf>
    <xf numFmtId="49" fontId="1" fillId="8" borderId="56" xfId="0" applyNumberFormat="1" applyFont="1" applyFill="1" applyBorder="1" applyAlignment="1">
      <alignment horizontal="center" vertical="top" textRotation="91" wrapText="1"/>
    </xf>
    <xf numFmtId="0" fontId="12" fillId="8" borderId="1" xfId="0" applyFont="1" applyFill="1" applyBorder="1" applyAlignment="1"/>
    <xf numFmtId="3" fontId="2" fillId="8" borderId="27" xfId="0" applyNumberFormat="1" applyFont="1" applyFill="1" applyBorder="1" applyAlignment="1">
      <alignment horizontal="right" vertical="top"/>
    </xf>
    <xf numFmtId="3" fontId="16" fillId="8" borderId="26" xfId="0" applyNumberFormat="1" applyFont="1" applyFill="1" applyBorder="1" applyAlignment="1">
      <alignment vertical="top" wrapText="1"/>
    </xf>
    <xf numFmtId="49" fontId="1" fillId="8" borderId="55" xfId="0" applyNumberFormat="1" applyFont="1" applyFill="1" applyBorder="1" applyAlignment="1">
      <alignment horizontal="center" vertical="top" textRotation="91" wrapText="1"/>
    </xf>
    <xf numFmtId="3" fontId="1" fillId="6" borderId="16" xfId="1" applyNumberFormat="1" applyFont="1" applyFill="1" applyBorder="1" applyAlignment="1">
      <alignment horizontal="center" vertical="top"/>
    </xf>
    <xf numFmtId="0" fontId="12" fillId="8" borderId="26" xfId="0" applyFont="1" applyFill="1" applyBorder="1" applyAlignment="1">
      <alignment vertical="top"/>
    </xf>
    <xf numFmtId="0" fontId="12" fillId="8" borderId="1" xfId="0" applyFont="1" applyFill="1" applyBorder="1" applyAlignment="1">
      <alignment vertical="top"/>
    </xf>
    <xf numFmtId="3" fontId="1" fillId="8" borderId="1" xfId="0" applyNumberFormat="1" applyFont="1" applyFill="1" applyBorder="1" applyAlignment="1">
      <alignment horizontal="center" vertical="top" wrapText="1"/>
    </xf>
    <xf numFmtId="3" fontId="2" fillId="0" borderId="48" xfId="0" applyNumberFormat="1" applyFont="1" applyFill="1" applyBorder="1" applyAlignment="1">
      <alignment horizontal="center" vertical="top"/>
    </xf>
    <xf numFmtId="0" fontId="12" fillId="8" borderId="27" xfId="0" applyFont="1" applyFill="1" applyBorder="1" applyAlignment="1">
      <alignment vertical="top"/>
    </xf>
    <xf numFmtId="0" fontId="1" fillId="6" borderId="92" xfId="0" applyFont="1" applyFill="1" applyBorder="1" applyAlignment="1">
      <alignment horizontal="left" vertical="top" wrapText="1"/>
    </xf>
    <xf numFmtId="165" fontId="2" fillId="3" borderId="48" xfId="0" applyNumberFormat="1" applyFont="1" applyFill="1" applyBorder="1" applyAlignment="1">
      <alignment horizontal="center" vertical="top" wrapText="1"/>
    </xf>
    <xf numFmtId="3" fontId="1" fillId="6" borderId="43" xfId="0" applyNumberFormat="1" applyFont="1" applyFill="1" applyBorder="1" applyAlignment="1">
      <alignment horizontal="center" vertical="top" wrapText="1"/>
    </xf>
    <xf numFmtId="3" fontId="1" fillId="0" borderId="0" xfId="0" applyNumberFormat="1" applyFont="1" applyFill="1" applyBorder="1" applyAlignment="1">
      <alignment horizontal="left" vertical="top" wrapText="1"/>
    </xf>
    <xf numFmtId="0" fontId="12" fillId="0" borderId="0" xfId="0" applyFont="1" applyAlignment="1">
      <alignment horizontal="left" vertical="top" wrapText="1"/>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49" fontId="2" fillId="8" borderId="12" xfId="0" applyNumberFormat="1" applyFont="1" applyFill="1" applyBorder="1" applyAlignment="1">
      <alignment horizontal="center" vertical="top"/>
    </xf>
    <xf numFmtId="3" fontId="2" fillId="6" borderId="36" xfId="0" applyNumberFormat="1" applyFont="1" applyFill="1" applyBorder="1" applyAlignment="1">
      <alignment horizontal="center" vertical="top"/>
    </xf>
    <xf numFmtId="3" fontId="2" fillId="6" borderId="36" xfId="0" applyNumberFormat="1" applyFont="1" applyFill="1" applyBorder="1" applyAlignment="1">
      <alignment horizontal="center" vertical="top" wrapText="1"/>
    </xf>
    <xf numFmtId="165" fontId="12" fillId="0" borderId="0" xfId="0" applyNumberFormat="1" applyFont="1" applyAlignment="1">
      <alignment horizontal="left" vertical="top" wrapText="1"/>
    </xf>
    <xf numFmtId="49" fontId="1" fillId="7" borderId="43" xfId="0" applyNumberFormat="1" applyFont="1" applyFill="1" applyBorder="1" applyAlignment="1">
      <alignment horizontal="center" vertical="top" wrapText="1"/>
    </xf>
    <xf numFmtId="165" fontId="1" fillId="0" borderId="0" xfId="0" applyNumberFormat="1" applyFont="1" applyFill="1" applyAlignment="1">
      <alignment vertical="top"/>
    </xf>
    <xf numFmtId="165" fontId="14" fillId="6" borderId="52" xfId="0" applyNumberFormat="1" applyFont="1" applyFill="1" applyBorder="1" applyAlignment="1">
      <alignment horizontal="center" vertical="top"/>
    </xf>
    <xf numFmtId="3" fontId="2" fillId="6" borderId="38" xfId="0" applyNumberFormat="1" applyFont="1" applyFill="1" applyBorder="1" applyAlignment="1">
      <alignment horizontal="center" vertical="top" wrapText="1"/>
    </xf>
    <xf numFmtId="3" fontId="1" fillId="6" borderId="59" xfId="0" applyNumberFormat="1" applyFont="1" applyFill="1" applyBorder="1" applyAlignment="1">
      <alignment vertical="top" wrapText="1"/>
    </xf>
    <xf numFmtId="3" fontId="1" fillId="6" borderId="10" xfId="0" applyNumberFormat="1" applyFont="1" applyFill="1" applyBorder="1" applyAlignment="1">
      <alignment horizontal="center" vertical="top"/>
    </xf>
    <xf numFmtId="49" fontId="1" fillId="6" borderId="41" xfId="0" applyNumberFormat="1" applyFont="1" applyFill="1" applyBorder="1" applyAlignment="1">
      <alignment horizontal="center" vertical="top" wrapText="1"/>
    </xf>
    <xf numFmtId="49" fontId="1" fillId="6" borderId="38" xfId="0" applyNumberFormat="1" applyFont="1" applyFill="1" applyBorder="1" applyAlignment="1">
      <alignment horizontal="center" vertical="top" wrapText="1"/>
    </xf>
    <xf numFmtId="49" fontId="1" fillId="6" borderId="72" xfId="0" applyNumberFormat="1" applyFont="1" applyFill="1" applyBorder="1" applyAlignment="1">
      <alignment horizontal="center" vertical="top" wrapText="1"/>
    </xf>
    <xf numFmtId="49" fontId="1" fillId="6" borderId="20" xfId="0" applyNumberFormat="1" applyFont="1" applyFill="1" applyBorder="1" applyAlignment="1">
      <alignment horizontal="center" vertical="top" wrapText="1"/>
    </xf>
    <xf numFmtId="49" fontId="1" fillId="6" borderId="59" xfId="0" applyNumberFormat="1" applyFont="1" applyFill="1" applyBorder="1" applyAlignment="1">
      <alignment horizontal="center" vertical="top" wrapText="1"/>
    </xf>
    <xf numFmtId="49" fontId="1" fillId="6" borderId="36" xfId="0" applyNumberFormat="1" applyFont="1" applyFill="1" applyBorder="1" applyAlignment="1">
      <alignment horizontal="center" vertical="top" wrapText="1"/>
    </xf>
    <xf numFmtId="49" fontId="1" fillId="6" borderId="61" xfId="0" applyNumberFormat="1" applyFont="1" applyFill="1" applyBorder="1" applyAlignment="1">
      <alignment horizontal="center" vertical="top" wrapText="1"/>
    </xf>
    <xf numFmtId="49" fontId="1" fillId="6" borderId="37" xfId="0" applyNumberFormat="1" applyFont="1" applyFill="1" applyBorder="1" applyAlignment="1">
      <alignment horizontal="center" vertical="top" wrapText="1"/>
    </xf>
    <xf numFmtId="3" fontId="1" fillId="6" borderId="102" xfId="0" applyNumberFormat="1" applyFont="1" applyFill="1" applyBorder="1" applyAlignment="1">
      <alignment horizontal="center" vertical="top"/>
    </xf>
    <xf numFmtId="3" fontId="2" fillId="4" borderId="11"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wrapText="1"/>
    </xf>
    <xf numFmtId="3" fontId="2" fillId="8" borderId="12" xfId="0" applyNumberFormat="1" applyFont="1" applyFill="1" applyBorder="1" applyAlignment="1">
      <alignment horizontal="center" vertical="top" wrapText="1"/>
    </xf>
    <xf numFmtId="3" fontId="2" fillId="6" borderId="3" xfId="0" applyNumberFormat="1" applyFont="1" applyFill="1" applyBorder="1" applyAlignment="1">
      <alignment horizontal="center" vertical="top" wrapText="1"/>
    </xf>
    <xf numFmtId="3" fontId="2" fillId="6" borderId="16" xfId="0" applyNumberFormat="1" applyFont="1" applyFill="1" applyBorder="1" applyAlignment="1">
      <alignment horizontal="center" vertical="top"/>
    </xf>
    <xf numFmtId="165" fontId="2" fillId="6" borderId="16" xfId="0" applyNumberFormat="1" applyFont="1" applyFill="1" applyBorder="1" applyAlignment="1">
      <alignment horizontal="center" vertical="top"/>
    </xf>
    <xf numFmtId="3" fontId="2" fillId="6" borderId="7" xfId="0" applyNumberFormat="1" applyFont="1" applyFill="1" applyBorder="1" applyAlignment="1">
      <alignment horizontal="center" vertical="top"/>
    </xf>
    <xf numFmtId="165" fontId="2" fillId="6" borderId="7" xfId="0" applyNumberFormat="1" applyFont="1" applyFill="1" applyBorder="1" applyAlignment="1">
      <alignment horizontal="center" vertical="top"/>
    </xf>
    <xf numFmtId="165" fontId="14" fillId="6" borderId="42" xfId="0" applyNumberFormat="1" applyFont="1" applyFill="1" applyBorder="1" applyAlignment="1">
      <alignment horizontal="center" vertical="top"/>
    </xf>
    <xf numFmtId="165" fontId="1" fillId="6" borderId="17" xfId="0" applyNumberFormat="1" applyFont="1" applyFill="1" applyBorder="1" applyAlignment="1">
      <alignment horizontal="center" vertical="top"/>
    </xf>
    <xf numFmtId="165" fontId="1" fillId="6" borderId="98" xfId="0" applyNumberFormat="1" applyFont="1" applyFill="1" applyBorder="1" applyAlignment="1">
      <alignment horizontal="center" vertical="top"/>
    </xf>
    <xf numFmtId="0" fontId="1" fillId="6" borderId="79" xfId="0" applyFont="1" applyFill="1" applyBorder="1" applyAlignment="1">
      <alignment horizontal="center" vertical="top" wrapText="1"/>
    </xf>
    <xf numFmtId="0" fontId="1" fillId="6" borderId="73" xfId="0" applyFont="1" applyFill="1" applyBorder="1" applyAlignment="1">
      <alignment horizontal="center" vertical="top" wrapText="1"/>
    </xf>
    <xf numFmtId="0" fontId="1" fillId="6" borderId="75" xfId="0" applyFont="1" applyFill="1" applyBorder="1" applyAlignment="1">
      <alignment horizontal="center" vertical="top" wrapText="1"/>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1" fillId="0" borderId="0" xfId="0" applyNumberFormat="1" applyFont="1" applyFill="1" applyBorder="1" applyAlignment="1">
      <alignment horizontal="left" vertical="top" wrapText="1"/>
    </xf>
    <xf numFmtId="3" fontId="1" fillId="0" borderId="0" xfId="0" applyNumberFormat="1" applyFont="1" applyFill="1" applyAlignment="1">
      <alignment horizontal="center" vertical="top"/>
    </xf>
    <xf numFmtId="3" fontId="2" fillId="4" borderId="11"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wrapText="1"/>
    </xf>
    <xf numFmtId="3" fontId="2" fillId="8" borderId="12" xfId="0" applyNumberFormat="1" applyFont="1" applyFill="1" applyBorder="1" applyAlignment="1">
      <alignment horizontal="center" vertical="top" wrapText="1"/>
    </xf>
    <xf numFmtId="165" fontId="1" fillId="6" borderId="94" xfId="0" applyNumberFormat="1" applyFont="1" applyFill="1" applyBorder="1" applyAlignment="1">
      <alignment horizontal="center" vertical="top"/>
    </xf>
    <xf numFmtId="3" fontId="17" fillId="6" borderId="24" xfId="0" applyNumberFormat="1" applyFont="1" applyFill="1" applyBorder="1" applyAlignment="1">
      <alignment vertical="top" wrapText="1"/>
    </xf>
    <xf numFmtId="3" fontId="1" fillId="6" borderId="83" xfId="0" applyNumberFormat="1" applyFont="1" applyFill="1" applyBorder="1" applyAlignment="1">
      <alignment horizontal="center" vertical="top"/>
    </xf>
    <xf numFmtId="3" fontId="1" fillId="6" borderId="94" xfId="1" applyNumberFormat="1" applyFont="1" applyFill="1" applyBorder="1" applyAlignment="1">
      <alignment horizontal="center" vertical="top"/>
    </xf>
    <xf numFmtId="165" fontId="1" fillId="6" borderId="103" xfId="0" applyNumberFormat="1" applyFont="1" applyFill="1" applyBorder="1" applyAlignment="1">
      <alignment horizontal="center" vertical="top"/>
    </xf>
    <xf numFmtId="3" fontId="6" fillId="6" borderId="12" xfId="0" applyNumberFormat="1" applyFont="1" applyFill="1" applyBorder="1" applyAlignment="1">
      <alignment vertical="top" wrapText="1"/>
    </xf>
    <xf numFmtId="4" fontId="12" fillId="0" borderId="0" xfId="0" applyNumberFormat="1" applyFont="1" applyAlignment="1">
      <alignment horizontal="left" vertical="top" wrapText="1"/>
    </xf>
    <xf numFmtId="165" fontId="4" fillId="0" borderId="0" xfId="0" applyNumberFormat="1" applyFont="1" applyBorder="1"/>
    <xf numFmtId="165" fontId="1" fillId="7" borderId="0" xfId="0" applyNumberFormat="1" applyFont="1" applyFill="1" applyAlignment="1">
      <alignment vertical="top"/>
    </xf>
    <xf numFmtId="165" fontId="1" fillId="7" borderId="0" xfId="0" applyNumberFormat="1" applyFont="1" applyFill="1" applyBorder="1" applyAlignment="1">
      <alignment vertical="top"/>
    </xf>
    <xf numFmtId="0" fontId="1" fillId="6" borderId="36" xfId="0" applyFont="1" applyFill="1" applyBorder="1" applyAlignment="1">
      <alignment horizontal="center" vertical="top" wrapText="1"/>
    </xf>
    <xf numFmtId="165" fontId="12" fillId="6" borderId="35" xfId="0" applyNumberFormat="1" applyFont="1" applyFill="1" applyBorder="1" applyAlignment="1">
      <alignment horizontal="left" vertical="top" wrapText="1"/>
    </xf>
    <xf numFmtId="3" fontId="17" fillId="6" borderId="12" xfId="0" applyNumberFormat="1" applyFont="1" applyFill="1" applyBorder="1" applyAlignment="1">
      <alignment vertical="top" wrapText="1"/>
    </xf>
    <xf numFmtId="3" fontId="1" fillId="6" borderId="69" xfId="0" applyNumberFormat="1" applyFont="1" applyFill="1" applyBorder="1" applyAlignment="1">
      <alignment horizontal="left" vertical="top" wrapText="1"/>
    </xf>
    <xf numFmtId="3" fontId="1" fillId="6" borderId="42" xfId="0" applyNumberFormat="1" applyFont="1" applyFill="1" applyBorder="1" applyAlignment="1">
      <alignment horizontal="left" vertical="top" wrapText="1"/>
    </xf>
    <xf numFmtId="3" fontId="6" fillId="6" borderId="38" xfId="0" applyNumberFormat="1" applyFont="1" applyFill="1" applyBorder="1" applyAlignment="1">
      <alignment vertical="top" wrapText="1"/>
    </xf>
    <xf numFmtId="3" fontId="1" fillId="7" borderId="11" xfId="0" applyNumberFormat="1" applyFont="1" applyFill="1" applyBorder="1" applyAlignment="1">
      <alignment horizontal="left" vertical="top" wrapText="1"/>
    </xf>
    <xf numFmtId="3" fontId="1" fillId="6" borderId="38" xfId="0" applyNumberFormat="1" applyFont="1" applyFill="1" applyBorder="1" applyAlignment="1">
      <alignment horizontal="center" vertical="top" wrapText="1"/>
    </xf>
    <xf numFmtId="49" fontId="1" fillId="7" borderId="13" xfId="0" applyNumberFormat="1" applyFont="1" applyFill="1" applyBorder="1" applyAlignment="1">
      <alignment horizontal="center" vertical="top" wrapText="1"/>
    </xf>
    <xf numFmtId="165" fontId="1" fillId="6" borderId="13" xfId="0" applyNumberFormat="1" applyFont="1" applyFill="1" applyBorder="1" applyAlignment="1">
      <alignment horizontal="center" vertical="top" wrapText="1"/>
    </xf>
    <xf numFmtId="165" fontId="1" fillId="6" borderId="59" xfId="0" applyNumberFormat="1" applyFont="1" applyFill="1" applyBorder="1" applyAlignment="1">
      <alignment horizontal="center" vertical="top" wrapText="1"/>
    </xf>
    <xf numFmtId="165" fontId="1" fillId="6" borderId="100" xfId="0" applyNumberFormat="1" applyFont="1" applyFill="1" applyBorder="1" applyAlignment="1">
      <alignment horizontal="center" vertical="top"/>
    </xf>
    <xf numFmtId="0" fontId="26" fillId="6" borderId="24" xfId="0" applyFont="1" applyFill="1" applyBorder="1" applyAlignment="1">
      <alignment vertical="top" wrapText="1"/>
    </xf>
    <xf numFmtId="3" fontId="17" fillId="6" borderId="11" xfId="0" applyNumberFormat="1" applyFont="1" applyFill="1" applyBorder="1" applyAlignment="1">
      <alignment horizontal="left" vertical="top" wrapText="1"/>
    </xf>
    <xf numFmtId="49" fontId="1" fillId="6" borderId="0" xfId="0" applyNumberFormat="1" applyFont="1" applyFill="1" applyBorder="1" applyAlignment="1">
      <alignment horizontal="center" vertical="top"/>
    </xf>
    <xf numFmtId="3" fontId="1" fillId="6" borderId="91" xfId="0" applyNumberFormat="1" applyFont="1" applyFill="1" applyBorder="1" applyAlignment="1">
      <alignment horizontal="center" vertical="top"/>
    </xf>
    <xf numFmtId="3" fontId="1" fillId="6" borderId="82" xfId="0" applyNumberFormat="1" applyFont="1" applyFill="1" applyBorder="1" applyAlignment="1">
      <alignment horizontal="center" vertical="top"/>
    </xf>
    <xf numFmtId="49" fontId="2" fillId="6" borderId="41" xfId="0" applyNumberFormat="1" applyFont="1" applyFill="1" applyBorder="1" applyAlignment="1">
      <alignment horizontal="center" vertical="top" wrapText="1"/>
    </xf>
    <xf numFmtId="3" fontId="1" fillId="0" borderId="0" xfId="0" applyNumberFormat="1" applyFont="1" applyFill="1" applyBorder="1" applyAlignment="1">
      <alignment horizontal="left" vertical="top" wrapText="1"/>
    </xf>
    <xf numFmtId="3" fontId="1" fillId="7" borderId="18" xfId="0" applyNumberFormat="1" applyFont="1" applyFill="1" applyBorder="1" applyAlignment="1">
      <alignment horizontal="center" vertical="top"/>
    </xf>
    <xf numFmtId="3" fontId="1" fillId="0" borderId="51" xfId="0" applyNumberFormat="1" applyFont="1" applyFill="1" applyBorder="1" applyAlignment="1">
      <alignment horizontal="center" vertical="top" wrapText="1"/>
    </xf>
    <xf numFmtId="3" fontId="1" fillId="0" borderId="51" xfId="0" applyNumberFormat="1" applyFont="1" applyFill="1" applyBorder="1" applyAlignment="1">
      <alignment horizontal="left" vertical="top" wrapText="1"/>
    </xf>
    <xf numFmtId="0" fontId="1" fillId="6" borderId="97" xfId="0" applyFont="1" applyFill="1" applyBorder="1" applyAlignment="1">
      <alignment horizontal="center" vertical="top" wrapText="1"/>
    </xf>
    <xf numFmtId="165" fontId="1" fillId="6" borderId="52" xfId="0" applyNumberFormat="1" applyFont="1" applyFill="1" applyBorder="1" applyAlignment="1">
      <alignment horizontal="center" vertical="top" wrapText="1"/>
    </xf>
    <xf numFmtId="3" fontId="1" fillId="6" borderId="12" xfId="0" applyNumberFormat="1" applyFont="1" applyFill="1" applyBorder="1" applyAlignment="1">
      <alignment horizontal="left" vertical="top" wrapText="1"/>
    </xf>
    <xf numFmtId="3" fontId="2" fillId="4" borderId="2"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4" borderId="23" xfId="0" applyNumberFormat="1" applyFont="1" applyFill="1" applyBorder="1" applyAlignment="1">
      <alignment horizontal="center" vertical="top"/>
    </xf>
    <xf numFmtId="3" fontId="1" fillId="5" borderId="64" xfId="0" applyNumberFormat="1" applyFont="1" applyFill="1" applyBorder="1" applyAlignment="1">
      <alignment horizontal="center" vertical="top" wrapText="1"/>
    </xf>
    <xf numFmtId="3" fontId="1" fillId="5" borderId="65" xfId="0" applyNumberFormat="1" applyFont="1" applyFill="1" applyBorder="1" applyAlignment="1">
      <alignment horizontal="center" vertical="top" wrapText="1"/>
    </xf>
    <xf numFmtId="3" fontId="2" fillId="6" borderId="12" xfId="0" applyNumberFormat="1" applyFont="1" applyFill="1" applyBorder="1" applyAlignment="1">
      <alignment horizontal="center" vertical="top" wrapText="1"/>
    </xf>
    <xf numFmtId="3" fontId="1" fillId="6" borderId="11" xfId="0" applyNumberFormat="1" applyFont="1" applyFill="1" applyBorder="1" applyAlignment="1">
      <alignment horizontal="left" vertical="top" wrapText="1"/>
    </xf>
    <xf numFmtId="0" fontId="1" fillId="6" borderId="11" xfId="0" applyFont="1" applyFill="1" applyBorder="1" applyAlignment="1">
      <alignment horizontal="left" vertical="top" wrapText="1"/>
    </xf>
    <xf numFmtId="3" fontId="1" fillId="6" borderId="17" xfId="0" applyNumberFormat="1" applyFont="1" applyFill="1" applyBorder="1" applyAlignment="1">
      <alignment horizontal="left" vertical="top" wrapText="1"/>
    </xf>
    <xf numFmtId="3" fontId="1" fillId="5" borderId="67" xfId="0" applyNumberFormat="1" applyFont="1" applyFill="1" applyBorder="1" applyAlignment="1">
      <alignment horizontal="center" vertical="top" wrapText="1"/>
    </xf>
    <xf numFmtId="3" fontId="2" fillId="5" borderId="3"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6" borderId="3"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1" fillId="6" borderId="2" xfId="0" applyNumberFormat="1" applyFont="1" applyFill="1" applyBorder="1" applyAlignment="1">
      <alignment horizontal="left" vertical="top" wrapText="1"/>
    </xf>
    <xf numFmtId="3" fontId="2" fillId="5" borderId="24" xfId="0" applyNumberFormat="1" applyFont="1" applyFill="1" applyBorder="1" applyAlignment="1">
      <alignment horizontal="center" vertical="top"/>
    </xf>
    <xf numFmtId="3" fontId="2" fillId="6" borderId="24" xfId="0" applyNumberFormat="1" applyFont="1" applyFill="1" applyBorder="1" applyAlignment="1">
      <alignment horizontal="center" vertical="top"/>
    </xf>
    <xf numFmtId="3" fontId="5" fillId="6" borderId="3" xfId="0" applyNumberFormat="1" applyFont="1" applyFill="1" applyBorder="1" applyAlignment="1">
      <alignment horizontal="left" vertical="top" wrapText="1"/>
    </xf>
    <xf numFmtId="3" fontId="1" fillId="6" borderId="23" xfId="0" applyNumberFormat="1" applyFont="1" applyFill="1" applyBorder="1" applyAlignment="1">
      <alignment horizontal="left" vertical="top" wrapText="1"/>
    </xf>
    <xf numFmtId="3" fontId="1" fillId="6" borderId="70" xfId="0" applyNumberFormat="1" applyFont="1" applyFill="1" applyBorder="1" applyAlignment="1">
      <alignment horizontal="center" vertical="top" wrapText="1"/>
    </xf>
    <xf numFmtId="3" fontId="2" fillId="8" borderId="3" xfId="0" applyNumberFormat="1" applyFont="1" applyFill="1" applyBorder="1" applyAlignment="1">
      <alignment horizontal="center" vertical="top"/>
    </xf>
    <xf numFmtId="3" fontId="2" fillId="8" borderId="12" xfId="0" applyNumberFormat="1" applyFont="1" applyFill="1" applyBorder="1" applyAlignment="1">
      <alignment horizontal="center" vertical="top"/>
    </xf>
    <xf numFmtId="165" fontId="1" fillId="0" borderId="0" xfId="0" applyNumberFormat="1" applyFont="1" applyFill="1" applyBorder="1" applyAlignment="1">
      <alignment horizontal="center" vertical="top"/>
    </xf>
    <xf numFmtId="165" fontId="1" fillId="0" borderId="91" xfId="0" applyNumberFormat="1" applyFont="1" applyFill="1" applyBorder="1" applyAlignment="1">
      <alignment horizontal="center" vertical="top"/>
    </xf>
    <xf numFmtId="165" fontId="1" fillId="0" borderId="90" xfId="0" applyNumberFormat="1" applyFont="1" applyFill="1" applyBorder="1" applyAlignment="1">
      <alignment horizontal="center" vertical="top"/>
    </xf>
    <xf numFmtId="165" fontId="1" fillId="0" borderId="101" xfId="0" applyNumberFormat="1" applyFont="1" applyFill="1" applyBorder="1" applyAlignment="1">
      <alignment horizontal="center" vertical="top"/>
    </xf>
    <xf numFmtId="49" fontId="1" fillId="0" borderId="80" xfId="0" applyNumberFormat="1" applyFont="1" applyFill="1" applyBorder="1" applyAlignment="1">
      <alignment horizontal="center" vertical="top"/>
    </xf>
    <xf numFmtId="49" fontId="1" fillId="0" borderId="81" xfId="0" applyNumberFormat="1" applyFont="1" applyFill="1" applyBorder="1" applyAlignment="1">
      <alignment horizontal="center" vertical="top"/>
    </xf>
    <xf numFmtId="49" fontId="1" fillId="0" borderId="86" xfId="0" applyNumberFormat="1" applyFont="1" applyFill="1" applyBorder="1" applyAlignment="1">
      <alignment horizontal="center" vertical="top"/>
    </xf>
    <xf numFmtId="49" fontId="1" fillId="0" borderId="20" xfId="0" applyNumberFormat="1" applyFont="1" applyFill="1" applyBorder="1" applyAlignment="1">
      <alignment horizontal="center" vertical="top"/>
    </xf>
    <xf numFmtId="3" fontId="1" fillId="0" borderId="4" xfId="0" applyNumberFormat="1" applyFont="1" applyFill="1" applyBorder="1" applyAlignment="1">
      <alignment horizontal="center" vertical="top" wrapText="1"/>
    </xf>
    <xf numFmtId="3" fontId="1" fillId="0" borderId="57" xfId="0" applyNumberFormat="1" applyFont="1" applyFill="1" applyBorder="1" applyAlignment="1">
      <alignment horizontal="center" vertical="top" wrapText="1"/>
    </xf>
    <xf numFmtId="3" fontId="17" fillId="6" borderId="12" xfId="0" applyNumberFormat="1" applyFont="1" applyFill="1" applyBorder="1" applyAlignment="1">
      <alignment horizontal="center" vertical="top" wrapText="1"/>
    </xf>
    <xf numFmtId="3" fontId="17" fillId="6" borderId="16" xfId="0" applyNumberFormat="1" applyFont="1" applyFill="1" applyBorder="1" applyAlignment="1">
      <alignment horizontal="center" vertical="top"/>
    </xf>
    <xf numFmtId="165" fontId="30" fillId="6" borderId="15" xfId="0" applyNumberFormat="1" applyFont="1" applyFill="1" applyBorder="1" applyAlignment="1">
      <alignment horizontal="center" vertical="top"/>
    </xf>
    <xf numFmtId="0" fontId="26" fillId="0" borderId="11" xfId="0" applyFont="1" applyBorder="1" applyAlignment="1">
      <alignment horizontal="left" vertical="top" wrapText="1"/>
    </xf>
    <xf numFmtId="3" fontId="17" fillId="6" borderId="58" xfId="0" applyNumberFormat="1" applyFont="1" applyFill="1" applyBorder="1" applyAlignment="1">
      <alignment horizontal="center" vertical="top"/>
    </xf>
    <xf numFmtId="3" fontId="19" fillId="8" borderId="34" xfId="0" applyNumberFormat="1" applyFont="1" applyFill="1" applyBorder="1" applyAlignment="1">
      <alignment horizontal="center" vertical="top"/>
    </xf>
    <xf numFmtId="165" fontId="19" fillId="8" borderId="46" xfId="0" applyNumberFormat="1" applyFont="1" applyFill="1" applyBorder="1" applyAlignment="1">
      <alignment horizontal="center" vertical="top"/>
    </xf>
    <xf numFmtId="3" fontId="17" fillId="6" borderId="24" xfId="0" applyNumberFormat="1" applyFont="1" applyFill="1" applyBorder="1" applyAlignment="1">
      <alignment horizontal="center" vertical="top"/>
    </xf>
    <xf numFmtId="165" fontId="17" fillId="6" borderId="16" xfId="0" applyNumberFormat="1" applyFont="1" applyFill="1" applyBorder="1" applyAlignment="1">
      <alignment horizontal="center" vertical="top"/>
    </xf>
    <xf numFmtId="3" fontId="19" fillId="8" borderId="46" xfId="0" applyNumberFormat="1" applyFont="1" applyFill="1" applyBorder="1" applyAlignment="1">
      <alignment horizontal="center" vertical="top"/>
    </xf>
    <xf numFmtId="165" fontId="19" fillId="8" borderId="45" xfId="0" applyNumberFormat="1" applyFont="1" applyFill="1" applyBorder="1" applyAlignment="1">
      <alignment horizontal="center" vertical="top"/>
    </xf>
    <xf numFmtId="165" fontId="30" fillId="6" borderId="16" xfId="0" applyNumberFormat="1" applyFont="1" applyFill="1" applyBorder="1" applyAlignment="1">
      <alignment horizontal="center" vertical="top"/>
    </xf>
    <xf numFmtId="49" fontId="17" fillId="6" borderId="58" xfId="0" applyNumberFormat="1" applyFont="1" applyFill="1" applyBorder="1" applyAlignment="1">
      <alignment horizontal="center" vertical="top"/>
    </xf>
    <xf numFmtId="3" fontId="17" fillId="6" borderId="36" xfId="0" applyNumberFormat="1" applyFont="1" applyFill="1" applyBorder="1" applyAlignment="1">
      <alignment vertical="top" wrapText="1"/>
    </xf>
    <xf numFmtId="165" fontId="19" fillId="8" borderId="34" xfId="0" applyNumberFormat="1" applyFont="1" applyFill="1" applyBorder="1" applyAlignment="1">
      <alignment horizontal="center" vertical="top"/>
    </xf>
    <xf numFmtId="165" fontId="19" fillId="8" borderId="22" xfId="0" applyNumberFormat="1" applyFont="1" applyFill="1" applyBorder="1" applyAlignment="1">
      <alignment horizontal="center" vertical="top"/>
    </xf>
    <xf numFmtId="3" fontId="17" fillId="6" borderId="35" xfId="0" applyNumberFormat="1" applyFont="1" applyFill="1" applyBorder="1" applyAlignment="1">
      <alignment horizontal="left" vertical="top" wrapText="1"/>
    </xf>
    <xf numFmtId="3" fontId="17" fillId="6" borderId="36" xfId="0" applyNumberFormat="1" applyFont="1" applyFill="1" applyBorder="1" applyAlignment="1">
      <alignment horizontal="center" vertical="top"/>
    </xf>
    <xf numFmtId="3" fontId="1" fillId="6" borderId="50" xfId="0" applyNumberFormat="1" applyFont="1" applyFill="1" applyBorder="1" applyAlignment="1">
      <alignment vertical="top" wrapText="1"/>
    </xf>
    <xf numFmtId="3" fontId="1" fillId="6" borderId="39" xfId="0" applyNumberFormat="1" applyFont="1" applyFill="1" applyBorder="1" applyAlignment="1">
      <alignment horizontal="left" vertical="top" wrapText="1"/>
    </xf>
    <xf numFmtId="3" fontId="1" fillId="6" borderId="54" xfId="0" applyNumberFormat="1" applyFont="1" applyFill="1" applyBorder="1" applyAlignment="1">
      <alignment vertical="top" wrapText="1"/>
    </xf>
    <xf numFmtId="3" fontId="17" fillId="6" borderId="70" xfId="0" applyNumberFormat="1" applyFont="1" applyFill="1" applyBorder="1" applyAlignment="1">
      <alignment horizontal="center" vertical="top"/>
    </xf>
    <xf numFmtId="165" fontId="17" fillId="6" borderId="70" xfId="0" applyNumberFormat="1" applyFont="1" applyFill="1" applyBorder="1" applyAlignment="1">
      <alignment horizontal="center" vertical="top"/>
    </xf>
    <xf numFmtId="3" fontId="17" fillId="6" borderId="38" xfId="0" applyNumberFormat="1" applyFont="1" applyFill="1" applyBorder="1" applyAlignment="1">
      <alignment horizontal="center" vertical="top" wrapText="1"/>
    </xf>
    <xf numFmtId="3" fontId="17" fillId="6" borderId="72" xfId="0" applyNumberFormat="1" applyFont="1" applyFill="1" applyBorder="1" applyAlignment="1">
      <alignment horizontal="center" vertical="top" wrapText="1"/>
    </xf>
    <xf numFmtId="3" fontId="17" fillId="6" borderId="52" xfId="0" applyNumberFormat="1" applyFont="1" applyFill="1" applyBorder="1" applyAlignment="1">
      <alignment horizontal="center" vertical="top"/>
    </xf>
    <xf numFmtId="165" fontId="17" fillId="6" borderId="52" xfId="0" applyNumberFormat="1" applyFont="1" applyFill="1" applyBorder="1" applyAlignment="1">
      <alignment horizontal="center" vertical="top"/>
    </xf>
    <xf numFmtId="3" fontId="17" fillId="6" borderId="36" xfId="0" applyNumberFormat="1" applyFont="1" applyFill="1" applyBorder="1" applyAlignment="1">
      <alignment horizontal="center" vertical="top" wrapText="1"/>
    </xf>
    <xf numFmtId="3" fontId="17" fillId="6" borderId="61" xfId="0" applyNumberFormat="1" applyFont="1" applyFill="1" applyBorder="1" applyAlignment="1">
      <alignment horizontal="center" vertical="top" wrapText="1"/>
    </xf>
    <xf numFmtId="3" fontId="1" fillId="6" borderId="51" xfId="0" applyNumberFormat="1" applyFont="1" applyFill="1" applyBorder="1" applyAlignment="1">
      <alignment horizontal="center" vertical="top"/>
    </xf>
    <xf numFmtId="49" fontId="1" fillId="6" borderId="81" xfId="0" applyNumberFormat="1" applyFont="1" applyFill="1" applyBorder="1" applyAlignment="1">
      <alignment horizontal="center" vertical="top"/>
    </xf>
    <xf numFmtId="3" fontId="1" fillId="6" borderId="104" xfId="0" applyNumberFormat="1" applyFont="1" applyFill="1" applyBorder="1" applyAlignment="1">
      <alignment horizontal="center" vertical="top" wrapText="1"/>
    </xf>
    <xf numFmtId="165" fontId="1" fillId="6" borderId="105" xfId="0" applyNumberFormat="1" applyFont="1" applyFill="1" applyBorder="1" applyAlignment="1">
      <alignment horizontal="center" vertical="top"/>
    </xf>
    <xf numFmtId="165" fontId="1" fillId="6" borderId="104" xfId="0" applyNumberFormat="1" applyFont="1" applyFill="1" applyBorder="1" applyAlignment="1">
      <alignment horizontal="center" vertical="top"/>
    </xf>
    <xf numFmtId="3" fontId="1" fillId="6" borderId="106" xfId="0" applyNumberFormat="1" applyFont="1" applyFill="1" applyBorder="1" applyAlignment="1">
      <alignment horizontal="center" vertical="top"/>
    </xf>
    <xf numFmtId="3" fontId="17" fillId="6" borderId="90" xfId="0" applyNumberFormat="1" applyFont="1" applyFill="1" applyBorder="1" applyAlignment="1">
      <alignment horizontal="center" vertical="top" wrapText="1"/>
    </xf>
    <xf numFmtId="165" fontId="17" fillId="6" borderId="90" xfId="0" applyNumberFormat="1" applyFont="1" applyFill="1" applyBorder="1" applyAlignment="1">
      <alignment horizontal="center" vertical="top"/>
    </xf>
    <xf numFmtId="3" fontId="17" fillId="6" borderId="83" xfId="0" applyNumberFormat="1" applyFont="1" applyFill="1" applyBorder="1" applyAlignment="1">
      <alignment horizontal="center" vertical="top"/>
    </xf>
    <xf numFmtId="3" fontId="1" fillId="6" borderId="89"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6" borderId="12" xfId="0" applyNumberFormat="1" applyFont="1" applyFill="1" applyBorder="1" applyAlignment="1">
      <alignment horizontal="center" vertical="top" wrapText="1"/>
    </xf>
    <xf numFmtId="3" fontId="2" fillId="5" borderId="12" xfId="0" applyNumberFormat="1" applyFont="1" applyFill="1" applyBorder="1" applyAlignment="1">
      <alignment horizontal="center" vertical="top"/>
    </xf>
    <xf numFmtId="3" fontId="2" fillId="8" borderId="12" xfId="0" applyNumberFormat="1" applyFont="1" applyFill="1" applyBorder="1" applyAlignment="1">
      <alignment horizontal="center" vertical="top"/>
    </xf>
    <xf numFmtId="165" fontId="1" fillId="6" borderId="0" xfId="0" applyNumberFormat="1" applyFont="1" applyFill="1" applyBorder="1" applyAlignment="1">
      <alignment horizontal="center" vertical="top" wrapText="1"/>
    </xf>
    <xf numFmtId="3" fontId="1" fillId="0" borderId="70" xfId="0" applyNumberFormat="1" applyFont="1" applyBorder="1" applyAlignment="1">
      <alignment horizontal="center" vertical="top" wrapText="1"/>
    </xf>
    <xf numFmtId="3" fontId="1" fillId="6" borderId="103" xfId="0" applyNumberFormat="1" applyFont="1" applyFill="1" applyBorder="1" applyAlignment="1">
      <alignment horizontal="center" vertical="top" wrapText="1"/>
    </xf>
    <xf numFmtId="3" fontId="1" fillId="6" borderId="98" xfId="0" applyNumberFormat="1" applyFont="1" applyFill="1" applyBorder="1" applyAlignment="1">
      <alignment horizontal="center" vertical="top" wrapText="1"/>
    </xf>
    <xf numFmtId="0" fontId="1" fillId="0" borderId="35" xfId="0" applyFont="1" applyBorder="1" applyAlignment="1">
      <alignment vertical="top" wrapText="1"/>
    </xf>
    <xf numFmtId="0" fontId="1" fillId="6" borderId="85" xfId="0" applyFont="1" applyFill="1" applyBorder="1" applyAlignment="1">
      <alignment horizontal="center" vertical="top" wrapText="1"/>
    </xf>
    <xf numFmtId="0" fontId="1" fillId="6" borderId="102" xfId="0" applyFont="1" applyFill="1" applyBorder="1" applyAlignment="1">
      <alignment horizontal="center" vertical="top" wrapText="1"/>
    </xf>
    <xf numFmtId="0" fontId="1" fillId="6" borderId="96" xfId="0" applyFont="1" applyFill="1" applyBorder="1" applyAlignment="1">
      <alignment horizontal="center" vertical="top" wrapText="1"/>
    </xf>
    <xf numFmtId="0" fontId="1" fillId="6" borderId="88" xfId="0" applyFont="1" applyFill="1" applyBorder="1" applyAlignment="1">
      <alignment horizontal="center" vertical="top" wrapText="1"/>
    </xf>
    <xf numFmtId="3" fontId="1" fillId="6" borderId="79" xfId="0" applyNumberFormat="1" applyFont="1" applyFill="1" applyBorder="1" applyAlignment="1">
      <alignment horizontal="center" vertical="top"/>
    </xf>
    <xf numFmtId="165" fontId="1" fillId="6" borderId="98" xfId="1" applyNumberFormat="1" applyFont="1" applyFill="1" applyBorder="1" applyAlignment="1">
      <alignment horizontal="center" vertical="top" wrapText="1"/>
    </xf>
    <xf numFmtId="3" fontId="17" fillId="6" borderId="99" xfId="1" applyNumberFormat="1" applyFont="1" applyFill="1" applyBorder="1" applyAlignment="1">
      <alignment horizontal="center" vertical="top"/>
    </xf>
    <xf numFmtId="165" fontId="17" fillId="6" borderId="90" xfId="1" applyNumberFormat="1" applyFont="1" applyFill="1" applyBorder="1" applyAlignment="1">
      <alignment horizontal="center" vertical="top"/>
    </xf>
    <xf numFmtId="165" fontId="17" fillId="6" borderId="99" xfId="0" applyNumberFormat="1" applyFont="1" applyFill="1" applyBorder="1" applyAlignment="1">
      <alignment horizontal="center" vertical="top"/>
    </xf>
    <xf numFmtId="165" fontId="25" fillId="6" borderId="16" xfId="1" applyNumberFormat="1" applyFont="1" applyFill="1" applyBorder="1" applyAlignment="1">
      <alignment horizontal="center" vertical="top"/>
    </xf>
    <xf numFmtId="49" fontId="1" fillId="8" borderId="27" xfId="0" applyNumberFormat="1" applyFont="1" applyFill="1" applyBorder="1" applyAlignment="1">
      <alignment horizontal="center" vertical="top" textRotation="91" wrapText="1"/>
    </xf>
    <xf numFmtId="0" fontId="17" fillId="6" borderId="100" xfId="0" applyFont="1" applyFill="1" applyBorder="1" applyAlignment="1">
      <alignment vertical="top" wrapText="1"/>
    </xf>
    <xf numFmtId="3" fontId="17" fillId="6" borderId="85" xfId="0" applyNumberFormat="1" applyFont="1" applyFill="1" applyBorder="1" applyAlignment="1">
      <alignment horizontal="center" vertical="top"/>
    </xf>
    <xf numFmtId="3" fontId="17" fillId="6" borderId="96" xfId="0" applyNumberFormat="1" applyFont="1" applyFill="1" applyBorder="1" applyAlignment="1">
      <alignment horizontal="center" vertical="top"/>
    </xf>
    <xf numFmtId="3" fontId="1" fillId="6" borderId="96"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49" fontId="2" fillId="6" borderId="12" xfId="0" applyNumberFormat="1" applyFont="1" applyFill="1" applyBorder="1" applyAlignment="1">
      <alignment horizontal="center" vertical="top"/>
    </xf>
    <xf numFmtId="3" fontId="2" fillId="5" borderId="24" xfId="0" applyNumberFormat="1" applyFont="1" applyFill="1" applyBorder="1" applyAlignment="1">
      <alignment horizontal="center" vertical="top"/>
    </xf>
    <xf numFmtId="3" fontId="1" fillId="6" borderId="17" xfId="0" applyNumberFormat="1" applyFont="1" applyFill="1" applyBorder="1" applyAlignment="1">
      <alignment vertical="top" wrapText="1"/>
    </xf>
    <xf numFmtId="0" fontId="1" fillId="6" borderId="11" xfId="0" applyFont="1" applyFill="1" applyBorder="1" applyAlignment="1">
      <alignment horizontal="left" vertical="top" wrapText="1"/>
    </xf>
    <xf numFmtId="3" fontId="1" fillId="6" borderId="11" xfId="0" applyNumberFormat="1" applyFont="1" applyFill="1" applyBorder="1" applyAlignment="1">
      <alignment vertical="top" wrapText="1"/>
    </xf>
    <xf numFmtId="3" fontId="2" fillId="4" borderId="23" xfId="0" applyNumberFormat="1" applyFont="1" applyFill="1" applyBorder="1" applyAlignment="1">
      <alignment horizontal="center" vertical="top"/>
    </xf>
    <xf numFmtId="49" fontId="2" fillId="5" borderId="12" xfId="0" applyNumberFormat="1" applyFont="1" applyFill="1" applyBorder="1" applyAlignment="1">
      <alignment horizontal="center" vertical="top"/>
    </xf>
    <xf numFmtId="3" fontId="1" fillId="6" borderId="85" xfId="0" applyNumberFormat="1" applyFont="1" applyFill="1" applyBorder="1" applyAlignment="1">
      <alignment horizontal="center" vertical="top"/>
    </xf>
    <xf numFmtId="3" fontId="17" fillId="6" borderId="76" xfId="0" applyNumberFormat="1" applyFont="1" applyFill="1" applyBorder="1" applyAlignment="1">
      <alignment horizontal="center" vertical="top"/>
    </xf>
    <xf numFmtId="3" fontId="17" fillId="6" borderId="38" xfId="0" applyNumberFormat="1" applyFont="1" applyFill="1" applyBorder="1" applyAlignment="1">
      <alignment horizontal="center" vertical="top"/>
    </xf>
    <xf numFmtId="3" fontId="2" fillId="6" borderId="59" xfId="0" applyNumberFormat="1" applyFont="1" applyFill="1" applyBorder="1" applyAlignment="1">
      <alignment horizontal="center" vertical="top"/>
    </xf>
    <xf numFmtId="49" fontId="1" fillId="7" borderId="36" xfId="0" applyNumberFormat="1" applyFont="1" applyFill="1" applyBorder="1" applyAlignment="1">
      <alignment horizontal="center" vertical="top" wrapText="1"/>
    </xf>
    <xf numFmtId="49" fontId="1" fillId="7" borderId="59" xfId="0" applyNumberFormat="1" applyFont="1" applyFill="1" applyBorder="1" applyAlignment="1">
      <alignment horizontal="center" vertical="top" wrapText="1"/>
    </xf>
    <xf numFmtId="49" fontId="1" fillId="7" borderId="37" xfId="0" applyNumberFormat="1" applyFont="1" applyFill="1" applyBorder="1" applyAlignment="1">
      <alignment horizontal="center" vertical="top" wrapText="1"/>
    </xf>
    <xf numFmtId="49" fontId="2" fillId="8" borderId="58" xfId="0" applyNumberFormat="1" applyFont="1" applyFill="1" applyBorder="1" applyAlignment="1">
      <alignment vertical="top"/>
    </xf>
    <xf numFmtId="0" fontId="12" fillId="6" borderId="35" xfId="0" applyFont="1" applyFill="1" applyBorder="1" applyAlignment="1">
      <alignment vertical="top" wrapText="1"/>
    </xf>
    <xf numFmtId="3" fontId="8" fillId="6" borderId="52" xfId="0" applyNumberFormat="1" applyFont="1" applyFill="1" applyBorder="1" applyAlignment="1">
      <alignment horizontal="center" vertical="top"/>
    </xf>
    <xf numFmtId="165" fontId="8" fillId="6" borderId="52" xfId="0" applyNumberFormat="1" applyFont="1" applyFill="1" applyBorder="1" applyAlignment="1">
      <alignment horizontal="center" vertical="top"/>
    </xf>
    <xf numFmtId="0" fontId="1" fillId="6" borderId="61" xfId="0" applyFont="1" applyFill="1" applyBorder="1" applyAlignment="1">
      <alignment horizontal="center" vertical="top" wrapText="1"/>
    </xf>
    <xf numFmtId="3" fontId="1" fillId="6" borderId="12" xfId="0" applyNumberFormat="1" applyFont="1" applyFill="1" applyBorder="1" applyAlignment="1">
      <alignment horizontal="left" vertical="top" wrapText="1"/>
    </xf>
    <xf numFmtId="3" fontId="1" fillId="6" borderId="4" xfId="0" applyNumberFormat="1" applyFont="1" applyFill="1" applyBorder="1" applyAlignment="1">
      <alignment horizontal="left" vertical="top" wrapText="1"/>
    </xf>
    <xf numFmtId="3" fontId="1" fillId="6" borderId="13" xfId="0" applyNumberFormat="1" applyFont="1" applyFill="1" applyBorder="1" applyAlignment="1">
      <alignment horizontal="left" vertical="top" wrapText="1"/>
    </xf>
    <xf numFmtId="3" fontId="1" fillId="6" borderId="59" xfId="0" applyNumberFormat="1" applyFont="1" applyFill="1" applyBorder="1" applyAlignment="1">
      <alignment horizontal="left" vertical="top" wrapText="1"/>
    </xf>
    <xf numFmtId="3" fontId="1" fillId="6" borderId="36" xfId="0" applyNumberFormat="1" applyFont="1" applyFill="1" applyBorder="1" applyAlignment="1">
      <alignment horizontal="left" vertical="top" wrapText="1"/>
    </xf>
    <xf numFmtId="3" fontId="1" fillId="6" borderId="3" xfId="0" applyNumberFormat="1" applyFont="1" applyFill="1" applyBorder="1" applyAlignment="1">
      <alignment horizontal="left" vertical="top" wrapText="1"/>
    </xf>
    <xf numFmtId="3" fontId="1" fillId="6" borderId="57" xfId="0" applyNumberFormat="1" applyFont="1" applyFill="1" applyBorder="1" applyAlignment="1">
      <alignment horizontal="left" vertical="top" wrapText="1"/>
    </xf>
    <xf numFmtId="3" fontId="1" fillId="6" borderId="43" xfId="0" applyNumberFormat="1" applyFont="1" applyFill="1" applyBorder="1" applyAlignment="1">
      <alignment horizontal="left" vertical="top" wrapText="1"/>
    </xf>
    <xf numFmtId="3" fontId="1" fillId="6" borderId="37" xfId="0" applyNumberFormat="1" applyFont="1" applyFill="1" applyBorder="1" applyAlignment="1">
      <alignment horizontal="left" vertical="top" wrapText="1"/>
    </xf>
    <xf numFmtId="3" fontId="4" fillId="8" borderId="1" xfId="0" applyNumberFormat="1" applyFont="1" applyFill="1" applyBorder="1" applyAlignment="1">
      <alignment horizontal="center" vertical="top" wrapText="1"/>
    </xf>
    <xf numFmtId="3" fontId="2" fillId="6" borderId="52" xfId="0" applyNumberFormat="1" applyFont="1" applyFill="1" applyBorder="1" applyAlignment="1">
      <alignment horizontal="center" vertical="top"/>
    </xf>
    <xf numFmtId="165" fontId="2" fillId="6" borderId="52" xfId="0" applyNumberFormat="1" applyFont="1" applyFill="1" applyBorder="1" applyAlignment="1">
      <alignment horizontal="center" vertical="top"/>
    </xf>
    <xf numFmtId="3" fontId="1" fillId="6" borderId="61" xfId="0" applyNumberFormat="1" applyFont="1" applyFill="1" applyBorder="1" applyAlignment="1">
      <alignment horizontal="left" vertical="top" wrapText="1"/>
    </xf>
    <xf numFmtId="3" fontId="1" fillId="0" borderId="0" xfId="0" applyNumberFormat="1" applyFont="1" applyBorder="1" applyAlignment="1">
      <alignment horizontal="center" vertical="top"/>
    </xf>
    <xf numFmtId="3" fontId="1" fillId="6" borderId="73" xfId="0" applyNumberFormat="1" applyFont="1" applyFill="1" applyBorder="1" applyAlignment="1">
      <alignment horizontal="center" vertical="top"/>
    </xf>
    <xf numFmtId="165" fontId="1" fillId="6" borderId="16" xfId="1"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1" fillId="6" borderId="16" xfId="0" applyNumberFormat="1" applyFont="1" applyFill="1" applyBorder="1" applyAlignment="1">
      <alignment horizontal="center" vertical="top" wrapText="1"/>
    </xf>
    <xf numFmtId="3" fontId="2" fillId="8" borderId="12" xfId="0" applyNumberFormat="1" applyFont="1" applyFill="1" applyBorder="1" applyAlignment="1">
      <alignment horizontal="center" vertical="top" wrapText="1"/>
    </xf>
    <xf numFmtId="49" fontId="2" fillId="6" borderId="38" xfId="0" applyNumberFormat="1" applyFont="1" applyFill="1" applyBorder="1" applyAlignment="1">
      <alignment horizontal="center" vertical="top" wrapText="1"/>
    </xf>
    <xf numFmtId="0" fontId="1" fillId="10" borderId="84" xfId="0" applyFont="1" applyFill="1" applyBorder="1" applyAlignment="1">
      <alignment horizontal="center" vertical="top"/>
    </xf>
    <xf numFmtId="0" fontId="1" fillId="6" borderId="11" xfId="0" applyFont="1" applyFill="1" applyBorder="1" applyAlignment="1">
      <alignment horizontal="left" vertical="top" wrapText="1"/>
    </xf>
    <xf numFmtId="0" fontId="1" fillId="6" borderId="14" xfId="1" applyFont="1" applyFill="1" applyBorder="1" applyAlignment="1">
      <alignment vertical="top" wrapText="1"/>
    </xf>
    <xf numFmtId="3" fontId="2" fillId="5" borderId="12" xfId="0" applyNumberFormat="1" applyFont="1" applyFill="1" applyBorder="1" applyAlignment="1">
      <alignment horizontal="center" vertical="top"/>
    </xf>
    <xf numFmtId="49" fontId="2" fillId="4" borderId="11" xfId="0" applyNumberFormat="1" applyFont="1" applyFill="1" applyBorder="1" applyAlignment="1">
      <alignment horizontal="center" vertical="top"/>
    </xf>
    <xf numFmtId="49" fontId="2" fillId="6" borderId="36" xfId="0" applyNumberFormat="1" applyFont="1" applyFill="1" applyBorder="1" applyAlignment="1">
      <alignment horizontal="center" vertical="top"/>
    </xf>
    <xf numFmtId="3" fontId="2" fillId="8" borderId="12" xfId="0" applyNumberFormat="1" applyFont="1" applyFill="1" applyBorder="1" applyAlignment="1">
      <alignment horizontal="center" vertical="top"/>
    </xf>
    <xf numFmtId="49"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8" borderId="12" xfId="0" applyNumberFormat="1" applyFont="1" applyFill="1" applyBorder="1" applyAlignment="1">
      <alignment horizontal="center" vertical="top"/>
    </xf>
    <xf numFmtId="3" fontId="1" fillId="6" borderId="16" xfId="0" applyNumberFormat="1" applyFont="1" applyFill="1" applyBorder="1" applyAlignment="1">
      <alignment horizontal="center" vertical="top" wrapText="1"/>
    </xf>
    <xf numFmtId="49" fontId="2" fillId="6" borderId="36" xfId="0" applyNumberFormat="1" applyFont="1" applyFill="1" applyBorder="1" applyAlignment="1">
      <alignment horizontal="center" vertical="top"/>
    </xf>
    <xf numFmtId="3" fontId="1" fillId="6" borderId="8" xfId="0" applyNumberFormat="1" applyFont="1" applyFill="1" applyBorder="1" applyAlignment="1">
      <alignment vertical="top" wrapText="1"/>
    </xf>
    <xf numFmtId="0" fontId="1" fillId="6" borderId="32" xfId="0" applyFont="1" applyFill="1" applyBorder="1" applyAlignment="1">
      <alignment vertical="top" wrapText="1"/>
    </xf>
    <xf numFmtId="0" fontId="1" fillId="10" borderId="38" xfId="0" applyFont="1" applyFill="1" applyBorder="1" applyAlignment="1">
      <alignment horizontal="center" vertical="top"/>
    </xf>
    <xf numFmtId="49" fontId="1" fillId="6" borderId="12" xfId="0" applyNumberFormat="1" applyFont="1" applyFill="1" applyBorder="1" applyAlignment="1">
      <alignment horizontal="center" vertical="top" wrapText="1"/>
    </xf>
    <xf numFmtId="3" fontId="6" fillId="0" borderId="4" xfId="0" applyNumberFormat="1" applyFont="1" applyFill="1" applyBorder="1" applyAlignment="1">
      <alignment horizontal="center" vertical="top" wrapText="1"/>
    </xf>
    <xf numFmtId="3" fontId="5" fillId="6" borderId="13" xfId="0" applyNumberFormat="1" applyFont="1" applyFill="1" applyBorder="1" applyAlignment="1">
      <alignment horizontal="center" vertical="top" wrapText="1"/>
    </xf>
    <xf numFmtId="3" fontId="1" fillId="6" borderId="25" xfId="0" applyNumberFormat="1" applyFont="1" applyFill="1" applyBorder="1" applyAlignment="1">
      <alignment horizontal="center" vertical="top" wrapText="1"/>
    </xf>
    <xf numFmtId="3" fontId="1" fillId="6" borderId="25" xfId="0" applyNumberFormat="1" applyFont="1" applyFill="1" applyBorder="1" applyAlignment="1">
      <alignment horizontal="center" vertical="top" textRotation="90" wrapText="1"/>
    </xf>
    <xf numFmtId="3" fontId="19" fillId="6" borderId="13" xfId="0" applyNumberFormat="1" applyFont="1" applyFill="1" applyBorder="1" applyAlignment="1">
      <alignment horizontal="center" vertical="top" wrapText="1"/>
    </xf>
    <xf numFmtId="3" fontId="17" fillId="6" borderId="25" xfId="0" applyNumberFormat="1" applyFont="1" applyFill="1" applyBorder="1" applyAlignment="1">
      <alignment horizontal="center" vertical="top" textRotation="90" wrapText="1"/>
    </xf>
    <xf numFmtId="3" fontId="1" fillId="0" borderId="51" xfId="0" applyNumberFormat="1" applyFont="1" applyFill="1" applyBorder="1" applyAlignment="1">
      <alignment horizontal="center" vertical="top" textRotation="90" wrapText="1"/>
    </xf>
    <xf numFmtId="3" fontId="1" fillId="6" borderId="18" xfId="0" applyNumberFormat="1" applyFont="1" applyFill="1" applyBorder="1" applyAlignment="1">
      <alignment horizontal="center" vertical="top" textRotation="90" wrapText="1"/>
    </xf>
    <xf numFmtId="3" fontId="1" fillId="6" borderId="41" xfId="0" applyNumberFormat="1" applyFont="1" applyFill="1" applyBorder="1" applyAlignment="1">
      <alignment horizontal="center" vertical="top" textRotation="90" wrapText="1"/>
    </xf>
    <xf numFmtId="3" fontId="1" fillId="6" borderId="13" xfId="0" applyNumberFormat="1" applyFont="1" applyFill="1" applyBorder="1" applyAlignment="1">
      <alignment horizontal="center" vertical="top" textRotation="90" wrapText="1"/>
    </xf>
    <xf numFmtId="3" fontId="17" fillId="6" borderId="41" xfId="0" applyNumberFormat="1" applyFont="1" applyFill="1" applyBorder="1" applyAlignment="1">
      <alignment horizontal="center" vertical="top" textRotation="90" wrapText="1"/>
    </xf>
    <xf numFmtId="3" fontId="17" fillId="6" borderId="59" xfId="0" applyNumberFormat="1" applyFont="1" applyFill="1" applyBorder="1" applyAlignment="1">
      <alignment horizontal="center" vertical="top" textRotation="90" wrapText="1"/>
    </xf>
    <xf numFmtId="3" fontId="2" fillId="6" borderId="51" xfId="0" applyNumberFormat="1" applyFont="1" applyFill="1" applyBorder="1" applyAlignment="1">
      <alignment horizontal="center" vertical="top"/>
    </xf>
    <xf numFmtId="165" fontId="2" fillId="6" borderId="13" xfId="0" applyNumberFormat="1" applyFont="1" applyFill="1" applyBorder="1" applyAlignment="1">
      <alignment horizontal="center" vertical="center" wrapText="1"/>
    </xf>
    <xf numFmtId="165" fontId="1" fillId="6" borderId="13" xfId="0" applyNumberFormat="1" applyFont="1" applyFill="1" applyBorder="1" applyAlignment="1">
      <alignment horizontal="center" vertical="center" textRotation="90" wrapText="1"/>
    </xf>
    <xf numFmtId="3" fontId="16" fillId="6" borderId="13" xfId="0" applyNumberFormat="1" applyFont="1" applyFill="1" applyBorder="1" applyAlignment="1">
      <alignment wrapText="1"/>
    </xf>
    <xf numFmtId="165" fontId="1" fillId="6" borderId="59" xfId="0" applyNumberFormat="1" applyFont="1" applyFill="1" applyBorder="1" applyAlignment="1">
      <alignment horizontal="center" vertical="center" textRotation="90" wrapText="1"/>
    </xf>
    <xf numFmtId="3" fontId="2" fillId="0" borderId="51" xfId="0" applyNumberFormat="1" applyFont="1" applyFill="1" applyBorder="1" applyAlignment="1">
      <alignment horizontal="center" vertical="top" wrapText="1"/>
    </xf>
    <xf numFmtId="3" fontId="1" fillId="6" borderId="12" xfId="0" applyNumberFormat="1" applyFont="1" applyFill="1" applyBorder="1" applyAlignment="1">
      <alignment horizontal="left" vertical="top" wrapText="1"/>
    </xf>
    <xf numFmtId="3" fontId="2" fillId="4" borderId="11" xfId="0" applyNumberFormat="1" applyFont="1" applyFill="1" applyBorder="1" applyAlignment="1">
      <alignment horizontal="center" vertical="top"/>
    </xf>
    <xf numFmtId="3" fontId="2" fillId="6" borderId="12" xfId="0" applyNumberFormat="1" applyFont="1" applyFill="1" applyBorder="1" applyAlignment="1">
      <alignment horizontal="center" vertical="top" wrapText="1"/>
    </xf>
    <xf numFmtId="0" fontId="1" fillId="6" borderId="14" xfId="0" applyFont="1" applyFill="1" applyBorder="1" applyAlignment="1">
      <alignment vertical="top" wrapText="1"/>
    </xf>
    <xf numFmtId="3" fontId="2" fillId="5" borderId="12" xfId="0" applyNumberFormat="1" applyFont="1" applyFill="1" applyBorder="1" applyAlignment="1">
      <alignment horizontal="center" vertical="top"/>
    </xf>
    <xf numFmtId="0" fontId="12" fillId="6" borderId="13" xfId="0" applyFont="1" applyFill="1" applyBorder="1" applyAlignment="1">
      <alignment horizontal="center" vertical="center" textRotation="90" wrapText="1"/>
    </xf>
    <xf numFmtId="3" fontId="2" fillId="8" borderId="12" xfId="0" applyNumberFormat="1" applyFont="1" applyFill="1" applyBorder="1" applyAlignment="1">
      <alignment horizontal="center" vertical="top"/>
    </xf>
    <xf numFmtId="0" fontId="1" fillId="6" borderId="95" xfId="0" applyFont="1" applyFill="1" applyBorder="1" applyAlignment="1">
      <alignment horizontal="left" vertical="top" wrapText="1"/>
    </xf>
    <xf numFmtId="3" fontId="1" fillId="0" borderId="20" xfId="0" applyNumberFormat="1" applyFont="1" applyBorder="1" applyAlignment="1">
      <alignment horizontal="center" wrapText="1"/>
    </xf>
    <xf numFmtId="3" fontId="6" fillId="0" borderId="47" xfId="0" applyNumberFormat="1" applyFont="1" applyBorder="1" applyAlignment="1">
      <alignment horizontal="center" vertical="top" wrapText="1"/>
    </xf>
    <xf numFmtId="3" fontId="16" fillId="6" borderId="43" xfId="0" applyNumberFormat="1" applyFont="1" applyFill="1" applyBorder="1" applyAlignment="1">
      <alignment horizontal="center" vertical="top" wrapText="1"/>
    </xf>
    <xf numFmtId="3" fontId="4" fillId="0" borderId="29" xfId="0" applyNumberFormat="1" applyFont="1" applyBorder="1" applyAlignment="1">
      <alignment horizontal="center" vertical="top" wrapText="1"/>
    </xf>
    <xf numFmtId="3" fontId="17" fillId="6" borderId="43" xfId="0" applyNumberFormat="1" applyFont="1" applyFill="1" applyBorder="1" applyAlignment="1">
      <alignment horizontal="center" vertical="top" wrapText="1"/>
    </xf>
    <xf numFmtId="3" fontId="17" fillId="6" borderId="37" xfId="0" applyNumberFormat="1" applyFont="1" applyFill="1" applyBorder="1" applyAlignment="1">
      <alignment horizontal="center" vertical="top" wrapText="1"/>
    </xf>
    <xf numFmtId="0" fontId="16" fillId="6" borderId="43" xfId="0" applyFont="1" applyFill="1" applyBorder="1" applyAlignment="1">
      <alignment horizontal="center" vertical="center" wrapText="1"/>
    </xf>
    <xf numFmtId="0" fontId="1" fillId="6" borderId="20" xfId="0" applyFont="1" applyFill="1" applyBorder="1" applyAlignment="1">
      <alignment horizontal="center" vertical="center" wrapText="1"/>
    </xf>
    <xf numFmtId="3" fontId="1" fillId="6" borderId="47" xfId="0" applyNumberFormat="1" applyFont="1" applyFill="1" applyBorder="1" applyAlignment="1">
      <alignment horizontal="center" vertical="top" wrapText="1"/>
    </xf>
    <xf numFmtId="3" fontId="1" fillId="6" borderId="89" xfId="0" applyNumberFormat="1" applyFont="1" applyFill="1" applyBorder="1" applyAlignment="1">
      <alignment horizontal="center" vertical="top" wrapText="1"/>
    </xf>
    <xf numFmtId="0" fontId="12" fillId="6" borderId="47" xfId="0" applyFont="1" applyFill="1" applyBorder="1" applyAlignment="1">
      <alignment horizontal="center" vertical="top" wrapText="1"/>
    </xf>
    <xf numFmtId="3" fontId="15" fillId="6" borderId="43" xfId="0" applyNumberFormat="1" applyFont="1" applyFill="1" applyBorder="1" applyAlignment="1">
      <alignment horizontal="center" vertical="top" wrapText="1"/>
    </xf>
    <xf numFmtId="3" fontId="15" fillId="6" borderId="37" xfId="0" applyNumberFormat="1" applyFont="1" applyFill="1" applyBorder="1" applyAlignment="1">
      <alignment horizontal="center" vertical="top" wrapText="1"/>
    </xf>
    <xf numFmtId="3" fontId="17" fillId="6" borderId="14" xfId="0" applyNumberFormat="1" applyFont="1" applyFill="1" applyBorder="1" applyAlignment="1">
      <alignment horizontal="left" vertical="top" wrapText="1"/>
    </xf>
    <xf numFmtId="49" fontId="1" fillId="6" borderId="0" xfId="0" applyNumberFormat="1" applyFont="1" applyFill="1" applyBorder="1" applyAlignment="1">
      <alignment horizontal="center" vertical="top" wrapText="1"/>
    </xf>
    <xf numFmtId="49" fontId="1" fillId="6" borderId="13" xfId="0" applyNumberFormat="1" applyFont="1" applyFill="1" applyBorder="1" applyAlignment="1">
      <alignment horizontal="center" vertical="top" wrapText="1"/>
    </xf>
    <xf numFmtId="3" fontId="16" fillId="6" borderId="59" xfId="0" applyNumberFormat="1" applyFont="1" applyFill="1" applyBorder="1" applyAlignment="1">
      <alignment horizontal="center" vertical="center" textRotation="90" wrapText="1"/>
    </xf>
    <xf numFmtId="3" fontId="1" fillId="6" borderId="90" xfId="0" applyNumberFormat="1" applyFont="1" applyFill="1" applyBorder="1" applyAlignment="1">
      <alignment horizontal="center" vertical="top" wrapText="1"/>
    </xf>
    <xf numFmtId="165" fontId="1" fillId="6" borderId="99" xfId="0" applyNumberFormat="1" applyFont="1" applyFill="1" applyBorder="1" applyAlignment="1">
      <alignment horizontal="center" vertical="top"/>
    </xf>
    <xf numFmtId="0" fontId="13" fillId="6" borderId="54" xfId="0" applyFont="1" applyFill="1" applyBorder="1" applyAlignment="1">
      <alignment horizontal="left" vertical="top" wrapText="1"/>
    </xf>
    <xf numFmtId="0" fontId="13" fillId="6" borderId="89" xfId="0" applyFont="1" applyFill="1" applyBorder="1" applyAlignment="1">
      <alignment horizontal="center" vertical="top" wrapText="1"/>
    </xf>
    <xf numFmtId="3" fontId="17" fillId="6" borderId="103" xfId="0" applyNumberFormat="1" applyFont="1" applyFill="1" applyBorder="1" applyAlignment="1">
      <alignment horizontal="center" vertical="top" wrapText="1"/>
    </xf>
    <xf numFmtId="165" fontId="17" fillId="6" borderId="103" xfId="0" applyNumberFormat="1" applyFont="1" applyFill="1" applyBorder="1" applyAlignment="1">
      <alignment horizontal="center" vertical="top"/>
    </xf>
    <xf numFmtId="0" fontId="17" fillId="6" borderId="54" xfId="0" applyFont="1" applyFill="1" applyBorder="1" applyAlignment="1">
      <alignment vertical="top" wrapText="1"/>
    </xf>
    <xf numFmtId="0" fontId="13" fillId="6" borderId="83" xfId="0" applyFont="1" applyFill="1" applyBorder="1" applyAlignment="1">
      <alignment horizontal="left" vertical="top" wrapText="1"/>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1" fillId="6" borderId="35" xfId="0" applyNumberFormat="1" applyFont="1" applyFill="1" applyBorder="1" applyAlignment="1">
      <alignment horizontal="left" vertical="top" wrapText="1"/>
    </xf>
    <xf numFmtId="3" fontId="1" fillId="6" borderId="43" xfId="0" applyNumberFormat="1" applyFont="1" applyFill="1" applyBorder="1" applyAlignment="1">
      <alignment horizontal="center" vertical="top" wrapText="1"/>
    </xf>
    <xf numFmtId="3" fontId="1" fillId="6" borderId="20" xfId="0" applyNumberFormat="1" applyFont="1" applyFill="1" applyBorder="1" applyAlignment="1">
      <alignment horizontal="center" vertical="top" wrapText="1"/>
    </xf>
    <xf numFmtId="3" fontId="1" fillId="6" borderId="37" xfId="0" applyNumberFormat="1" applyFont="1" applyFill="1" applyBorder="1" applyAlignment="1">
      <alignment horizontal="center" vertical="top" wrapText="1"/>
    </xf>
    <xf numFmtId="3" fontId="2" fillId="8" borderId="12" xfId="0" applyNumberFormat="1" applyFont="1" applyFill="1" applyBorder="1" applyAlignment="1">
      <alignment horizontal="center" vertical="top" wrapText="1"/>
    </xf>
    <xf numFmtId="49" fontId="2" fillId="5" borderId="3" xfId="0" applyNumberFormat="1" applyFont="1" applyFill="1" applyBorder="1" applyAlignment="1">
      <alignment horizontal="center" vertical="top" wrapText="1"/>
    </xf>
    <xf numFmtId="49"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8" borderId="12" xfId="0" applyNumberFormat="1" applyFont="1" applyFill="1" applyBorder="1" applyAlignment="1">
      <alignment horizontal="center" vertical="top"/>
    </xf>
    <xf numFmtId="3" fontId="1" fillId="6" borderId="17" xfId="0" applyNumberFormat="1" applyFont="1" applyFill="1" applyBorder="1" applyAlignment="1">
      <alignment vertical="top" wrapText="1"/>
    </xf>
    <xf numFmtId="3" fontId="1" fillId="6" borderId="20" xfId="0" applyNumberFormat="1" applyFont="1" applyFill="1" applyBorder="1" applyAlignment="1">
      <alignment horizontal="center" vertical="top" wrapText="1"/>
    </xf>
    <xf numFmtId="3" fontId="1" fillId="6" borderId="37" xfId="0" applyNumberFormat="1" applyFont="1" applyFill="1" applyBorder="1" applyAlignment="1">
      <alignment horizontal="center" vertical="top" wrapText="1"/>
    </xf>
    <xf numFmtId="3" fontId="1" fillId="6" borderId="35" xfId="0" applyNumberFormat="1" applyFont="1" applyFill="1" applyBorder="1" applyAlignment="1">
      <alignment vertical="top" wrapText="1"/>
    </xf>
    <xf numFmtId="3" fontId="1" fillId="6" borderId="92" xfId="0" applyNumberFormat="1" applyFont="1" applyFill="1" applyBorder="1" applyAlignment="1">
      <alignment vertical="top" wrapText="1"/>
    </xf>
    <xf numFmtId="3" fontId="1" fillId="6" borderId="84" xfId="0" applyNumberFormat="1" applyFont="1" applyFill="1" applyBorder="1" applyAlignment="1">
      <alignment horizontal="center" vertical="top" wrapText="1"/>
    </xf>
    <xf numFmtId="3" fontId="1" fillId="6" borderId="93" xfId="0" applyNumberFormat="1" applyFont="1" applyFill="1" applyBorder="1" applyAlignment="1">
      <alignment horizontal="center" vertical="top" wrapText="1"/>
    </xf>
    <xf numFmtId="3" fontId="1" fillId="6" borderId="87" xfId="0" applyNumberFormat="1" applyFont="1" applyFill="1" applyBorder="1" applyAlignment="1">
      <alignment horizontal="center" vertical="top" wrapText="1"/>
    </xf>
    <xf numFmtId="3" fontId="18" fillId="6" borderId="36" xfId="0" applyNumberFormat="1" applyFont="1" applyFill="1" applyBorder="1" applyAlignment="1">
      <alignment horizontal="center" vertical="top" wrapText="1"/>
    </xf>
    <xf numFmtId="3" fontId="1" fillId="6" borderId="103" xfId="0" applyNumberFormat="1" applyFont="1" applyFill="1" applyBorder="1" applyAlignment="1">
      <alignment horizontal="center" vertical="top"/>
    </xf>
    <xf numFmtId="165" fontId="1" fillId="6" borderId="41" xfId="0" applyNumberFormat="1" applyFont="1" applyFill="1" applyBorder="1" applyAlignment="1">
      <alignment horizontal="center" vertical="center" textRotation="90" wrapText="1"/>
    </xf>
    <xf numFmtId="3" fontId="16" fillId="6" borderId="43" xfId="0" applyNumberFormat="1" applyFont="1" applyFill="1" applyBorder="1" applyAlignment="1">
      <alignment horizontal="center" vertical="top" wrapText="1"/>
    </xf>
    <xf numFmtId="3" fontId="1" fillId="6" borderId="43" xfId="0" applyNumberFormat="1" applyFont="1" applyFill="1" applyBorder="1" applyAlignment="1">
      <alignment horizontal="center" vertical="top" wrapText="1"/>
    </xf>
    <xf numFmtId="0" fontId="16" fillId="0" borderId="59" xfId="0" applyFont="1" applyBorder="1" applyAlignment="1">
      <alignment vertical="center" textRotation="90" wrapText="1"/>
    </xf>
    <xf numFmtId="3" fontId="1" fillId="6" borderId="69" xfId="0" applyNumberFormat="1" applyFont="1" applyFill="1" applyBorder="1" applyAlignment="1">
      <alignment horizontal="center" vertical="top"/>
    </xf>
    <xf numFmtId="165" fontId="1" fillId="6" borderId="16" xfId="0" applyNumberFormat="1" applyFont="1" applyFill="1" applyBorder="1" applyAlignment="1">
      <alignment horizontal="center" vertical="top"/>
    </xf>
    <xf numFmtId="165" fontId="1" fillId="6" borderId="52" xfId="0" applyNumberFormat="1" applyFont="1" applyFill="1" applyBorder="1" applyAlignment="1">
      <alignment horizontal="center" vertical="top"/>
    </xf>
    <xf numFmtId="3" fontId="2" fillId="6" borderId="13" xfId="0" applyNumberFormat="1" applyFont="1" applyFill="1" applyBorder="1" applyAlignment="1">
      <alignment horizontal="center" vertical="top" wrapText="1"/>
    </xf>
    <xf numFmtId="3" fontId="1" fillId="6" borderId="43" xfId="0" applyNumberFormat="1" applyFont="1" applyFill="1" applyBorder="1" applyAlignment="1">
      <alignment horizontal="center" vertical="top" wrapText="1"/>
    </xf>
    <xf numFmtId="3" fontId="1" fillId="6" borderId="37" xfId="0" applyNumberFormat="1" applyFont="1" applyFill="1" applyBorder="1" applyAlignment="1">
      <alignment horizontal="center" vertical="top" wrapText="1"/>
    </xf>
    <xf numFmtId="3" fontId="1" fillId="6" borderId="16" xfId="0" applyNumberFormat="1" applyFont="1" applyFill="1" applyBorder="1" applyAlignment="1">
      <alignment horizontal="center" vertical="top"/>
    </xf>
    <xf numFmtId="3" fontId="1" fillId="6" borderId="52" xfId="0" applyNumberFormat="1" applyFont="1" applyFill="1" applyBorder="1" applyAlignment="1">
      <alignment horizontal="center" vertical="top"/>
    </xf>
    <xf numFmtId="165" fontId="1" fillId="6" borderId="16" xfId="0" applyNumberFormat="1" applyFont="1" applyFill="1" applyBorder="1" applyAlignment="1">
      <alignment horizontal="center" vertical="top"/>
    </xf>
    <xf numFmtId="165" fontId="1" fillId="6" borderId="52" xfId="0" applyNumberFormat="1" applyFont="1" applyFill="1" applyBorder="1" applyAlignment="1">
      <alignment horizontal="center" vertical="top"/>
    </xf>
    <xf numFmtId="3" fontId="1" fillId="6" borderId="57" xfId="0" applyNumberFormat="1" applyFont="1" applyFill="1" applyBorder="1" applyAlignment="1">
      <alignment horizontal="center" vertical="top" wrapText="1"/>
    </xf>
    <xf numFmtId="3" fontId="2" fillId="4" borderId="11"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49" fontId="2" fillId="6" borderId="12" xfId="0" applyNumberFormat="1" applyFont="1" applyFill="1" applyBorder="1" applyAlignment="1">
      <alignment horizontal="center" vertical="top"/>
    </xf>
    <xf numFmtId="3" fontId="2" fillId="5" borderId="3" xfId="0" applyNumberFormat="1" applyFont="1" applyFill="1" applyBorder="1" applyAlignment="1">
      <alignment horizontal="center" vertical="top"/>
    </xf>
    <xf numFmtId="0" fontId="12" fillId="6" borderId="11" xfId="0" applyFont="1" applyFill="1" applyBorder="1" applyAlignment="1">
      <alignment horizontal="left" vertical="top" wrapText="1"/>
    </xf>
    <xf numFmtId="0" fontId="1" fillId="6" borderId="11" xfId="1" applyFont="1" applyFill="1" applyBorder="1" applyAlignment="1">
      <alignment vertical="top" wrapText="1"/>
    </xf>
    <xf numFmtId="0" fontId="16" fillId="6" borderId="11" xfId="0" applyFont="1" applyFill="1" applyBorder="1" applyAlignment="1">
      <alignment vertical="top" wrapText="1"/>
    </xf>
    <xf numFmtId="0" fontId="11" fillId="6" borderId="11" xfId="0" applyFont="1" applyFill="1" applyBorder="1" applyAlignment="1">
      <alignment vertical="top" wrapText="1"/>
    </xf>
    <xf numFmtId="3" fontId="1" fillId="6" borderId="43" xfId="0" applyNumberFormat="1" applyFont="1" applyFill="1" applyBorder="1" applyAlignment="1">
      <alignment horizontal="center" vertical="top" wrapText="1"/>
    </xf>
    <xf numFmtId="3" fontId="1" fillId="6" borderId="37" xfId="0" applyNumberFormat="1" applyFont="1" applyFill="1" applyBorder="1" applyAlignment="1">
      <alignment horizontal="center" vertical="top" wrapText="1"/>
    </xf>
    <xf numFmtId="3" fontId="2" fillId="8" borderId="3" xfId="0" applyNumberFormat="1" applyFont="1" applyFill="1" applyBorder="1" applyAlignment="1">
      <alignment horizontal="center" vertical="top"/>
    </xf>
    <xf numFmtId="3" fontId="2" fillId="8" borderId="12" xfId="0" applyNumberFormat="1" applyFont="1" applyFill="1" applyBorder="1" applyAlignment="1">
      <alignment horizontal="center" vertical="top"/>
    </xf>
    <xf numFmtId="3" fontId="2" fillId="4" borderId="2" xfId="0" applyNumberFormat="1" applyFont="1" applyFill="1" applyBorder="1" applyAlignment="1">
      <alignment horizontal="center" vertical="top"/>
    </xf>
    <xf numFmtId="49" fontId="2" fillId="6" borderId="36" xfId="0" applyNumberFormat="1" applyFont="1" applyFill="1" applyBorder="1" applyAlignment="1">
      <alignment horizontal="center" vertical="top"/>
    </xf>
    <xf numFmtId="3" fontId="1" fillId="6" borderId="20" xfId="0" applyNumberFormat="1" applyFont="1" applyFill="1" applyBorder="1" applyAlignment="1">
      <alignment horizontal="center" vertical="top" wrapText="1"/>
    </xf>
    <xf numFmtId="0" fontId="1" fillId="6" borderId="14" xfId="0" applyFont="1" applyFill="1" applyBorder="1" applyAlignment="1">
      <alignment vertical="top" wrapText="1"/>
    </xf>
    <xf numFmtId="49" fontId="1" fillId="6" borderId="43" xfId="0" applyNumberFormat="1" applyFont="1" applyFill="1" applyBorder="1" applyAlignment="1">
      <alignment horizontal="center" vertical="center" wrapText="1"/>
    </xf>
    <xf numFmtId="3" fontId="1" fillId="6" borderId="16" xfId="0" applyNumberFormat="1" applyFont="1" applyFill="1" applyBorder="1" applyAlignment="1">
      <alignment horizontal="center" vertical="top"/>
    </xf>
    <xf numFmtId="3" fontId="1" fillId="6" borderId="52" xfId="0" applyNumberFormat="1" applyFont="1" applyFill="1" applyBorder="1" applyAlignment="1">
      <alignment horizontal="center" vertical="top"/>
    </xf>
    <xf numFmtId="165" fontId="1" fillId="6" borderId="16" xfId="0" applyNumberFormat="1" applyFont="1" applyFill="1" applyBorder="1" applyAlignment="1">
      <alignment horizontal="center" vertical="top"/>
    </xf>
    <xf numFmtId="165" fontId="1" fillId="6" borderId="52" xfId="0" applyNumberFormat="1" applyFont="1" applyFill="1" applyBorder="1" applyAlignment="1">
      <alignment horizontal="center" vertical="top"/>
    </xf>
    <xf numFmtId="3" fontId="2" fillId="6" borderId="51" xfId="0" applyNumberFormat="1" applyFont="1" applyFill="1" applyBorder="1" applyAlignment="1">
      <alignment horizontal="left" vertical="top" wrapText="1"/>
    </xf>
    <xf numFmtId="3" fontId="1" fillId="6" borderId="48" xfId="0" applyNumberFormat="1" applyFont="1" applyFill="1" applyBorder="1" applyAlignment="1">
      <alignment horizontal="center" vertical="top"/>
    </xf>
    <xf numFmtId="3" fontId="2" fillId="6" borderId="18" xfId="0" applyNumberFormat="1" applyFont="1" applyFill="1" applyBorder="1" applyAlignment="1">
      <alignment horizontal="center" vertical="top"/>
    </xf>
    <xf numFmtId="3" fontId="2" fillId="6" borderId="33" xfId="0" applyNumberFormat="1" applyFont="1" applyFill="1" applyBorder="1" applyAlignment="1">
      <alignment horizontal="center" vertical="top"/>
    </xf>
    <xf numFmtId="0" fontId="1" fillId="6" borderId="17" xfId="0" applyFont="1" applyFill="1" applyBorder="1" applyAlignment="1">
      <alignment horizontal="left" vertical="top" wrapText="1"/>
    </xf>
    <xf numFmtId="3" fontId="2" fillId="6" borderId="12" xfId="0" applyNumberFormat="1" applyFont="1" applyFill="1" applyBorder="1" applyAlignment="1">
      <alignment horizontal="center" vertical="top"/>
    </xf>
    <xf numFmtId="0" fontId="1" fillId="10" borderId="20" xfId="0" applyFont="1" applyFill="1" applyBorder="1" applyAlignment="1">
      <alignment horizontal="center" vertical="top"/>
    </xf>
    <xf numFmtId="0" fontId="13" fillId="10" borderId="87" xfId="0" applyFont="1" applyFill="1" applyBorder="1" applyAlignment="1">
      <alignment horizontal="center" vertical="top"/>
    </xf>
    <xf numFmtId="0" fontId="1" fillId="6" borderId="54" xfId="0" applyFont="1" applyFill="1" applyBorder="1" applyAlignment="1">
      <alignment horizontal="left" vertical="top" wrapText="1"/>
    </xf>
    <xf numFmtId="0" fontId="1" fillId="10" borderId="83" xfId="0" applyFont="1" applyFill="1" applyBorder="1" applyAlignment="1">
      <alignment horizontal="center" vertical="top"/>
    </xf>
    <xf numFmtId="0" fontId="13" fillId="10" borderId="89" xfId="0" applyFont="1" applyFill="1" applyBorder="1" applyAlignment="1">
      <alignment horizontal="center" vertical="top"/>
    </xf>
    <xf numFmtId="0" fontId="22" fillId="6" borderId="36" xfId="0" applyFont="1" applyFill="1" applyBorder="1" applyAlignment="1">
      <alignment horizontal="center" vertical="center" wrapText="1"/>
    </xf>
    <xf numFmtId="3" fontId="1" fillId="6" borderId="38" xfId="0" applyNumberFormat="1" applyFont="1" applyFill="1" applyBorder="1" applyAlignment="1">
      <alignment horizontal="left" vertical="top" wrapText="1"/>
    </xf>
    <xf numFmtId="0" fontId="0" fillId="6" borderId="36" xfId="0" applyFill="1" applyBorder="1" applyAlignment="1">
      <alignment horizontal="left" vertical="top" wrapText="1"/>
    </xf>
    <xf numFmtId="3" fontId="1" fillId="6" borderId="41" xfId="0" applyNumberFormat="1" applyFont="1" applyFill="1" applyBorder="1" applyAlignment="1">
      <alignment horizontal="left" vertical="center" textRotation="90" wrapText="1"/>
    </xf>
    <xf numFmtId="3" fontId="1" fillId="6" borderId="13" xfId="0" applyNumberFormat="1" applyFont="1" applyFill="1" applyBorder="1" applyAlignment="1">
      <alignment horizontal="left" vertical="center" textRotation="90" wrapText="1"/>
    </xf>
    <xf numFmtId="3" fontId="17" fillId="6" borderId="43" xfId="0" applyNumberFormat="1" applyFont="1" applyFill="1" applyBorder="1" applyAlignment="1">
      <alignment horizontal="center" vertical="top" wrapText="1"/>
    </xf>
    <xf numFmtId="3" fontId="17" fillId="6" borderId="37" xfId="0" applyNumberFormat="1" applyFont="1" applyFill="1" applyBorder="1" applyAlignment="1">
      <alignment horizontal="center" vertical="top" wrapText="1"/>
    </xf>
    <xf numFmtId="49" fontId="2" fillId="4" borderId="2" xfId="0" applyNumberFormat="1" applyFont="1" applyFill="1" applyBorder="1" applyAlignment="1">
      <alignment horizontal="center" vertical="top"/>
    </xf>
    <xf numFmtId="49" fontId="2" fillId="4" borderId="11" xfId="0" applyNumberFormat="1" applyFont="1" applyFill="1" applyBorder="1" applyAlignment="1">
      <alignment horizontal="center" vertical="top"/>
    </xf>
    <xf numFmtId="3" fontId="2" fillId="5" borderId="3" xfId="0" applyNumberFormat="1" applyFont="1" applyFill="1" applyBorder="1" applyAlignment="1">
      <alignment horizontal="center" vertical="top"/>
    </xf>
    <xf numFmtId="3" fontId="2" fillId="5" borderId="12" xfId="0" applyNumberFormat="1" applyFont="1" applyFill="1" applyBorder="1" applyAlignment="1">
      <alignment horizontal="center" vertical="top"/>
    </xf>
    <xf numFmtId="3" fontId="2" fillId="8" borderId="3" xfId="0" applyNumberFormat="1" applyFont="1" applyFill="1" applyBorder="1" applyAlignment="1">
      <alignment horizontal="center" vertical="top"/>
    </xf>
    <xf numFmtId="3" fontId="2" fillId="8" borderId="12" xfId="0" applyNumberFormat="1" applyFont="1" applyFill="1" applyBorder="1" applyAlignment="1">
      <alignment horizontal="center" vertical="top"/>
    </xf>
    <xf numFmtId="3" fontId="1" fillId="6" borderId="12" xfId="0" applyNumberFormat="1" applyFont="1" applyFill="1" applyBorder="1" applyAlignment="1">
      <alignment horizontal="left" vertical="top" wrapText="1"/>
    </xf>
    <xf numFmtId="3" fontId="1" fillId="6" borderId="36" xfId="0" applyNumberFormat="1" applyFont="1" applyFill="1" applyBorder="1" applyAlignment="1">
      <alignment horizontal="left" vertical="top" wrapText="1"/>
    </xf>
    <xf numFmtId="3" fontId="17" fillId="6" borderId="12" xfId="0" applyNumberFormat="1" applyFont="1" applyFill="1" applyBorder="1" applyAlignment="1">
      <alignment vertical="top" wrapText="1"/>
    </xf>
    <xf numFmtId="3" fontId="31" fillId="6" borderId="13" xfId="0" applyNumberFormat="1" applyFont="1" applyFill="1" applyBorder="1" applyAlignment="1">
      <alignment horizontal="center" vertical="top" textRotation="90" wrapText="1"/>
    </xf>
    <xf numFmtId="3" fontId="1" fillId="6" borderId="41" xfId="0" applyNumberFormat="1" applyFont="1" applyFill="1" applyBorder="1" applyAlignment="1">
      <alignment horizontal="center" vertical="center" textRotation="90" wrapText="1"/>
    </xf>
    <xf numFmtId="3" fontId="1" fillId="6" borderId="13" xfId="0" applyNumberFormat="1" applyFont="1" applyFill="1" applyBorder="1" applyAlignment="1">
      <alignment horizontal="center" vertical="center" textRotation="90" wrapText="1"/>
    </xf>
    <xf numFmtId="0" fontId="12" fillId="6" borderId="13" xfId="0" applyFont="1" applyFill="1" applyBorder="1" applyAlignment="1">
      <alignment horizontal="center" vertical="center" textRotation="90" wrapText="1"/>
    </xf>
    <xf numFmtId="3" fontId="2" fillId="4" borderId="2" xfId="0" applyNumberFormat="1" applyFont="1" applyFill="1" applyBorder="1" applyAlignment="1">
      <alignment horizontal="center" vertical="top"/>
    </xf>
    <xf numFmtId="3" fontId="2" fillId="4" borderId="11" xfId="0" applyNumberFormat="1" applyFont="1" applyFill="1" applyBorder="1" applyAlignment="1">
      <alignment horizontal="center" vertical="top"/>
    </xf>
    <xf numFmtId="3" fontId="2" fillId="4" borderId="23" xfId="0" applyNumberFormat="1" applyFont="1" applyFill="1" applyBorder="1" applyAlignment="1">
      <alignment horizontal="center" vertical="top"/>
    </xf>
    <xf numFmtId="3" fontId="2" fillId="5" borderId="24" xfId="0" applyNumberFormat="1" applyFont="1" applyFill="1" applyBorder="1" applyAlignment="1">
      <alignment horizontal="center" vertical="top"/>
    </xf>
    <xf numFmtId="49" fontId="2" fillId="6" borderId="3" xfId="0" applyNumberFormat="1" applyFont="1" applyFill="1" applyBorder="1" applyAlignment="1">
      <alignment horizontal="center" vertical="top"/>
    </xf>
    <xf numFmtId="49" fontId="2" fillId="6" borderId="12" xfId="0" applyNumberFormat="1" applyFont="1" applyFill="1" applyBorder="1" applyAlignment="1">
      <alignment horizontal="center" vertical="top"/>
    </xf>
    <xf numFmtId="49" fontId="2" fillId="6" borderId="24" xfId="0" applyNumberFormat="1" applyFont="1" applyFill="1" applyBorder="1" applyAlignment="1">
      <alignment horizontal="center" vertical="top"/>
    </xf>
    <xf numFmtId="3" fontId="1" fillId="6" borderId="3" xfId="0" applyNumberFormat="1" applyFont="1" applyFill="1" applyBorder="1" applyAlignment="1">
      <alignment vertical="top" wrapText="1"/>
    </xf>
    <xf numFmtId="3" fontId="1" fillId="6" borderId="12" xfId="0" applyNumberFormat="1" applyFont="1" applyFill="1" applyBorder="1" applyAlignment="1">
      <alignment vertical="top" wrapText="1"/>
    </xf>
    <xf numFmtId="3" fontId="3" fillId="6" borderId="4" xfId="0" applyNumberFormat="1" applyFont="1" applyFill="1" applyBorder="1" applyAlignment="1">
      <alignment horizontal="center" vertical="top" textRotation="90" wrapText="1"/>
    </xf>
    <xf numFmtId="3" fontId="3" fillId="6" borderId="13" xfId="0" applyNumberFormat="1" applyFont="1" applyFill="1" applyBorder="1" applyAlignment="1">
      <alignment horizontal="center" vertical="top" textRotation="90" wrapText="1"/>
    </xf>
    <xf numFmtId="3" fontId="1" fillId="6" borderId="57" xfId="0" applyNumberFormat="1" applyFont="1" applyFill="1" applyBorder="1" applyAlignment="1">
      <alignment horizontal="center" vertical="top" wrapText="1"/>
    </xf>
    <xf numFmtId="3" fontId="1" fillId="6" borderId="43" xfId="0" applyNumberFormat="1" applyFont="1" applyFill="1" applyBorder="1" applyAlignment="1">
      <alignment horizontal="center" vertical="top" wrapText="1"/>
    </xf>
    <xf numFmtId="3" fontId="1" fillId="6" borderId="29" xfId="0" applyNumberFormat="1" applyFont="1" applyFill="1" applyBorder="1" applyAlignment="1">
      <alignment horizontal="center" vertical="top" wrapText="1"/>
    </xf>
    <xf numFmtId="3" fontId="2" fillId="0" borderId="41" xfId="0" applyNumberFormat="1" applyFont="1" applyFill="1" applyBorder="1" applyAlignment="1">
      <alignment horizontal="center" vertical="center" wrapText="1"/>
    </xf>
    <xf numFmtId="3" fontId="2" fillId="0" borderId="13" xfId="0" applyNumberFormat="1" applyFont="1" applyFill="1" applyBorder="1" applyAlignment="1">
      <alignment horizontal="center" vertical="center" wrapText="1"/>
    </xf>
    <xf numFmtId="3" fontId="2" fillId="0" borderId="1" xfId="0" applyNumberFormat="1" applyFont="1" applyFill="1" applyBorder="1" applyAlignment="1">
      <alignment horizontal="center" vertical="top" wrapText="1"/>
    </xf>
    <xf numFmtId="3" fontId="1" fillId="6" borderId="72" xfId="0" applyNumberFormat="1" applyFont="1" applyFill="1" applyBorder="1" applyAlignment="1">
      <alignment horizontal="left" vertical="top" wrapText="1"/>
    </xf>
    <xf numFmtId="3" fontId="1" fillId="6" borderId="0" xfId="0" applyNumberFormat="1" applyFont="1" applyFill="1" applyBorder="1" applyAlignment="1">
      <alignment horizontal="left" vertical="top" wrapText="1"/>
    </xf>
    <xf numFmtId="3" fontId="1" fillId="6" borderId="61" xfId="0" applyNumberFormat="1" applyFont="1" applyFill="1" applyBorder="1" applyAlignment="1">
      <alignment horizontal="left" vertical="top" wrapText="1"/>
    </xf>
    <xf numFmtId="3" fontId="1" fillId="6" borderId="41" xfId="0" applyNumberFormat="1" applyFont="1" applyFill="1" applyBorder="1" applyAlignment="1">
      <alignment horizontal="left" vertical="top" wrapText="1"/>
    </xf>
    <xf numFmtId="3" fontId="1" fillId="6" borderId="13" xfId="0" applyNumberFormat="1" applyFont="1" applyFill="1" applyBorder="1" applyAlignment="1">
      <alignment horizontal="left" vertical="top" wrapText="1"/>
    </xf>
    <xf numFmtId="3" fontId="1" fillId="6" borderId="59" xfId="0" applyNumberFormat="1" applyFont="1" applyFill="1" applyBorder="1" applyAlignment="1">
      <alignment horizontal="left" vertical="top" wrapText="1"/>
    </xf>
    <xf numFmtId="3" fontId="16" fillId="6" borderId="13" xfId="0" applyNumberFormat="1" applyFont="1" applyFill="1" applyBorder="1" applyAlignment="1">
      <alignment vertical="center" textRotation="90" wrapText="1"/>
    </xf>
    <xf numFmtId="3" fontId="1" fillId="0" borderId="20" xfId="0" applyNumberFormat="1" applyFont="1" applyBorder="1" applyAlignment="1">
      <alignment horizontal="center" vertical="top" wrapText="1"/>
    </xf>
    <xf numFmtId="3" fontId="1" fillId="0" borderId="43" xfId="0" applyNumberFormat="1" applyFont="1" applyBorder="1" applyAlignment="1">
      <alignment horizontal="center" vertical="top" wrapText="1"/>
    </xf>
    <xf numFmtId="3" fontId="4" fillId="0" borderId="37" xfId="0" applyNumberFormat="1" applyFont="1" applyBorder="1" applyAlignment="1">
      <alignment horizontal="center" vertical="top" wrapText="1"/>
    </xf>
    <xf numFmtId="3" fontId="2" fillId="4" borderId="11" xfId="0" applyNumberFormat="1" applyFont="1" applyFill="1" applyBorder="1" applyAlignment="1">
      <alignment horizontal="center" vertical="top" wrapText="1"/>
    </xf>
    <xf numFmtId="3" fontId="1" fillId="0" borderId="74" xfId="0" applyNumberFormat="1" applyFont="1" applyFill="1" applyBorder="1" applyAlignment="1">
      <alignment horizontal="left" vertical="top" wrapText="1"/>
    </xf>
    <xf numFmtId="0" fontId="16" fillId="0" borderId="74" xfId="0" applyFont="1" applyFill="1" applyBorder="1" applyAlignment="1">
      <alignment horizontal="left" vertical="top" wrapText="1"/>
    </xf>
    <xf numFmtId="3" fontId="1" fillId="3" borderId="64" xfId="0" applyNumberFormat="1" applyFont="1" applyFill="1" applyBorder="1" applyAlignment="1">
      <alignment horizontal="center" vertical="top"/>
    </xf>
    <xf numFmtId="3" fontId="1" fillId="3" borderId="65" xfId="0" applyNumberFormat="1" applyFont="1" applyFill="1" applyBorder="1" applyAlignment="1">
      <alignment horizontal="center" vertical="top"/>
    </xf>
    <xf numFmtId="3" fontId="1" fillId="5" borderId="1" xfId="0" applyNumberFormat="1" applyFont="1" applyFill="1" applyBorder="1" applyAlignment="1">
      <alignment horizontal="center" vertical="top" wrapText="1"/>
    </xf>
    <xf numFmtId="3" fontId="1" fillId="5" borderId="27" xfId="0" applyNumberFormat="1" applyFont="1" applyFill="1" applyBorder="1" applyAlignment="1">
      <alignment horizontal="center" vertical="top" wrapText="1"/>
    </xf>
    <xf numFmtId="3" fontId="1" fillId="4" borderId="64" xfId="0" applyNumberFormat="1" applyFont="1" applyFill="1" applyBorder="1" applyAlignment="1">
      <alignment horizontal="center" vertical="top"/>
    </xf>
    <xf numFmtId="3" fontId="1" fillId="4" borderId="65" xfId="0" applyNumberFormat="1" applyFont="1" applyFill="1" applyBorder="1" applyAlignment="1">
      <alignment horizontal="center" vertical="top"/>
    </xf>
    <xf numFmtId="3" fontId="1" fillId="0" borderId="37" xfId="0" applyNumberFormat="1" applyFont="1" applyBorder="1" applyAlignment="1">
      <alignment horizontal="center" vertical="top" wrapText="1"/>
    </xf>
    <xf numFmtId="3" fontId="2" fillId="3" borderId="68" xfId="0" applyNumberFormat="1" applyFont="1" applyFill="1" applyBorder="1" applyAlignment="1">
      <alignment horizontal="right" vertical="top"/>
    </xf>
    <xf numFmtId="3" fontId="2" fillId="3" borderId="64" xfId="0" applyNumberFormat="1" applyFont="1" applyFill="1" applyBorder="1" applyAlignment="1">
      <alignment horizontal="right" vertical="top"/>
    </xf>
    <xf numFmtId="3" fontId="2" fillId="5" borderId="25" xfId="0" applyNumberFormat="1" applyFont="1" applyFill="1" applyBorder="1" applyAlignment="1">
      <alignment horizontal="right" vertical="top"/>
    </xf>
    <xf numFmtId="3" fontId="2" fillId="5" borderId="1" xfId="0" applyNumberFormat="1" applyFont="1" applyFill="1" applyBorder="1" applyAlignment="1">
      <alignment horizontal="right" vertical="top"/>
    </xf>
    <xf numFmtId="3" fontId="2" fillId="4" borderId="68" xfId="0" applyNumberFormat="1" applyFont="1" applyFill="1" applyBorder="1" applyAlignment="1">
      <alignment horizontal="right" vertical="top"/>
    </xf>
    <xf numFmtId="3" fontId="2" fillId="4" borderId="64" xfId="0" applyNumberFormat="1" applyFont="1" applyFill="1" applyBorder="1" applyAlignment="1">
      <alignment horizontal="right" vertical="top"/>
    </xf>
    <xf numFmtId="166" fontId="1" fillId="9" borderId="11" xfId="3" applyFont="1" applyFill="1" applyBorder="1" applyAlignment="1">
      <alignment horizontal="left" vertical="top" wrapText="1"/>
    </xf>
    <xf numFmtId="0" fontId="0" fillId="0" borderId="35" xfId="0" applyBorder="1" applyAlignment="1">
      <alignment horizontal="left" vertical="top" wrapText="1"/>
    </xf>
    <xf numFmtId="3" fontId="1" fillId="6" borderId="33" xfId="0" applyNumberFormat="1" applyFont="1" applyFill="1" applyBorder="1" applyAlignment="1">
      <alignment horizontal="left" vertical="top" wrapText="1"/>
    </xf>
    <xf numFmtId="3" fontId="1" fillId="6" borderId="43" xfId="2" applyNumberFormat="1" applyFont="1" applyFill="1" applyBorder="1" applyAlignment="1">
      <alignment horizontal="center" vertical="top" wrapText="1"/>
    </xf>
    <xf numFmtId="0" fontId="12" fillId="6" borderId="37" xfId="0" applyFont="1" applyFill="1" applyBorder="1" applyAlignment="1">
      <alignment horizontal="center" vertical="top" wrapText="1"/>
    </xf>
    <xf numFmtId="3" fontId="1" fillId="6" borderId="11" xfId="0" applyNumberFormat="1" applyFont="1" applyFill="1" applyBorder="1" applyAlignment="1">
      <alignment vertical="top" wrapText="1"/>
    </xf>
    <xf numFmtId="0" fontId="12" fillId="6" borderId="35" xfId="0" applyFont="1" applyFill="1" applyBorder="1" applyAlignment="1">
      <alignment vertical="top" wrapText="1"/>
    </xf>
    <xf numFmtId="3" fontId="1" fillId="6" borderId="59" xfId="0" applyNumberFormat="1" applyFont="1" applyFill="1" applyBorder="1" applyAlignment="1">
      <alignment horizontal="left" vertical="center" textRotation="90" wrapText="1"/>
    </xf>
    <xf numFmtId="3" fontId="8" fillId="6" borderId="12" xfId="0" applyNumberFormat="1" applyFont="1" applyFill="1" applyBorder="1" applyAlignment="1">
      <alignment horizontal="left" vertical="top" wrapText="1"/>
    </xf>
    <xf numFmtId="0" fontId="11" fillId="0" borderId="36" xfId="0" applyFont="1" applyBorder="1" applyAlignment="1">
      <alignment horizontal="left" vertical="top" wrapText="1"/>
    </xf>
    <xf numFmtId="49" fontId="2" fillId="6" borderId="36" xfId="0" applyNumberFormat="1" applyFont="1" applyFill="1" applyBorder="1" applyAlignment="1">
      <alignment horizontal="center" vertical="top"/>
    </xf>
    <xf numFmtId="0" fontId="0" fillId="0" borderId="11" xfId="0" applyBorder="1" applyAlignment="1">
      <alignment horizontal="left" vertical="top" wrapText="1"/>
    </xf>
    <xf numFmtId="3" fontId="2" fillId="8" borderId="26" xfId="0" applyNumberFormat="1" applyFont="1" applyFill="1" applyBorder="1" applyAlignment="1">
      <alignment horizontal="right" vertical="top" wrapText="1"/>
    </xf>
    <xf numFmtId="3" fontId="2" fillId="8" borderId="1" xfId="0" applyNumberFormat="1" applyFont="1" applyFill="1" applyBorder="1" applyAlignment="1">
      <alignment horizontal="right" vertical="top" wrapText="1"/>
    </xf>
    <xf numFmtId="3" fontId="2" fillId="8" borderId="27" xfId="0" applyNumberFormat="1" applyFont="1" applyFill="1" applyBorder="1" applyAlignment="1">
      <alignment horizontal="right" vertical="top" wrapText="1"/>
    </xf>
    <xf numFmtId="3" fontId="1" fillId="0" borderId="31" xfId="0" applyNumberFormat="1" applyFont="1" applyBorder="1" applyAlignment="1">
      <alignment horizontal="left" vertical="top" wrapText="1"/>
    </xf>
    <xf numFmtId="3" fontId="1" fillId="0" borderId="21" xfId="0" applyNumberFormat="1" applyFont="1" applyBorder="1" applyAlignment="1">
      <alignment horizontal="left" vertical="top" wrapText="1"/>
    </xf>
    <xf numFmtId="3" fontId="1" fillId="0" borderId="22" xfId="0" applyNumberFormat="1" applyFont="1" applyBorder="1" applyAlignment="1">
      <alignment horizontal="left" vertical="top" wrapText="1"/>
    </xf>
    <xf numFmtId="3" fontId="1" fillId="8" borderId="31" xfId="0" applyNumberFormat="1" applyFont="1" applyFill="1" applyBorder="1" applyAlignment="1">
      <alignment horizontal="left" vertical="top" wrapText="1"/>
    </xf>
    <xf numFmtId="3" fontId="1" fillId="8" borderId="21" xfId="0" applyNumberFormat="1" applyFont="1" applyFill="1" applyBorder="1" applyAlignment="1">
      <alignment horizontal="left" vertical="top" wrapText="1"/>
    </xf>
    <xf numFmtId="3" fontId="1" fillId="8" borderId="22" xfId="0" applyNumberFormat="1" applyFont="1" applyFill="1" applyBorder="1" applyAlignment="1">
      <alignment horizontal="left" vertical="top" wrapText="1"/>
    </xf>
    <xf numFmtId="3" fontId="2" fillId="3" borderId="8" xfId="0" applyNumberFormat="1" applyFont="1" applyFill="1" applyBorder="1" applyAlignment="1">
      <alignment horizontal="right" vertical="top" wrapText="1"/>
    </xf>
    <xf numFmtId="3" fontId="2" fillId="3" borderId="9" xfId="0" applyNumberFormat="1" applyFont="1" applyFill="1" applyBorder="1" applyAlignment="1">
      <alignment horizontal="right" vertical="top" wrapText="1"/>
    </xf>
    <xf numFmtId="3" fontId="2" fillId="3" borderId="10" xfId="0" applyNumberFormat="1" applyFont="1" applyFill="1" applyBorder="1" applyAlignment="1">
      <alignment horizontal="right" vertical="top" wrapText="1"/>
    </xf>
    <xf numFmtId="3" fontId="2" fillId="8" borderId="31" xfId="0" applyNumberFormat="1" applyFont="1" applyFill="1" applyBorder="1" applyAlignment="1">
      <alignment horizontal="right" wrapText="1"/>
    </xf>
    <xf numFmtId="3" fontId="16" fillId="8" borderId="21" xfId="0" applyNumberFormat="1" applyFont="1" applyFill="1" applyBorder="1" applyAlignment="1">
      <alignment horizontal="right" wrapText="1"/>
    </xf>
    <xf numFmtId="3" fontId="16" fillId="8" borderId="22" xfId="0" applyNumberFormat="1" applyFont="1" applyFill="1" applyBorder="1" applyAlignment="1">
      <alignment horizontal="right" wrapText="1"/>
    </xf>
    <xf numFmtId="3" fontId="1" fillId="0" borderId="42" xfId="0" applyNumberFormat="1" applyFont="1" applyBorder="1" applyAlignment="1">
      <alignment horizontal="left" vertical="top" wrapText="1"/>
    </xf>
    <xf numFmtId="3" fontId="1" fillId="0" borderId="61" xfId="0" applyNumberFormat="1" applyFont="1" applyBorder="1" applyAlignment="1">
      <alignment horizontal="left" vertical="top" wrapText="1"/>
    </xf>
    <xf numFmtId="3" fontId="1" fillId="0" borderId="60" xfId="0" applyNumberFormat="1" applyFont="1" applyBorder="1" applyAlignment="1">
      <alignment horizontal="left" vertical="top" wrapText="1"/>
    </xf>
    <xf numFmtId="3" fontId="2" fillId="3" borderId="31" xfId="0" applyNumberFormat="1" applyFont="1" applyFill="1" applyBorder="1" applyAlignment="1">
      <alignment horizontal="right" vertical="top" wrapText="1"/>
    </xf>
    <xf numFmtId="3" fontId="2" fillId="3" borderId="21" xfId="0" applyNumberFormat="1" applyFont="1" applyFill="1" applyBorder="1" applyAlignment="1">
      <alignment horizontal="right" vertical="top" wrapText="1"/>
    </xf>
    <xf numFmtId="3" fontId="2" fillId="3" borderId="22" xfId="0" applyNumberFormat="1" applyFont="1" applyFill="1" applyBorder="1" applyAlignment="1">
      <alignment horizontal="right" vertical="top" wrapText="1"/>
    </xf>
    <xf numFmtId="3" fontId="1" fillId="7" borderId="32" xfId="0" applyNumberFormat="1" applyFont="1" applyFill="1" applyBorder="1" applyAlignment="1">
      <alignment horizontal="left" vertical="top" wrapText="1"/>
    </xf>
    <xf numFmtId="3" fontId="1" fillId="7" borderId="33" xfId="0" applyNumberFormat="1" applyFont="1" applyFill="1" applyBorder="1" applyAlignment="1">
      <alignment horizontal="left" vertical="top" wrapText="1"/>
    </xf>
    <xf numFmtId="3" fontId="1" fillId="7" borderId="18" xfId="0" applyNumberFormat="1" applyFont="1" applyFill="1" applyBorder="1" applyAlignment="1">
      <alignment horizontal="left" vertical="top" wrapText="1"/>
    </xf>
    <xf numFmtId="3" fontId="1" fillId="7" borderId="44" xfId="0" applyNumberFormat="1" applyFont="1" applyFill="1" applyBorder="1" applyAlignment="1">
      <alignment horizontal="left" vertical="top" wrapText="1"/>
    </xf>
    <xf numFmtId="3" fontId="1" fillId="0" borderId="32" xfId="0" applyNumberFormat="1" applyFont="1" applyBorder="1" applyAlignment="1">
      <alignment horizontal="left" vertical="top" wrapText="1"/>
    </xf>
    <xf numFmtId="3" fontId="1" fillId="0" borderId="33" xfId="0" applyNumberFormat="1" applyFont="1" applyBorder="1" applyAlignment="1">
      <alignment horizontal="left" vertical="top" wrapText="1"/>
    </xf>
    <xf numFmtId="3" fontId="1" fillId="0" borderId="18" xfId="0" applyNumberFormat="1" applyFont="1" applyBorder="1" applyAlignment="1">
      <alignment horizontal="left" vertical="top" wrapText="1"/>
    </xf>
    <xf numFmtId="3" fontId="1" fillId="0" borderId="44" xfId="0" applyNumberFormat="1" applyFont="1" applyBorder="1" applyAlignment="1">
      <alignment horizontal="left" vertical="top" wrapText="1"/>
    </xf>
    <xf numFmtId="3" fontId="2" fillId="0" borderId="67" xfId="0" applyNumberFormat="1" applyFont="1" applyBorder="1" applyAlignment="1">
      <alignment horizontal="center" vertical="center" wrapText="1"/>
    </xf>
    <xf numFmtId="3" fontId="2" fillId="0" borderId="64" xfId="0" applyNumberFormat="1" applyFont="1" applyBorder="1" applyAlignment="1">
      <alignment horizontal="center" vertical="center" wrapText="1"/>
    </xf>
    <xf numFmtId="3" fontId="2" fillId="0" borderId="65" xfId="0" applyNumberFormat="1" applyFont="1" applyBorder="1" applyAlignment="1">
      <alignment horizontal="center" vertical="center" wrapText="1"/>
    </xf>
    <xf numFmtId="3" fontId="1" fillId="6" borderId="88" xfId="0" applyNumberFormat="1" applyFont="1" applyFill="1" applyBorder="1" applyAlignment="1">
      <alignment horizontal="center" vertical="center" wrapText="1"/>
    </xf>
    <xf numFmtId="0" fontId="16" fillId="6" borderId="43" xfId="0" applyFont="1" applyFill="1" applyBorder="1" applyAlignment="1">
      <alignment horizontal="center" wrapText="1"/>
    </xf>
    <xf numFmtId="0" fontId="0" fillId="6" borderId="43" xfId="0" applyFill="1" applyBorder="1" applyAlignment="1">
      <alignment horizontal="center" wrapText="1"/>
    </xf>
    <xf numFmtId="0" fontId="16" fillId="6" borderId="59" xfId="0" applyFont="1" applyFill="1" applyBorder="1" applyAlignment="1">
      <alignment wrapText="1"/>
    </xf>
    <xf numFmtId="0" fontId="16" fillId="6" borderId="36" xfId="0" applyFont="1" applyFill="1" applyBorder="1" applyAlignment="1">
      <alignment horizontal="left" vertical="top" wrapText="1"/>
    </xf>
    <xf numFmtId="3" fontId="7" fillId="4" borderId="42" xfId="0" applyNumberFormat="1" applyFont="1" applyFill="1" applyBorder="1" applyAlignment="1">
      <alignment horizontal="center" vertical="top"/>
    </xf>
    <xf numFmtId="3" fontId="7" fillId="4" borderId="14" xfId="0" applyNumberFormat="1" applyFont="1" applyFill="1" applyBorder="1" applyAlignment="1">
      <alignment horizontal="center" vertical="top"/>
    </xf>
    <xf numFmtId="3" fontId="2" fillId="5" borderId="12" xfId="0" applyNumberFormat="1" applyFont="1" applyFill="1" applyBorder="1" applyAlignment="1">
      <alignment horizontal="center" vertical="top" wrapText="1"/>
    </xf>
    <xf numFmtId="3" fontId="2" fillId="8" borderId="12" xfId="0" applyNumberFormat="1" applyFont="1" applyFill="1" applyBorder="1" applyAlignment="1">
      <alignment horizontal="center" vertical="top" wrapText="1"/>
    </xf>
    <xf numFmtId="3" fontId="7" fillId="5" borderId="36" xfId="0" applyNumberFormat="1" applyFont="1" applyFill="1" applyBorder="1" applyAlignment="1">
      <alignment horizontal="center" vertical="top"/>
    </xf>
    <xf numFmtId="3" fontId="7" fillId="5" borderId="12" xfId="0" applyNumberFormat="1" applyFont="1" applyFill="1" applyBorder="1" applyAlignment="1">
      <alignment horizontal="center" vertical="top"/>
    </xf>
    <xf numFmtId="3" fontId="7" fillId="8" borderId="53" xfId="0" applyNumberFormat="1" applyFont="1" applyFill="1" applyBorder="1" applyAlignment="1">
      <alignment horizontal="center" vertical="top"/>
    </xf>
    <xf numFmtId="3" fontId="7" fillId="8" borderId="19" xfId="0" applyNumberFormat="1" applyFont="1" applyFill="1" applyBorder="1" applyAlignment="1">
      <alignment horizontal="center" vertical="top"/>
    </xf>
    <xf numFmtId="3" fontId="7" fillId="8" borderId="71" xfId="0" applyNumberFormat="1" applyFont="1" applyFill="1" applyBorder="1" applyAlignment="1">
      <alignment horizontal="center" vertical="top"/>
    </xf>
    <xf numFmtId="3" fontId="7" fillId="8" borderId="72" xfId="0" applyNumberFormat="1" applyFont="1" applyFill="1" applyBorder="1" applyAlignment="1">
      <alignment horizontal="center" vertical="top"/>
    </xf>
    <xf numFmtId="3" fontId="7" fillId="8" borderId="55" xfId="0" applyNumberFormat="1" applyFont="1" applyFill="1" applyBorder="1" applyAlignment="1">
      <alignment horizontal="center" vertical="top"/>
    </xf>
    <xf numFmtId="165" fontId="1" fillId="6" borderId="43" xfId="0" applyNumberFormat="1" applyFont="1" applyFill="1" applyBorder="1" applyAlignment="1">
      <alignment horizontal="center" vertical="top" wrapText="1"/>
    </xf>
    <xf numFmtId="3" fontId="1" fillId="6" borderId="57" xfId="0" applyNumberFormat="1" applyFont="1" applyFill="1" applyBorder="1" applyAlignment="1">
      <alignment horizontal="center" vertical="center" wrapText="1"/>
    </xf>
    <xf numFmtId="0" fontId="16" fillId="6" borderId="12" xfId="0" applyFont="1" applyFill="1" applyBorder="1" applyAlignment="1">
      <alignment vertical="top"/>
    </xf>
    <xf numFmtId="0" fontId="0" fillId="6" borderId="12" xfId="0" applyFill="1" applyBorder="1" applyAlignment="1">
      <alignment horizontal="left" vertical="top" wrapText="1"/>
    </xf>
    <xf numFmtId="0" fontId="0" fillId="0" borderId="12" xfId="0" applyBorder="1" applyAlignment="1">
      <alignment horizontal="left" vertical="top" wrapText="1"/>
    </xf>
    <xf numFmtId="0" fontId="0" fillId="0" borderId="36" xfId="0" applyBorder="1" applyAlignment="1">
      <alignment horizontal="left" vertical="top" wrapText="1"/>
    </xf>
    <xf numFmtId="3" fontId="15" fillId="6" borderId="20" xfId="0" applyNumberFormat="1" applyFont="1" applyFill="1" applyBorder="1" applyAlignment="1">
      <alignment horizontal="center" vertical="top" wrapText="1"/>
    </xf>
    <xf numFmtId="0" fontId="0" fillId="6" borderId="43" xfId="0" applyFill="1" applyBorder="1" applyAlignment="1">
      <alignment horizontal="center" vertical="top" wrapText="1"/>
    </xf>
    <xf numFmtId="0" fontId="0" fillId="0" borderId="43" xfId="0" applyBorder="1" applyAlignment="1">
      <alignment horizontal="center" vertical="top" wrapText="1"/>
    </xf>
    <xf numFmtId="3" fontId="7" fillId="4" borderId="31" xfId="0" applyNumberFormat="1" applyFont="1" applyFill="1" applyBorder="1" applyAlignment="1">
      <alignment horizontal="center" vertical="top"/>
    </xf>
    <xf numFmtId="3" fontId="7" fillId="4" borderId="69" xfId="0" applyNumberFormat="1" applyFont="1" applyFill="1" applyBorder="1" applyAlignment="1">
      <alignment horizontal="center" vertical="top"/>
    </xf>
    <xf numFmtId="3" fontId="7" fillId="4" borderId="45" xfId="0" applyNumberFormat="1" applyFont="1" applyFill="1" applyBorder="1" applyAlignment="1">
      <alignment horizontal="center" vertical="top"/>
    </xf>
    <xf numFmtId="3" fontId="7" fillId="5" borderId="33" xfId="0" applyNumberFormat="1" applyFont="1" applyFill="1" applyBorder="1" applyAlignment="1">
      <alignment horizontal="center" vertical="top"/>
    </xf>
    <xf numFmtId="3" fontId="7" fillId="5" borderId="38" xfId="0" applyNumberFormat="1" applyFont="1" applyFill="1" applyBorder="1" applyAlignment="1">
      <alignment horizontal="center" vertical="top"/>
    </xf>
    <xf numFmtId="3" fontId="7" fillId="5" borderId="107" xfId="0" applyNumberFormat="1" applyFont="1" applyFill="1" applyBorder="1" applyAlignment="1">
      <alignment horizontal="center" vertical="top"/>
    </xf>
    <xf numFmtId="0" fontId="28" fillId="0" borderId="0" xfId="0" applyFont="1" applyAlignment="1">
      <alignment horizontal="right" wrapText="1"/>
    </xf>
    <xf numFmtId="0" fontId="11" fillId="0" borderId="0" xfId="0" applyFont="1" applyAlignment="1">
      <alignment horizontal="right"/>
    </xf>
    <xf numFmtId="3" fontId="23" fillId="0" borderId="0" xfId="0" applyNumberFormat="1" applyFont="1" applyAlignment="1">
      <alignment horizontal="center" vertical="top" wrapText="1"/>
    </xf>
    <xf numFmtId="3" fontId="24" fillId="0" borderId="0" xfId="0" applyNumberFormat="1" applyFont="1" applyAlignment="1">
      <alignment horizontal="center" vertical="top" wrapText="1"/>
    </xf>
    <xf numFmtId="3" fontId="23" fillId="0" borderId="0" xfId="0" applyNumberFormat="1" applyFont="1" applyAlignment="1">
      <alignment horizontal="center" vertical="top"/>
    </xf>
    <xf numFmtId="3" fontId="1" fillId="0" borderId="1" xfId="0" applyNumberFormat="1" applyFont="1" applyBorder="1" applyAlignment="1">
      <alignment horizontal="right" vertical="top" wrapText="1"/>
    </xf>
    <xf numFmtId="0" fontId="16" fillId="0" borderId="1" xfId="0" applyFont="1" applyBorder="1" applyAlignment="1">
      <alignment horizontal="right" vertical="top"/>
    </xf>
    <xf numFmtId="3" fontId="1" fillId="0" borderId="2" xfId="0" applyNumberFormat="1" applyFont="1" applyBorder="1" applyAlignment="1">
      <alignment horizontal="center" vertical="center" textRotation="90" shrinkToFit="1"/>
    </xf>
    <xf numFmtId="3" fontId="1" fillId="0" borderId="11" xfId="0" applyNumberFormat="1" applyFont="1" applyBorder="1" applyAlignment="1">
      <alignment horizontal="center" vertical="center" textRotation="90" shrinkToFit="1"/>
    </xf>
    <xf numFmtId="3" fontId="1" fillId="0" borderId="23" xfId="0" applyNumberFormat="1" applyFont="1" applyBorder="1" applyAlignment="1">
      <alignment horizontal="center" vertical="center" textRotation="90" shrinkToFit="1"/>
    </xf>
    <xf numFmtId="3" fontId="1" fillId="0" borderId="3" xfId="0" applyNumberFormat="1" applyFont="1" applyBorder="1" applyAlignment="1">
      <alignment horizontal="center" vertical="center" textRotation="90" shrinkToFit="1"/>
    </xf>
    <xf numFmtId="3" fontId="1" fillId="0" borderId="12" xfId="0" applyNumberFormat="1" applyFont="1" applyBorder="1" applyAlignment="1">
      <alignment horizontal="center" vertical="center" textRotation="90" shrinkToFit="1"/>
    </xf>
    <xf numFmtId="3" fontId="1" fillId="0" borderId="24" xfId="0" applyNumberFormat="1" applyFont="1" applyBorder="1" applyAlignment="1">
      <alignment horizontal="center" vertical="center" textRotation="90" shrinkToFit="1"/>
    </xf>
    <xf numFmtId="3" fontId="1" fillId="0" borderId="4" xfId="0" applyNumberFormat="1" applyFont="1" applyBorder="1" applyAlignment="1">
      <alignment horizontal="center" vertical="center" shrinkToFit="1"/>
    </xf>
    <xf numFmtId="3" fontId="1" fillId="0" borderId="13" xfId="0" applyNumberFormat="1" applyFont="1" applyBorder="1" applyAlignment="1">
      <alignment horizontal="center" vertical="center" shrinkToFit="1"/>
    </xf>
    <xf numFmtId="3" fontId="1" fillId="0" borderId="25" xfId="0" applyNumberFormat="1" applyFont="1" applyBorder="1" applyAlignment="1">
      <alignment horizontal="center" vertical="center" shrinkToFi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1" fillId="0" borderId="17" xfId="0" applyFont="1" applyBorder="1" applyAlignment="1">
      <alignment horizontal="center" vertical="center" wrapText="1"/>
    </xf>
    <xf numFmtId="0" fontId="1" fillId="0" borderId="23" xfId="0" applyFont="1" applyBorder="1" applyAlignment="1">
      <alignment horizontal="center" vertical="center" wrapText="1"/>
    </xf>
    <xf numFmtId="0" fontId="1" fillId="6" borderId="7" xfId="0" applyFont="1" applyFill="1" applyBorder="1" applyAlignment="1">
      <alignment horizontal="center" vertical="center" textRotation="90" wrapText="1"/>
    </xf>
    <xf numFmtId="0" fontId="1" fillId="6" borderId="16" xfId="0" applyFont="1" applyFill="1" applyBorder="1" applyAlignment="1">
      <alignment horizontal="center" vertical="center" textRotation="90" wrapText="1"/>
    </xf>
    <xf numFmtId="0" fontId="1" fillId="6" borderId="28" xfId="0" applyFont="1" applyFill="1" applyBorder="1" applyAlignment="1">
      <alignment horizontal="center" vertical="center" textRotation="90" wrapText="1"/>
    </xf>
    <xf numFmtId="3" fontId="1" fillId="0" borderId="4" xfId="0" applyNumberFormat="1" applyFont="1" applyBorder="1" applyAlignment="1">
      <alignment horizontal="center" vertical="center" textRotation="90" shrinkToFit="1"/>
    </xf>
    <xf numFmtId="3" fontId="1" fillId="0" borderId="13" xfId="0" applyNumberFormat="1" applyFont="1" applyBorder="1" applyAlignment="1">
      <alignment horizontal="center" vertical="center" textRotation="90" shrinkToFit="1"/>
    </xf>
    <xf numFmtId="3" fontId="1" fillId="0" borderId="25" xfId="0" applyNumberFormat="1" applyFont="1" applyBorder="1" applyAlignment="1">
      <alignment horizontal="center" vertical="center" textRotation="90" shrinkToFit="1"/>
    </xf>
    <xf numFmtId="0" fontId="1" fillId="0" borderId="21" xfId="0" applyFont="1" applyBorder="1" applyAlignment="1">
      <alignment horizontal="center" vertical="center"/>
    </xf>
    <xf numFmtId="0" fontId="1" fillId="0" borderId="22" xfId="0" applyFont="1" applyBorder="1" applyAlignment="1">
      <alignment horizontal="center" vertical="center"/>
    </xf>
    <xf numFmtId="3" fontId="1" fillId="0" borderId="57" xfId="0" applyNumberFormat="1" applyFont="1" applyFill="1" applyBorder="1" applyAlignment="1">
      <alignment horizontal="center" vertical="center" textRotation="90" wrapText="1" shrinkToFit="1"/>
    </xf>
    <xf numFmtId="3" fontId="1" fillId="0" borderId="43" xfId="0" applyNumberFormat="1" applyFont="1" applyFill="1" applyBorder="1" applyAlignment="1">
      <alignment horizontal="center" vertical="center" textRotation="90" wrapText="1" shrinkToFit="1"/>
    </xf>
    <xf numFmtId="3" fontId="1" fillId="0" borderId="29" xfId="0" applyNumberFormat="1" applyFont="1" applyFill="1" applyBorder="1" applyAlignment="1">
      <alignment horizontal="center" vertical="center" textRotation="90" wrapText="1" shrinkToFit="1"/>
    </xf>
    <xf numFmtId="3" fontId="1" fillId="6" borderId="17" xfId="0" applyNumberFormat="1" applyFont="1" applyFill="1" applyBorder="1" applyAlignment="1">
      <alignment horizontal="left" vertical="top" wrapText="1"/>
    </xf>
    <xf numFmtId="3" fontId="1" fillId="6" borderId="35" xfId="0" applyNumberFormat="1" applyFont="1" applyFill="1" applyBorder="1" applyAlignment="1">
      <alignment horizontal="left" vertical="top" wrapText="1"/>
    </xf>
    <xf numFmtId="3" fontId="5" fillId="6" borderId="13" xfId="0" applyNumberFormat="1" applyFont="1" applyFill="1" applyBorder="1" applyAlignment="1">
      <alignment horizontal="center" vertical="top" wrapText="1"/>
    </xf>
    <xf numFmtId="0" fontId="1" fillId="6" borderId="11" xfId="0" applyFont="1" applyFill="1" applyBorder="1" applyAlignment="1">
      <alignment vertical="top" wrapText="1"/>
    </xf>
    <xf numFmtId="0" fontId="11" fillId="6" borderId="11" xfId="0" applyFont="1" applyFill="1" applyBorder="1" applyAlignment="1">
      <alignment vertical="top" wrapText="1"/>
    </xf>
    <xf numFmtId="3" fontId="1" fillId="6" borderId="20" xfId="0" applyNumberFormat="1" applyFont="1" applyFill="1" applyBorder="1" applyAlignment="1">
      <alignment horizontal="center" vertical="top" wrapText="1"/>
    </xf>
    <xf numFmtId="0" fontId="16" fillId="6" borderId="43" xfId="0" applyFont="1" applyFill="1" applyBorder="1" applyAlignment="1">
      <alignment horizontal="center" vertical="top" wrapText="1"/>
    </xf>
    <xf numFmtId="0" fontId="16" fillId="6" borderId="75" xfId="0" applyFont="1" applyFill="1" applyBorder="1" applyAlignment="1">
      <alignment horizontal="center" vertical="top" wrapText="1"/>
    </xf>
    <xf numFmtId="0" fontId="1" fillId="6" borderId="69" xfId="0" applyFont="1" applyFill="1" applyBorder="1" applyAlignment="1">
      <alignment vertical="top" wrapText="1"/>
    </xf>
    <xf numFmtId="0" fontId="1" fillId="6" borderId="14" xfId="0" applyFont="1" applyFill="1" applyBorder="1" applyAlignment="1">
      <alignment vertical="top" wrapText="1"/>
    </xf>
    <xf numFmtId="0" fontId="16" fillId="6" borderId="94" xfId="0" applyFont="1" applyFill="1" applyBorder="1" applyAlignment="1">
      <alignment vertical="top" wrapText="1"/>
    </xf>
    <xf numFmtId="0" fontId="1" fillId="0" borderId="38" xfId="0" applyFont="1" applyFill="1" applyBorder="1" applyAlignment="1">
      <alignment vertical="top" wrapText="1"/>
    </xf>
    <xf numFmtId="0" fontId="0" fillId="0" borderId="12" xfId="0" applyBorder="1" applyAlignment="1">
      <alignment vertical="top" wrapText="1"/>
    </xf>
    <xf numFmtId="0" fontId="1" fillId="6" borderId="12" xfId="0" applyFont="1" applyFill="1" applyBorder="1" applyAlignment="1">
      <alignment vertical="top" wrapText="1"/>
    </xf>
    <xf numFmtId="0" fontId="1" fillId="6" borderId="36" xfId="0" applyFont="1" applyFill="1" applyBorder="1" applyAlignment="1">
      <alignment vertical="top" wrapText="1"/>
    </xf>
    <xf numFmtId="0" fontId="12" fillId="6" borderId="43" xfId="0" applyFont="1" applyFill="1" applyBorder="1" applyAlignment="1">
      <alignment vertical="top"/>
    </xf>
    <xf numFmtId="3" fontId="1" fillId="6" borderId="71" xfId="0" applyNumberFormat="1" applyFont="1" applyFill="1" applyBorder="1" applyAlignment="1">
      <alignment horizontal="left" vertical="top" wrapText="1"/>
    </xf>
    <xf numFmtId="3" fontId="1" fillId="6" borderId="58" xfId="0" applyNumberFormat="1" applyFont="1" applyFill="1" applyBorder="1" applyAlignment="1">
      <alignment horizontal="left" vertical="top" wrapText="1"/>
    </xf>
    <xf numFmtId="0" fontId="16" fillId="6" borderId="53" xfId="0" applyFont="1" applyFill="1" applyBorder="1" applyAlignment="1">
      <alignment horizontal="left" vertical="top" wrapText="1"/>
    </xf>
    <xf numFmtId="3" fontId="17" fillId="6" borderId="17" xfId="0" applyNumberFormat="1" applyFont="1" applyFill="1" applyBorder="1" applyAlignment="1">
      <alignment vertical="top" wrapText="1"/>
    </xf>
    <xf numFmtId="0" fontId="32" fillId="6" borderId="35" xfId="0" applyFont="1" applyFill="1" applyBorder="1" applyAlignment="1">
      <alignment vertical="top" wrapText="1"/>
    </xf>
    <xf numFmtId="0" fontId="1" fillId="6" borderId="95" xfId="0" applyFont="1" applyFill="1" applyBorder="1" applyAlignment="1">
      <alignment horizontal="left" vertical="top" wrapText="1"/>
    </xf>
    <xf numFmtId="0" fontId="0" fillId="6" borderId="78" xfId="0" applyFill="1" applyBorder="1" applyAlignment="1">
      <alignment horizontal="left" vertical="top" wrapText="1"/>
    </xf>
    <xf numFmtId="3" fontId="1" fillId="6" borderId="38" xfId="0" applyNumberFormat="1" applyFont="1" applyFill="1" applyBorder="1" applyAlignment="1">
      <alignment vertical="top" wrapText="1"/>
    </xf>
    <xf numFmtId="3" fontId="1" fillId="6" borderId="36" xfId="0" applyNumberFormat="1" applyFont="1" applyFill="1" applyBorder="1" applyAlignment="1">
      <alignment vertical="top" wrapText="1"/>
    </xf>
    <xf numFmtId="0" fontId="12" fillId="6" borderId="35" xfId="0" applyFont="1" applyFill="1" applyBorder="1" applyAlignment="1">
      <alignment horizontal="left" vertical="top" wrapText="1"/>
    </xf>
    <xf numFmtId="0" fontId="0" fillId="0" borderId="36" xfId="0" applyBorder="1" applyAlignment="1">
      <alignment vertical="top" wrapText="1"/>
    </xf>
    <xf numFmtId="3" fontId="1" fillId="5" borderId="67" xfId="0" applyNumberFormat="1" applyFont="1" applyFill="1" applyBorder="1" applyAlignment="1">
      <alignment horizontal="center" vertical="top" wrapText="1"/>
    </xf>
    <xf numFmtId="3" fontId="1" fillId="5" borderId="64" xfId="0" applyNumberFormat="1" applyFont="1" applyFill="1" applyBorder="1" applyAlignment="1">
      <alignment horizontal="center" vertical="top" wrapText="1"/>
    </xf>
    <xf numFmtId="3" fontId="1" fillId="5" borderId="65" xfId="0" applyNumberFormat="1" applyFont="1" applyFill="1" applyBorder="1" applyAlignment="1">
      <alignment horizontal="center" vertical="top" wrapText="1"/>
    </xf>
    <xf numFmtId="3" fontId="2" fillId="0" borderId="41" xfId="0" applyNumberFormat="1" applyFont="1" applyFill="1" applyBorder="1" applyAlignment="1">
      <alignment horizontal="center" vertical="top" wrapText="1"/>
    </xf>
    <xf numFmtId="0" fontId="33" fillId="0" borderId="59" xfId="0" applyFont="1" applyBorder="1" applyAlignment="1">
      <alignment horizontal="center" vertical="top" wrapText="1"/>
    </xf>
    <xf numFmtId="3" fontId="1" fillId="6" borderId="13" xfId="0" applyNumberFormat="1" applyFont="1" applyFill="1" applyBorder="1" applyAlignment="1">
      <alignment horizontal="center" vertical="top" textRotation="90" wrapText="1"/>
    </xf>
    <xf numFmtId="0" fontId="0" fillId="6" borderId="13" xfId="0" applyFill="1" applyBorder="1" applyAlignment="1">
      <alignment horizontal="center" vertical="top" textRotation="90" wrapText="1"/>
    </xf>
    <xf numFmtId="0" fontId="0" fillId="6" borderId="59" xfId="0" applyFill="1" applyBorder="1" applyAlignment="1">
      <alignment horizontal="center" vertical="top" textRotation="90" wrapText="1"/>
    </xf>
    <xf numFmtId="0" fontId="4" fillId="6" borderId="12" xfId="0" applyFont="1" applyFill="1" applyBorder="1" applyAlignment="1">
      <alignment vertical="top" wrapText="1"/>
    </xf>
    <xf numFmtId="0" fontId="4" fillId="6" borderId="36" xfId="0" applyFont="1" applyFill="1" applyBorder="1" applyAlignment="1">
      <alignment vertical="top" wrapText="1"/>
    </xf>
    <xf numFmtId="165" fontId="2" fillId="6" borderId="3" xfId="0" applyNumberFormat="1" applyFont="1" applyFill="1" applyBorder="1" applyAlignment="1">
      <alignment horizontal="center" vertical="top" wrapText="1"/>
    </xf>
    <xf numFmtId="0" fontId="0" fillId="6" borderId="12" xfId="0" applyFill="1" applyBorder="1" applyAlignment="1">
      <alignment horizontal="center" vertical="top" wrapText="1"/>
    </xf>
    <xf numFmtId="0" fontId="0" fillId="6" borderId="36" xfId="0" applyFill="1" applyBorder="1" applyAlignment="1">
      <alignment horizontal="center" vertical="top" wrapText="1"/>
    </xf>
    <xf numFmtId="3" fontId="2" fillId="5" borderId="64" xfId="0" applyNumberFormat="1" applyFont="1" applyFill="1" applyBorder="1" applyAlignment="1">
      <alignment horizontal="right" vertical="top"/>
    </xf>
    <xf numFmtId="3" fontId="2" fillId="5" borderId="65" xfId="0" applyNumberFormat="1" applyFont="1" applyFill="1" applyBorder="1" applyAlignment="1">
      <alignment horizontal="right" vertical="top"/>
    </xf>
    <xf numFmtId="3" fontId="2" fillId="0" borderId="13" xfId="0" applyNumberFormat="1" applyFont="1" applyFill="1" applyBorder="1" applyAlignment="1">
      <alignment horizontal="center" vertical="top" wrapText="1"/>
    </xf>
    <xf numFmtId="3" fontId="4" fillId="0" borderId="29" xfId="0" applyNumberFormat="1" applyFont="1" applyBorder="1" applyAlignment="1">
      <alignment horizontal="center" vertical="top" wrapText="1"/>
    </xf>
    <xf numFmtId="3" fontId="1" fillId="6" borderId="11" xfId="0" applyNumberFormat="1" applyFont="1" applyFill="1" applyBorder="1" applyAlignment="1">
      <alignment horizontal="left" vertical="top" wrapText="1"/>
    </xf>
    <xf numFmtId="3" fontId="1" fillId="6" borderId="23" xfId="0" applyNumberFormat="1" applyFont="1" applyFill="1" applyBorder="1" applyAlignment="1">
      <alignment horizontal="left" vertical="top" wrapText="1"/>
    </xf>
    <xf numFmtId="3" fontId="2" fillId="5" borderId="18" xfId="0" applyNumberFormat="1" applyFont="1" applyFill="1" applyBorder="1" applyAlignment="1">
      <alignment horizontal="left" vertical="top" wrapText="1"/>
    </xf>
    <xf numFmtId="3" fontId="2" fillId="5" borderId="21" xfId="0" applyNumberFormat="1" applyFont="1" applyFill="1" applyBorder="1" applyAlignment="1">
      <alignment horizontal="left" vertical="top" wrapText="1"/>
    </xf>
    <xf numFmtId="3" fontId="2" fillId="5" borderId="22" xfId="0" applyNumberFormat="1" applyFont="1" applyFill="1" applyBorder="1" applyAlignment="1">
      <alignment horizontal="left" vertical="top" wrapText="1"/>
    </xf>
    <xf numFmtId="3" fontId="2" fillId="2" borderId="8" xfId="0" applyNumberFormat="1" applyFont="1" applyFill="1" applyBorder="1" applyAlignment="1">
      <alignment horizontal="left" vertical="top" wrapText="1"/>
    </xf>
    <xf numFmtId="3" fontId="2" fillId="2" borderId="9" xfId="0" applyNumberFormat="1" applyFont="1" applyFill="1" applyBorder="1" applyAlignment="1">
      <alignment horizontal="left" vertical="top" wrapText="1"/>
    </xf>
    <xf numFmtId="3" fontId="2" fillId="2" borderId="10" xfId="0" applyNumberFormat="1" applyFont="1" applyFill="1" applyBorder="1" applyAlignment="1">
      <alignment horizontal="left" vertical="top" wrapText="1"/>
    </xf>
    <xf numFmtId="3" fontId="2" fillId="3" borderId="31" xfId="0" applyNumberFormat="1" applyFont="1" applyFill="1" applyBorder="1" applyAlignment="1">
      <alignment horizontal="left" vertical="top" wrapText="1"/>
    </xf>
    <xf numFmtId="3" fontId="2" fillId="3" borderId="21" xfId="0" applyNumberFormat="1" applyFont="1" applyFill="1" applyBorder="1" applyAlignment="1">
      <alignment horizontal="left" vertical="top" wrapText="1"/>
    </xf>
    <xf numFmtId="3" fontId="2" fillId="3" borderId="22" xfId="0" applyNumberFormat="1" applyFont="1" applyFill="1" applyBorder="1" applyAlignment="1">
      <alignment horizontal="left" vertical="top" wrapText="1"/>
    </xf>
    <xf numFmtId="3" fontId="2" fillId="4" borderId="18" xfId="0" applyNumberFormat="1" applyFont="1" applyFill="1" applyBorder="1" applyAlignment="1">
      <alignment horizontal="left" vertical="top"/>
    </xf>
    <xf numFmtId="3" fontId="2" fillId="4" borderId="21" xfId="0" applyNumberFormat="1" applyFont="1" applyFill="1" applyBorder="1" applyAlignment="1">
      <alignment horizontal="left" vertical="top"/>
    </xf>
    <xf numFmtId="3" fontId="2" fillId="4" borderId="22" xfId="0" applyNumberFormat="1" applyFont="1" applyFill="1" applyBorder="1" applyAlignment="1">
      <alignment horizontal="left" vertical="top"/>
    </xf>
    <xf numFmtId="3" fontId="1" fillId="0" borderId="57" xfId="0" applyNumberFormat="1" applyFont="1" applyBorder="1" applyAlignment="1">
      <alignment horizontal="center" vertical="top" wrapText="1"/>
    </xf>
    <xf numFmtId="3" fontId="1" fillId="6" borderId="25" xfId="0" applyNumberFormat="1" applyFont="1" applyFill="1" applyBorder="1" applyAlignment="1">
      <alignment horizontal="left" vertical="top" wrapText="1"/>
    </xf>
    <xf numFmtId="3" fontId="6" fillId="6" borderId="20" xfId="0" applyNumberFormat="1" applyFont="1" applyFill="1" applyBorder="1" applyAlignment="1">
      <alignment horizontal="center" vertical="top" wrapText="1"/>
    </xf>
    <xf numFmtId="3" fontId="16" fillId="6" borderId="43" xfId="0" applyNumberFormat="1" applyFont="1" applyFill="1" applyBorder="1" applyAlignment="1">
      <alignment horizontal="center" vertical="top" wrapText="1"/>
    </xf>
    <xf numFmtId="3" fontId="1" fillId="0" borderId="13" xfId="0" applyNumberFormat="1" applyFont="1" applyFill="1" applyBorder="1" applyAlignment="1">
      <alignment horizontal="center" vertical="top" wrapText="1"/>
    </xf>
    <xf numFmtId="3" fontId="1" fillId="0" borderId="25" xfId="0" applyNumberFormat="1" applyFont="1" applyFill="1" applyBorder="1" applyAlignment="1">
      <alignment horizontal="center" vertical="top" wrapText="1"/>
    </xf>
    <xf numFmtId="3" fontId="6" fillId="6" borderId="38" xfId="0" applyNumberFormat="1" applyFont="1" applyFill="1" applyBorder="1" applyAlignment="1">
      <alignment horizontal="left" vertical="top" wrapText="1"/>
    </xf>
    <xf numFmtId="3" fontId="16" fillId="0" borderId="36" xfId="0" applyNumberFormat="1" applyFont="1" applyBorder="1" applyAlignment="1">
      <alignment horizontal="left" vertical="top" wrapText="1"/>
    </xf>
    <xf numFmtId="3" fontId="2" fillId="6" borderId="3" xfId="0" applyNumberFormat="1" applyFont="1" applyFill="1" applyBorder="1" applyAlignment="1">
      <alignment horizontal="center" vertical="top"/>
    </xf>
    <xf numFmtId="3" fontId="2" fillId="6" borderId="12" xfId="0" applyNumberFormat="1" applyFont="1" applyFill="1" applyBorder="1" applyAlignment="1">
      <alignment horizontal="center" vertical="top"/>
    </xf>
    <xf numFmtId="3" fontId="2" fillId="6" borderId="24" xfId="0" applyNumberFormat="1" applyFont="1" applyFill="1" applyBorder="1" applyAlignment="1">
      <alignment horizontal="center" vertical="top"/>
    </xf>
    <xf numFmtId="3" fontId="1" fillId="6" borderId="4" xfId="0" applyNumberFormat="1" applyFont="1" applyFill="1" applyBorder="1" applyAlignment="1">
      <alignment horizontal="left" vertical="top" wrapText="1"/>
    </xf>
    <xf numFmtId="3" fontId="1" fillId="0" borderId="4" xfId="0" applyNumberFormat="1" applyFont="1" applyFill="1" applyBorder="1" applyAlignment="1">
      <alignment horizontal="center" vertical="top" wrapText="1"/>
    </xf>
    <xf numFmtId="3" fontId="1" fillId="0" borderId="7" xfId="0" applyNumberFormat="1" applyFont="1" applyBorder="1" applyAlignment="1">
      <alignment horizontal="center" vertical="center" textRotation="90" wrapText="1" shrinkToFit="1"/>
    </xf>
    <xf numFmtId="3" fontId="1" fillId="0" borderId="16" xfId="0" applyNumberFormat="1" applyFont="1" applyBorder="1" applyAlignment="1">
      <alignment horizontal="center" vertical="center" textRotation="90" wrapText="1" shrinkToFit="1"/>
    </xf>
    <xf numFmtId="3" fontId="1" fillId="0" borderId="28" xfId="0" applyNumberFormat="1" applyFont="1" applyBorder="1" applyAlignment="1">
      <alignment horizontal="center" vertical="center" textRotation="90" wrapText="1" shrinkToFit="1"/>
    </xf>
    <xf numFmtId="0" fontId="16" fillId="0" borderId="36" xfId="0" applyFont="1" applyBorder="1" applyAlignment="1">
      <alignment vertical="top" wrapText="1"/>
    </xf>
    <xf numFmtId="0" fontId="16" fillId="0" borderId="37" xfId="0" applyFont="1" applyBorder="1" applyAlignment="1">
      <alignment horizontal="center" vertical="top" wrapText="1"/>
    </xf>
    <xf numFmtId="0" fontId="1" fillId="6" borderId="41" xfId="0" applyFont="1" applyFill="1" applyBorder="1" applyAlignment="1">
      <alignment horizontal="left" vertical="top" wrapText="1"/>
    </xf>
    <xf numFmtId="0" fontId="1" fillId="6" borderId="13" xfId="0" applyFont="1" applyFill="1" applyBorder="1" applyAlignment="1">
      <alignment horizontal="left" vertical="top" wrapText="1"/>
    </xf>
    <xf numFmtId="0" fontId="1" fillId="6" borderId="59" xfId="0" applyFont="1" applyFill="1" applyBorder="1" applyAlignment="1">
      <alignment horizontal="left" vertical="top" wrapText="1"/>
    </xf>
    <xf numFmtId="0" fontId="1" fillId="6" borderId="13" xfId="0" applyFont="1" applyFill="1" applyBorder="1" applyAlignment="1">
      <alignment horizontal="center" vertical="center" textRotation="90" wrapText="1"/>
    </xf>
    <xf numFmtId="49" fontId="1" fillId="6" borderId="43" xfId="0" applyNumberFormat="1" applyFont="1" applyFill="1" applyBorder="1" applyAlignment="1">
      <alignment horizontal="center" vertical="center" wrapText="1"/>
    </xf>
    <xf numFmtId="3" fontId="2" fillId="5" borderId="68" xfId="0" applyNumberFormat="1" applyFont="1" applyFill="1" applyBorder="1" applyAlignment="1">
      <alignment horizontal="left" vertical="top"/>
    </xf>
    <xf numFmtId="3" fontId="2" fillId="5" borderId="64" xfId="0" applyNumberFormat="1" applyFont="1" applyFill="1" applyBorder="1" applyAlignment="1">
      <alignment horizontal="left" vertical="top"/>
    </xf>
    <xf numFmtId="3" fontId="2" fillId="5" borderId="65" xfId="0" applyNumberFormat="1" applyFont="1" applyFill="1" applyBorder="1" applyAlignment="1">
      <alignment horizontal="left" vertical="top"/>
    </xf>
    <xf numFmtId="0" fontId="0" fillId="6" borderId="12" xfId="0" applyFill="1" applyBorder="1" applyAlignment="1">
      <alignment vertical="top" wrapText="1"/>
    </xf>
    <xf numFmtId="0" fontId="0" fillId="6" borderId="36" xfId="0" applyFill="1" applyBorder="1" applyAlignment="1">
      <alignment vertical="top" wrapText="1"/>
    </xf>
    <xf numFmtId="49" fontId="2" fillId="6" borderId="38" xfId="0" applyNumberFormat="1" applyFont="1" applyFill="1" applyBorder="1" applyAlignment="1">
      <alignment horizontal="center" vertical="top" wrapText="1"/>
    </xf>
    <xf numFmtId="49" fontId="2" fillId="6" borderId="12" xfId="0" applyNumberFormat="1" applyFont="1" applyFill="1" applyBorder="1" applyAlignment="1">
      <alignment horizontal="center" vertical="top" wrapText="1"/>
    </xf>
    <xf numFmtId="49" fontId="2" fillId="6" borderId="36" xfId="0" applyNumberFormat="1" applyFont="1" applyFill="1" applyBorder="1" applyAlignment="1">
      <alignment horizontal="center" vertical="top" wrapText="1"/>
    </xf>
    <xf numFmtId="0" fontId="1" fillId="6" borderId="17" xfId="1" applyFont="1" applyFill="1" applyBorder="1" applyAlignment="1">
      <alignment vertical="top" wrapText="1"/>
    </xf>
    <xf numFmtId="0" fontId="1" fillId="6" borderId="11" xfId="1" applyFont="1" applyFill="1" applyBorder="1" applyAlignment="1">
      <alignment vertical="top" wrapText="1"/>
    </xf>
    <xf numFmtId="0" fontId="16" fillId="6" borderId="11" xfId="0" applyFont="1" applyFill="1" applyBorder="1" applyAlignment="1">
      <alignment vertical="top" wrapText="1"/>
    </xf>
    <xf numFmtId="0" fontId="1" fillId="6" borderId="11" xfId="0" applyFont="1" applyFill="1" applyBorder="1" applyAlignment="1">
      <alignment horizontal="left" vertical="top" wrapText="1"/>
    </xf>
    <xf numFmtId="0" fontId="12" fillId="6" borderId="11" xfId="0" applyFont="1" applyFill="1" applyBorder="1" applyAlignment="1">
      <alignment horizontal="left" vertical="top" wrapText="1"/>
    </xf>
    <xf numFmtId="0" fontId="26" fillId="6" borderId="12" xfId="0" applyFont="1" applyFill="1" applyBorder="1" applyAlignment="1">
      <alignment vertical="top" wrapText="1"/>
    </xf>
    <xf numFmtId="3" fontId="17" fillId="6" borderId="13" xfId="0" applyNumberFormat="1" applyFont="1" applyFill="1" applyBorder="1" applyAlignment="1">
      <alignment horizontal="center" vertical="top" textRotation="90" wrapText="1"/>
    </xf>
    <xf numFmtId="3" fontId="20" fillId="6" borderId="59" xfId="0" applyNumberFormat="1" applyFont="1" applyFill="1" applyBorder="1" applyAlignment="1">
      <alignment horizontal="center" vertical="top" textRotation="90" wrapText="1"/>
    </xf>
    <xf numFmtId="3" fontId="6" fillId="0" borderId="57" xfId="0" applyNumberFormat="1" applyFont="1" applyBorder="1" applyAlignment="1">
      <alignment horizontal="center" vertical="top" wrapText="1"/>
    </xf>
    <xf numFmtId="3" fontId="6" fillId="0" borderId="43" xfId="0" applyNumberFormat="1" applyFont="1" applyBorder="1" applyAlignment="1">
      <alignment horizontal="center" vertical="top" wrapText="1"/>
    </xf>
    <xf numFmtId="3" fontId="16" fillId="0" borderId="43" xfId="0" applyNumberFormat="1" applyFont="1" applyBorder="1" applyAlignment="1">
      <alignment horizontal="center" vertical="top" wrapText="1"/>
    </xf>
    <xf numFmtId="3" fontId="17" fillId="6" borderId="29" xfId="0" applyNumberFormat="1" applyFont="1" applyFill="1" applyBorder="1" applyAlignment="1">
      <alignment horizontal="center" vertical="top" wrapText="1"/>
    </xf>
    <xf numFmtId="3" fontId="17" fillId="6" borderId="11" xfId="0" applyNumberFormat="1" applyFont="1" applyFill="1" applyBorder="1" applyAlignment="1">
      <alignment horizontal="left" vertical="top" wrapText="1"/>
    </xf>
    <xf numFmtId="3" fontId="17" fillId="6" borderId="38" xfId="0" applyNumberFormat="1" applyFont="1" applyFill="1" applyBorder="1" applyAlignment="1">
      <alignment vertical="top" wrapText="1"/>
    </xf>
    <xf numFmtId="0" fontId="32" fillId="0" borderId="36" xfId="0" applyFont="1" applyBorder="1" applyAlignment="1">
      <alignment vertical="top" wrapText="1"/>
    </xf>
    <xf numFmtId="0" fontId="0" fillId="0" borderId="43" xfId="0" applyBorder="1" applyAlignment="1">
      <alignment horizontal="center" wrapText="1"/>
    </xf>
    <xf numFmtId="3" fontId="1" fillId="6" borderId="37" xfId="0" applyNumberFormat="1" applyFont="1" applyFill="1" applyBorder="1" applyAlignment="1">
      <alignment horizontal="center" vertical="top" wrapText="1"/>
    </xf>
    <xf numFmtId="0" fontId="1" fillId="6" borderId="17" xfId="0" applyFont="1" applyFill="1" applyBorder="1" applyAlignment="1">
      <alignment horizontal="left" vertical="top" wrapText="1"/>
    </xf>
    <xf numFmtId="49" fontId="3" fillId="6" borderId="41" xfId="0" applyNumberFormat="1" applyFont="1" applyFill="1" applyBorder="1" applyAlignment="1">
      <alignment horizontal="center" vertical="center" textRotation="90" wrapText="1"/>
    </xf>
    <xf numFmtId="0" fontId="29" fillId="6" borderId="59" xfId="0" applyFont="1" applyFill="1" applyBorder="1" applyAlignment="1">
      <alignment horizontal="center" vertical="center" wrapText="1"/>
    </xf>
    <xf numFmtId="0" fontId="0" fillId="6" borderId="35" xfId="0" applyFill="1" applyBorder="1" applyAlignment="1">
      <alignment horizontal="left" vertical="top" wrapText="1"/>
    </xf>
    <xf numFmtId="3" fontId="2" fillId="6" borderId="3" xfId="0" applyNumberFormat="1" applyFont="1" applyFill="1" applyBorder="1" applyAlignment="1">
      <alignment horizontal="left" vertical="top" wrapText="1"/>
    </xf>
    <xf numFmtId="3" fontId="2" fillId="6" borderId="12" xfId="0" applyNumberFormat="1" applyFont="1" applyFill="1" applyBorder="1" applyAlignment="1">
      <alignment horizontal="left" vertical="top" wrapText="1"/>
    </xf>
    <xf numFmtId="0" fontId="1" fillId="6" borderId="38" xfId="0" applyFont="1" applyFill="1" applyBorder="1" applyAlignment="1">
      <alignment vertical="top" wrapText="1"/>
    </xf>
    <xf numFmtId="3" fontId="2" fillId="6" borderId="41" xfId="0" applyNumberFormat="1" applyFont="1" applyFill="1" applyBorder="1" applyAlignment="1">
      <alignment horizontal="center" vertical="top" wrapText="1"/>
    </xf>
    <xf numFmtId="0" fontId="33" fillId="6" borderId="13" xfId="0" applyFont="1" applyFill="1" applyBorder="1" applyAlignment="1">
      <alignment horizontal="center" vertical="top" wrapText="1"/>
    </xf>
    <xf numFmtId="0" fontId="1" fillId="6" borderId="95" xfId="0" applyFont="1" applyFill="1" applyBorder="1" applyAlignment="1">
      <alignment vertical="top" wrapText="1"/>
    </xf>
    <xf numFmtId="0" fontId="11" fillId="6" borderId="78" xfId="0" applyFont="1" applyFill="1" applyBorder="1" applyAlignment="1">
      <alignment vertical="top" wrapText="1"/>
    </xf>
    <xf numFmtId="3" fontId="2" fillId="5" borderId="68" xfId="0" applyNumberFormat="1" applyFont="1" applyFill="1" applyBorder="1" applyAlignment="1">
      <alignment horizontal="left" vertical="top" wrapText="1"/>
    </xf>
    <xf numFmtId="3" fontId="2" fillId="5" borderId="64" xfId="0" applyNumberFormat="1" applyFont="1" applyFill="1" applyBorder="1" applyAlignment="1">
      <alignment horizontal="left" vertical="top" wrapText="1"/>
    </xf>
    <xf numFmtId="3" fontId="2" fillId="5" borderId="1" xfId="0" applyNumberFormat="1" applyFont="1" applyFill="1" applyBorder="1" applyAlignment="1">
      <alignment horizontal="left" vertical="top" wrapText="1"/>
    </xf>
    <xf numFmtId="3" fontId="2" fillId="5" borderId="65" xfId="0" applyNumberFormat="1" applyFont="1" applyFill="1" applyBorder="1" applyAlignment="1">
      <alignment horizontal="left" vertical="top" wrapText="1"/>
    </xf>
    <xf numFmtId="3" fontId="7" fillId="8" borderId="58" xfId="0" applyNumberFormat="1" applyFont="1" applyFill="1" applyBorder="1" applyAlignment="1">
      <alignment horizontal="center" vertical="top"/>
    </xf>
    <xf numFmtId="3" fontId="2" fillId="6" borderId="33" xfId="0" applyNumberFormat="1" applyFont="1" applyFill="1" applyBorder="1" applyAlignment="1">
      <alignment horizontal="center" vertical="top" wrapText="1"/>
    </xf>
    <xf numFmtId="3" fontId="2" fillId="6" borderId="38" xfId="0" applyNumberFormat="1" applyFont="1" applyFill="1" applyBorder="1" applyAlignment="1">
      <alignment horizontal="center" vertical="top" wrapText="1"/>
    </xf>
    <xf numFmtId="165" fontId="1" fillId="6" borderId="20" xfId="0" applyNumberFormat="1" applyFont="1" applyFill="1" applyBorder="1" applyAlignment="1">
      <alignment horizontal="center" vertical="top" wrapText="1"/>
    </xf>
    <xf numFmtId="0" fontId="0" fillId="0" borderId="35" xfId="0" applyBorder="1" applyAlignment="1">
      <alignment vertical="top" wrapText="1"/>
    </xf>
    <xf numFmtId="3" fontId="1" fillId="6" borderId="38" xfId="0" applyNumberFormat="1" applyFont="1" applyFill="1" applyBorder="1" applyAlignment="1">
      <alignment horizontal="center" vertical="top" textRotation="90" wrapText="1"/>
    </xf>
    <xf numFmtId="3" fontId="1" fillId="6" borderId="36" xfId="0" applyNumberFormat="1" applyFont="1" applyFill="1" applyBorder="1" applyAlignment="1">
      <alignment horizontal="center" vertical="top" textRotation="90" wrapText="1"/>
    </xf>
    <xf numFmtId="3" fontId="1" fillId="6" borderId="16" xfId="0" applyNumberFormat="1" applyFont="1" applyFill="1" applyBorder="1" applyAlignment="1">
      <alignment horizontal="center" vertical="top"/>
    </xf>
    <xf numFmtId="3" fontId="1" fillId="6" borderId="52" xfId="0" applyNumberFormat="1" applyFont="1" applyFill="1" applyBorder="1" applyAlignment="1">
      <alignment horizontal="center" vertical="top"/>
    </xf>
    <xf numFmtId="165" fontId="1" fillId="6" borderId="16" xfId="0" applyNumberFormat="1" applyFont="1" applyFill="1" applyBorder="1" applyAlignment="1">
      <alignment horizontal="center" vertical="top"/>
    </xf>
    <xf numFmtId="165" fontId="1" fillId="6" borderId="52" xfId="0" applyNumberFormat="1" applyFont="1" applyFill="1" applyBorder="1" applyAlignment="1">
      <alignment horizontal="center" vertical="top"/>
    </xf>
  </cellXfs>
  <cellStyles count="4">
    <cellStyle name="Excel Built-in Normal" xfId="3"/>
    <cellStyle name="Įprastas" xfId="0" builtinId="0"/>
    <cellStyle name="Įprastas 2" xfId="1"/>
    <cellStyle name="Kablelis" xfId="2" builtinId="3"/>
  </cellStyles>
  <dxfs count="0"/>
  <tableStyles count="0" defaultTableStyle="TableStyleMedium2" defaultPivotStyle="PivotStyleLight16"/>
  <colors>
    <mruColors>
      <color rgb="FFCCFFCC"/>
      <color rgb="FFFFFF99"/>
      <color rgb="FF66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180"/>
  <sheetViews>
    <sheetView tabSelected="1" zoomScaleNormal="100" zoomScaleSheetLayoutView="100" workbookViewId="0"/>
  </sheetViews>
  <sheetFormatPr defaultColWidth="9.140625" defaultRowHeight="12.75" x14ac:dyDescent="0.2"/>
  <cols>
    <col min="1" max="1" width="2.85546875" style="220" customWidth="1"/>
    <col min="2" max="2" width="3.140625" style="220" customWidth="1"/>
    <col min="3" max="3" width="2.85546875" style="220" customWidth="1"/>
    <col min="4" max="4" width="3.140625" style="220" customWidth="1"/>
    <col min="5" max="5" width="32.85546875" style="220" customWidth="1"/>
    <col min="6" max="6" width="4.28515625" style="220" customWidth="1"/>
    <col min="7" max="7" width="13.5703125" style="220" customWidth="1"/>
    <col min="8" max="8" width="8.5703125" style="220" customWidth="1"/>
    <col min="9" max="9" width="8.85546875" style="220" customWidth="1"/>
    <col min="10" max="12" width="9.140625" style="220" customWidth="1"/>
    <col min="13" max="13" width="34" style="220" customWidth="1"/>
    <col min="14" max="14" width="5.42578125" style="220" customWidth="1"/>
    <col min="15" max="17" width="4.42578125" style="220" customWidth="1"/>
    <col min="18" max="19" width="9.140625" style="219"/>
    <col min="20" max="16384" width="9.140625" style="220"/>
  </cols>
  <sheetData>
    <row r="1" spans="1:19" ht="14.25" customHeight="1" x14ac:dyDescent="0.25">
      <c r="M1" s="784" t="s">
        <v>79</v>
      </c>
      <c r="N1" s="785"/>
      <c r="O1" s="785"/>
      <c r="P1" s="785"/>
      <c r="Q1" s="785"/>
    </row>
    <row r="2" spans="1:19" s="197" customFormat="1" ht="15.75" x14ac:dyDescent="0.25">
      <c r="A2" s="786" t="s">
        <v>155</v>
      </c>
      <c r="B2" s="786"/>
      <c r="C2" s="786"/>
      <c r="D2" s="786"/>
      <c r="E2" s="786"/>
      <c r="F2" s="786"/>
      <c r="G2" s="786"/>
      <c r="H2" s="786"/>
      <c r="I2" s="786"/>
      <c r="J2" s="786"/>
      <c r="K2" s="786"/>
      <c r="L2" s="786"/>
      <c r="M2" s="786"/>
      <c r="N2" s="786"/>
      <c r="O2" s="786"/>
      <c r="P2" s="786"/>
      <c r="Q2" s="786"/>
      <c r="R2" s="175"/>
      <c r="S2" s="175"/>
    </row>
    <row r="3" spans="1:19" s="197" customFormat="1" ht="15.75" x14ac:dyDescent="0.25">
      <c r="A3" s="787" t="s">
        <v>0</v>
      </c>
      <c r="B3" s="787"/>
      <c r="C3" s="787"/>
      <c r="D3" s="787"/>
      <c r="E3" s="787"/>
      <c r="F3" s="787"/>
      <c r="G3" s="787"/>
      <c r="H3" s="787"/>
      <c r="I3" s="787"/>
      <c r="J3" s="787"/>
      <c r="K3" s="787"/>
      <c r="L3" s="787"/>
      <c r="M3" s="787"/>
      <c r="N3" s="787"/>
      <c r="O3" s="787"/>
      <c r="P3" s="787"/>
      <c r="Q3" s="787"/>
      <c r="R3" s="175"/>
      <c r="S3" s="175"/>
    </row>
    <row r="4" spans="1:19" s="197" customFormat="1" ht="15.75" x14ac:dyDescent="0.25">
      <c r="A4" s="788" t="s">
        <v>1</v>
      </c>
      <c r="B4" s="788"/>
      <c r="C4" s="788"/>
      <c r="D4" s="788"/>
      <c r="E4" s="788"/>
      <c r="F4" s="788"/>
      <c r="G4" s="788"/>
      <c r="H4" s="788"/>
      <c r="I4" s="788"/>
      <c r="J4" s="788"/>
      <c r="K4" s="788"/>
      <c r="L4" s="788"/>
      <c r="M4" s="788"/>
      <c r="N4" s="788"/>
      <c r="O4" s="788"/>
      <c r="P4" s="788"/>
      <c r="Q4" s="788"/>
      <c r="R4" s="175"/>
      <c r="S4" s="175"/>
    </row>
    <row r="5" spans="1:19" s="197" customFormat="1" ht="13.5" thickBot="1" x14ac:dyDescent="0.3">
      <c r="A5" s="1"/>
      <c r="B5" s="1"/>
      <c r="C5" s="1"/>
      <c r="D5" s="1"/>
      <c r="E5" s="1"/>
      <c r="F5" s="1"/>
      <c r="G5" s="2"/>
      <c r="H5" s="136"/>
      <c r="I5" s="136"/>
      <c r="J5" s="136"/>
      <c r="K5" s="136"/>
      <c r="L5" s="136"/>
      <c r="M5" s="789" t="s">
        <v>70</v>
      </c>
      <c r="N5" s="789"/>
      <c r="O5" s="789"/>
      <c r="P5" s="789"/>
      <c r="Q5" s="790"/>
      <c r="R5" s="175"/>
      <c r="S5" s="175"/>
    </row>
    <row r="6" spans="1:19" s="197" customFormat="1" ht="50.25" customHeight="1" x14ac:dyDescent="0.25">
      <c r="A6" s="791" t="s">
        <v>2</v>
      </c>
      <c r="B6" s="794" t="s">
        <v>3</v>
      </c>
      <c r="C6" s="794" t="s">
        <v>4</v>
      </c>
      <c r="D6" s="794" t="s">
        <v>5</v>
      </c>
      <c r="E6" s="797" t="s">
        <v>6</v>
      </c>
      <c r="F6" s="808" t="s">
        <v>7</v>
      </c>
      <c r="G6" s="813" t="s">
        <v>8</v>
      </c>
      <c r="H6" s="887" t="s">
        <v>9</v>
      </c>
      <c r="I6" s="805" t="s">
        <v>152</v>
      </c>
      <c r="J6" s="805" t="s">
        <v>156</v>
      </c>
      <c r="K6" s="805" t="s">
        <v>125</v>
      </c>
      <c r="L6" s="805" t="s">
        <v>157</v>
      </c>
      <c r="M6" s="800" t="s">
        <v>10</v>
      </c>
      <c r="N6" s="801"/>
      <c r="O6" s="801"/>
      <c r="P6" s="801"/>
      <c r="Q6" s="802"/>
      <c r="R6" s="175"/>
      <c r="S6" s="175"/>
    </row>
    <row r="7" spans="1:19" s="197" customFormat="1" ht="18.75" customHeight="1" x14ac:dyDescent="0.25">
      <c r="A7" s="792"/>
      <c r="B7" s="795"/>
      <c r="C7" s="795"/>
      <c r="D7" s="795"/>
      <c r="E7" s="798"/>
      <c r="F7" s="809"/>
      <c r="G7" s="814"/>
      <c r="H7" s="888"/>
      <c r="I7" s="806"/>
      <c r="J7" s="806"/>
      <c r="K7" s="806"/>
      <c r="L7" s="806"/>
      <c r="M7" s="803" t="s">
        <v>6</v>
      </c>
      <c r="N7" s="811" t="s">
        <v>213</v>
      </c>
      <c r="O7" s="811"/>
      <c r="P7" s="811"/>
      <c r="Q7" s="812"/>
      <c r="R7" s="175"/>
      <c r="S7" s="175"/>
    </row>
    <row r="8" spans="1:19" s="197" customFormat="1" ht="49.5" customHeight="1" thickBot="1" x14ac:dyDescent="0.3">
      <c r="A8" s="793"/>
      <c r="B8" s="796"/>
      <c r="C8" s="796"/>
      <c r="D8" s="796"/>
      <c r="E8" s="799"/>
      <c r="F8" s="810"/>
      <c r="G8" s="815"/>
      <c r="H8" s="889"/>
      <c r="I8" s="807"/>
      <c r="J8" s="807"/>
      <c r="K8" s="807"/>
      <c r="L8" s="807"/>
      <c r="M8" s="804"/>
      <c r="N8" s="69" t="s">
        <v>77</v>
      </c>
      <c r="O8" s="69" t="s">
        <v>96</v>
      </c>
      <c r="P8" s="69" t="s">
        <v>126</v>
      </c>
      <c r="Q8" s="70" t="s">
        <v>158</v>
      </c>
      <c r="R8" s="175"/>
      <c r="S8" s="175"/>
    </row>
    <row r="9" spans="1:19" s="3" customFormat="1" ht="13.5" customHeight="1" x14ac:dyDescent="0.2">
      <c r="A9" s="865" t="s">
        <v>11</v>
      </c>
      <c r="B9" s="866"/>
      <c r="C9" s="866"/>
      <c r="D9" s="866"/>
      <c r="E9" s="866"/>
      <c r="F9" s="866"/>
      <c r="G9" s="866"/>
      <c r="H9" s="866"/>
      <c r="I9" s="866"/>
      <c r="J9" s="866"/>
      <c r="K9" s="866"/>
      <c r="L9" s="866"/>
      <c r="M9" s="866"/>
      <c r="N9" s="866"/>
      <c r="O9" s="866"/>
      <c r="P9" s="866"/>
      <c r="Q9" s="867"/>
      <c r="R9" s="347"/>
      <c r="S9" s="347"/>
    </row>
    <row r="10" spans="1:19" s="3" customFormat="1" x14ac:dyDescent="0.2">
      <c r="A10" s="868" t="s">
        <v>12</v>
      </c>
      <c r="B10" s="869"/>
      <c r="C10" s="869"/>
      <c r="D10" s="869"/>
      <c r="E10" s="869"/>
      <c r="F10" s="869"/>
      <c r="G10" s="869"/>
      <c r="H10" s="869"/>
      <c r="I10" s="869"/>
      <c r="J10" s="869"/>
      <c r="K10" s="869"/>
      <c r="L10" s="869"/>
      <c r="M10" s="869"/>
      <c r="N10" s="869"/>
      <c r="O10" s="869"/>
      <c r="P10" s="869"/>
      <c r="Q10" s="870"/>
      <c r="R10" s="347"/>
      <c r="S10" s="347"/>
    </row>
    <row r="11" spans="1:19" s="197" customFormat="1" ht="15" customHeight="1" x14ac:dyDescent="0.25">
      <c r="A11" s="4" t="s">
        <v>13</v>
      </c>
      <c r="B11" s="871" t="s">
        <v>14</v>
      </c>
      <c r="C11" s="872"/>
      <c r="D11" s="872"/>
      <c r="E11" s="872"/>
      <c r="F11" s="872"/>
      <c r="G11" s="872"/>
      <c r="H11" s="872"/>
      <c r="I11" s="872"/>
      <c r="J11" s="872"/>
      <c r="K11" s="872"/>
      <c r="L11" s="872"/>
      <c r="M11" s="872"/>
      <c r="N11" s="872"/>
      <c r="O11" s="872"/>
      <c r="P11" s="872"/>
      <c r="Q11" s="873"/>
      <c r="R11" s="175"/>
      <c r="S11" s="175"/>
    </row>
    <row r="12" spans="1:19" s="197" customFormat="1" ht="14.25" customHeight="1" x14ac:dyDescent="0.25">
      <c r="A12" s="5" t="s">
        <v>13</v>
      </c>
      <c r="B12" s="6" t="s">
        <v>13</v>
      </c>
      <c r="C12" s="862" t="s">
        <v>15</v>
      </c>
      <c r="D12" s="863"/>
      <c r="E12" s="863"/>
      <c r="F12" s="863"/>
      <c r="G12" s="863"/>
      <c r="H12" s="863"/>
      <c r="I12" s="863"/>
      <c r="J12" s="863"/>
      <c r="K12" s="863"/>
      <c r="L12" s="863"/>
      <c r="M12" s="863"/>
      <c r="N12" s="863"/>
      <c r="O12" s="863"/>
      <c r="P12" s="863"/>
      <c r="Q12" s="864"/>
      <c r="R12" s="175"/>
      <c r="S12" s="175"/>
    </row>
    <row r="13" spans="1:19" s="197" customFormat="1" ht="27" customHeight="1" x14ac:dyDescent="0.2">
      <c r="A13" s="7" t="s">
        <v>13</v>
      </c>
      <c r="B13" s="8" t="s">
        <v>13</v>
      </c>
      <c r="C13" s="9" t="s">
        <v>13</v>
      </c>
      <c r="D13" s="9"/>
      <c r="E13" s="33" t="s">
        <v>16</v>
      </c>
      <c r="F13" s="878" t="s">
        <v>17</v>
      </c>
      <c r="G13" s="553"/>
      <c r="H13" s="274"/>
      <c r="I13" s="66"/>
      <c r="J13" s="16"/>
      <c r="K13" s="272"/>
      <c r="L13" s="272"/>
      <c r="M13" s="204"/>
      <c r="N13" s="131"/>
      <c r="O13" s="262"/>
      <c r="P13" s="369"/>
      <c r="Q13" s="264"/>
      <c r="R13" s="175"/>
      <c r="S13" s="175"/>
    </row>
    <row r="14" spans="1:19" s="197" customFormat="1" ht="17.25" customHeight="1" x14ac:dyDescent="0.25">
      <c r="A14" s="7"/>
      <c r="B14" s="8"/>
      <c r="C14" s="9"/>
      <c r="D14" s="9"/>
      <c r="E14" s="839" t="s">
        <v>19</v>
      </c>
      <c r="F14" s="878"/>
      <c r="G14" s="690" t="s">
        <v>193</v>
      </c>
      <c r="H14" s="275" t="s">
        <v>20</v>
      </c>
      <c r="I14" s="105">
        <v>4737.5</v>
      </c>
      <c r="J14" s="397">
        <f>4760.4-34.4</f>
        <v>4726</v>
      </c>
      <c r="K14" s="231">
        <v>4760.3999999999996</v>
      </c>
      <c r="L14" s="231">
        <v>4760.3999999999996</v>
      </c>
      <c r="M14" s="816" t="s">
        <v>81</v>
      </c>
      <c r="N14" s="88" t="s">
        <v>98</v>
      </c>
      <c r="O14" s="148" t="s">
        <v>162</v>
      </c>
      <c r="P14" s="148" t="s">
        <v>162</v>
      </c>
      <c r="Q14" s="143" t="s">
        <v>162</v>
      </c>
      <c r="R14" s="175"/>
      <c r="S14" s="175"/>
    </row>
    <row r="15" spans="1:19" s="197" customFormat="1" ht="21" customHeight="1" x14ac:dyDescent="0.25">
      <c r="A15" s="7"/>
      <c r="B15" s="8"/>
      <c r="C15" s="9"/>
      <c r="D15" s="9"/>
      <c r="E15" s="890"/>
      <c r="F15" s="878"/>
      <c r="G15" s="891"/>
      <c r="H15" s="274" t="s">
        <v>21</v>
      </c>
      <c r="I15" s="106">
        <v>419.6</v>
      </c>
      <c r="J15" s="398">
        <v>34.4</v>
      </c>
      <c r="K15" s="399"/>
      <c r="L15" s="399"/>
      <c r="M15" s="817"/>
      <c r="N15" s="127"/>
      <c r="O15" s="149"/>
      <c r="P15" s="149"/>
      <c r="Q15" s="144"/>
      <c r="R15" s="175"/>
      <c r="S15" s="175"/>
    </row>
    <row r="16" spans="1:19" s="197" customFormat="1" ht="20.25" customHeight="1" x14ac:dyDescent="0.25">
      <c r="A16" s="7"/>
      <c r="B16" s="8"/>
      <c r="C16" s="9"/>
      <c r="D16" s="9"/>
      <c r="E16" s="687" t="s">
        <v>22</v>
      </c>
      <c r="F16" s="878"/>
      <c r="G16" s="691" t="s">
        <v>194</v>
      </c>
      <c r="H16" s="275" t="s">
        <v>20</v>
      </c>
      <c r="I16" s="232">
        <v>112.5</v>
      </c>
      <c r="J16" s="400">
        <v>135</v>
      </c>
      <c r="K16" s="232">
        <v>140</v>
      </c>
      <c r="L16" s="232">
        <v>140</v>
      </c>
      <c r="M16" s="816" t="s">
        <v>81</v>
      </c>
      <c r="N16" s="88" t="s">
        <v>130</v>
      </c>
      <c r="O16" s="148" t="s">
        <v>131</v>
      </c>
      <c r="P16" s="148" t="s">
        <v>132</v>
      </c>
      <c r="Q16" s="143" t="s">
        <v>132</v>
      </c>
      <c r="R16" s="175"/>
      <c r="S16" s="175"/>
    </row>
    <row r="17" spans="1:19" s="197" customFormat="1" ht="14.25" customHeight="1" x14ac:dyDescent="0.25">
      <c r="A17" s="7"/>
      <c r="B17" s="8"/>
      <c r="C17" s="9"/>
      <c r="D17" s="9"/>
      <c r="E17" s="687"/>
      <c r="F17" s="878"/>
      <c r="G17" s="691"/>
      <c r="H17" s="276" t="s">
        <v>21</v>
      </c>
      <c r="I17" s="231"/>
      <c r="J17" s="34"/>
      <c r="K17" s="35"/>
      <c r="L17" s="35"/>
      <c r="M17" s="860"/>
      <c r="N17" s="127"/>
      <c r="O17" s="149"/>
      <c r="P17" s="149"/>
      <c r="Q17" s="144"/>
      <c r="R17" s="175"/>
      <c r="S17" s="175"/>
    </row>
    <row r="18" spans="1:19" s="197" customFormat="1" ht="15" customHeight="1" thickBot="1" x14ac:dyDescent="0.3">
      <c r="A18" s="12"/>
      <c r="B18" s="13"/>
      <c r="C18" s="122"/>
      <c r="D18" s="122"/>
      <c r="E18" s="875"/>
      <c r="F18" s="879"/>
      <c r="G18" s="859"/>
      <c r="H18" s="212" t="s">
        <v>23</v>
      </c>
      <c r="I18" s="36">
        <f>SUM(I13:I16)</f>
        <v>5269.6</v>
      </c>
      <c r="J18" s="37">
        <f t="shared" ref="J18:L18" si="0">SUM(J13:J16)</f>
        <v>4895.3999999999996</v>
      </c>
      <c r="K18" s="36">
        <f t="shared" ref="K18" si="1">SUM(K13:K16)</f>
        <v>4900.3999999999996</v>
      </c>
      <c r="L18" s="36">
        <f t="shared" si="0"/>
        <v>4900.3999999999996</v>
      </c>
      <c r="M18" s="861"/>
      <c r="N18" s="77"/>
      <c r="O18" s="150"/>
      <c r="P18" s="150"/>
      <c r="Q18" s="145"/>
      <c r="R18" s="175"/>
      <c r="S18" s="175"/>
    </row>
    <row r="19" spans="1:19" s="197" customFormat="1" ht="37.5" customHeight="1" x14ac:dyDescent="0.25">
      <c r="A19" s="7" t="s">
        <v>13</v>
      </c>
      <c r="B19" s="8" t="s">
        <v>13</v>
      </c>
      <c r="C19" s="123" t="s">
        <v>24</v>
      </c>
      <c r="D19" s="9"/>
      <c r="E19" s="392" t="s">
        <v>25</v>
      </c>
      <c r="F19" s="527" t="s">
        <v>17</v>
      </c>
      <c r="G19" s="554"/>
      <c r="H19" s="218"/>
      <c r="I19" s="68"/>
      <c r="J19" s="65"/>
      <c r="K19" s="65"/>
      <c r="L19" s="65"/>
      <c r="M19" s="425"/>
      <c r="N19" s="74"/>
      <c r="O19" s="436"/>
      <c r="P19" s="71"/>
      <c r="Q19" s="96"/>
      <c r="R19" s="175"/>
      <c r="S19" s="175"/>
    </row>
    <row r="20" spans="1:19" s="197" customFormat="1" ht="26.25" customHeight="1" x14ac:dyDescent="0.25">
      <c r="A20" s="667"/>
      <c r="B20" s="656"/>
      <c r="C20" s="883"/>
      <c r="D20" s="194"/>
      <c r="E20" s="880" t="s">
        <v>27</v>
      </c>
      <c r="F20" s="818"/>
      <c r="G20" s="876" t="s">
        <v>195</v>
      </c>
      <c r="H20" s="182" t="s">
        <v>26</v>
      </c>
      <c r="I20" s="62">
        <v>60</v>
      </c>
      <c r="J20" s="38">
        <v>50</v>
      </c>
      <c r="K20" s="38">
        <v>60</v>
      </c>
      <c r="L20" s="38">
        <v>60</v>
      </c>
      <c r="M20" s="426" t="s">
        <v>133</v>
      </c>
      <c r="N20" s="401" t="s">
        <v>134</v>
      </c>
      <c r="O20" s="437" t="s">
        <v>164</v>
      </c>
      <c r="P20" s="402" t="s">
        <v>164</v>
      </c>
      <c r="Q20" s="403" t="s">
        <v>164</v>
      </c>
      <c r="R20" s="175"/>
      <c r="S20" s="175"/>
    </row>
    <row r="21" spans="1:19" s="197" customFormat="1" ht="16.5" customHeight="1" x14ac:dyDescent="0.25">
      <c r="A21" s="667"/>
      <c r="B21" s="656"/>
      <c r="C21" s="883"/>
      <c r="D21" s="194"/>
      <c r="E21" s="881"/>
      <c r="F21" s="818"/>
      <c r="G21" s="877"/>
      <c r="H21" s="66"/>
      <c r="I21" s="42"/>
      <c r="J21" s="39"/>
      <c r="K21" s="39"/>
      <c r="L21" s="39"/>
      <c r="M21" s="427" t="s">
        <v>28</v>
      </c>
      <c r="N21" s="75">
        <v>166</v>
      </c>
      <c r="O21" s="366">
        <v>190</v>
      </c>
      <c r="P21" s="72">
        <v>200</v>
      </c>
      <c r="Q21" s="97">
        <v>200</v>
      </c>
      <c r="R21" s="175"/>
      <c r="S21" s="175"/>
    </row>
    <row r="22" spans="1:19" s="197" customFormat="1" ht="15" customHeight="1" x14ac:dyDescent="0.25">
      <c r="A22" s="667"/>
      <c r="B22" s="656"/>
      <c r="C22" s="883"/>
      <c r="D22" s="194"/>
      <c r="E22" s="355" t="s">
        <v>29</v>
      </c>
      <c r="F22" s="818"/>
      <c r="G22" s="877"/>
      <c r="H22" s="182" t="s">
        <v>26</v>
      </c>
      <c r="I22" s="62"/>
      <c r="J22" s="38">
        <v>18.5</v>
      </c>
      <c r="K22" s="38">
        <v>23.5</v>
      </c>
      <c r="L22" s="38">
        <v>23.5</v>
      </c>
      <c r="M22" s="383" t="s">
        <v>135</v>
      </c>
      <c r="N22" s="88" t="s">
        <v>136</v>
      </c>
      <c r="O22" s="199" t="s">
        <v>136</v>
      </c>
      <c r="P22" s="199" t="s">
        <v>136</v>
      </c>
      <c r="Q22" s="404" t="s">
        <v>136</v>
      </c>
      <c r="R22" s="175"/>
      <c r="S22" s="175"/>
    </row>
    <row r="23" spans="1:19" s="197" customFormat="1" ht="15" customHeight="1" x14ac:dyDescent="0.25">
      <c r="A23" s="376"/>
      <c r="B23" s="386"/>
      <c r="C23" s="388"/>
      <c r="D23" s="194"/>
      <c r="E23" s="345"/>
      <c r="F23" s="528"/>
      <c r="G23" s="555"/>
      <c r="H23" s="66" t="s">
        <v>30</v>
      </c>
      <c r="I23" s="42">
        <v>18.5</v>
      </c>
      <c r="J23" s="39"/>
      <c r="K23" s="39"/>
      <c r="L23" s="39"/>
      <c r="M23" s="381"/>
      <c r="N23" s="127"/>
      <c r="O23" s="207"/>
      <c r="P23" s="207"/>
      <c r="Q23" s="240"/>
      <c r="R23" s="175"/>
      <c r="S23" s="175"/>
    </row>
    <row r="24" spans="1:19" s="197" customFormat="1" ht="18" customHeight="1" thickBot="1" x14ac:dyDescent="0.3">
      <c r="A24" s="377"/>
      <c r="B24" s="390"/>
      <c r="C24" s="391"/>
      <c r="D24" s="14"/>
      <c r="E24" s="362"/>
      <c r="F24" s="529"/>
      <c r="G24" s="556"/>
      <c r="H24" s="213" t="s">
        <v>23</v>
      </c>
      <c r="I24" s="63">
        <f>SUM(I19:I23)</f>
        <v>78.5</v>
      </c>
      <c r="J24" s="63">
        <f t="shared" ref="J24:L24" si="2">SUM(J19:J23)</f>
        <v>68.5</v>
      </c>
      <c r="K24" s="63">
        <f t="shared" si="2"/>
        <v>83.5</v>
      </c>
      <c r="L24" s="63">
        <f t="shared" si="2"/>
        <v>83.5</v>
      </c>
      <c r="M24" s="393"/>
      <c r="N24" s="77"/>
      <c r="O24" s="151"/>
      <c r="P24" s="151"/>
      <c r="Q24" s="146"/>
      <c r="R24" s="175"/>
      <c r="S24" s="175"/>
    </row>
    <row r="25" spans="1:19" s="197" customFormat="1" ht="25.5" customHeight="1" x14ac:dyDescent="0.25">
      <c r="A25" s="666" t="s">
        <v>13</v>
      </c>
      <c r="B25" s="655" t="s">
        <v>13</v>
      </c>
      <c r="C25" s="882" t="s">
        <v>31</v>
      </c>
      <c r="D25" s="15"/>
      <c r="E25" s="885" t="s">
        <v>32</v>
      </c>
      <c r="F25" s="886" t="s">
        <v>17</v>
      </c>
      <c r="G25" s="874" t="s">
        <v>193</v>
      </c>
      <c r="H25" s="112" t="s">
        <v>21</v>
      </c>
      <c r="I25" s="90">
        <f>19.1+21.4</f>
        <v>40.5</v>
      </c>
      <c r="J25" s="102">
        <v>6</v>
      </c>
      <c r="K25" s="90">
        <v>16.2</v>
      </c>
      <c r="L25" s="90">
        <v>16.2</v>
      </c>
      <c r="M25" s="389" t="s">
        <v>139</v>
      </c>
      <c r="N25" s="203">
        <v>4</v>
      </c>
      <c r="O25" s="405">
        <v>5</v>
      </c>
      <c r="P25" s="263">
        <v>7</v>
      </c>
      <c r="Q25" s="406">
        <v>7</v>
      </c>
      <c r="R25" s="175"/>
      <c r="S25" s="175"/>
    </row>
    <row r="26" spans="1:19" s="197" customFormat="1" ht="25.5" customHeight="1" x14ac:dyDescent="0.25">
      <c r="A26" s="667"/>
      <c r="B26" s="656"/>
      <c r="C26" s="883"/>
      <c r="D26" s="194"/>
      <c r="E26" s="687"/>
      <c r="F26" s="878"/>
      <c r="G26" s="691"/>
      <c r="H26" s="113" t="s">
        <v>21</v>
      </c>
      <c r="I26" s="35"/>
      <c r="J26" s="34">
        <v>25.5</v>
      </c>
      <c r="K26" s="35"/>
      <c r="L26" s="35"/>
      <c r="M26" s="356" t="s">
        <v>121</v>
      </c>
      <c r="N26" s="407">
        <v>112</v>
      </c>
      <c r="O26" s="236">
        <v>150</v>
      </c>
      <c r="P26" s="236"/>
      <c r="Q26" s="235"/>
      <c r="R26" s="175"/>
      <c r="S26" s="175"/>
    </row>
    <row r="27" spans="1:19" s="197" customFormat="1" ht="15.75" customHeight="1" thickBot="1" x14ac:dyDescent="0.3">
      <c r="A27" s="667"/>
      <c r="B27" s="669"/>
      <c r="C27" s="884"/>
      <c r="D27" s="14"/>
      <c r="E27" s="875"/>
      <c r="F27" s="879"/>
      <c r="G27" s="859"/>
      <c r="H27" s="212" t="s">
        <v>23</v>
      </c>
      <c r="I27" s="63">
        <f>SUM(I25:I26)</f>
        <v>40.5</v>
      </c>
      <c r="J27" s="63">
        <f>SUM(J25:J26)</f>
        <v>31.5</v>
      </c>
      <c r="K27" s="63">
        <f>SUM(K25:K26)</f>
        <v>16.2</v>
      </c>
      <c r="L27" s="63">
        <f>SUM(L25:L26)</f>
        <v>16.2</v>
      </c>
      <c r="M27" s="393"/>
      <c r="N27" s="196"/>
      <c r="O27" s="142"/>
      <c r="P27" s="142"/>
      <c r="Q27" s="147"/>
      <c r="R27" s="175"/>
      <c r="S27" s="175"/>
    </row>
    <row r="28" spans="1:19" s="197" customFormat="1" ht="28.5" customHeight="1" x14ac:dyDescent="0.25">
      <c r="A28" s="666" t="s">
        <v>13</v>
      </c>
      <c r="B28" s="655" t="s">
        <v>13</v>
      </c>
      <c r="C28" s="670" t="s">
        <v>33</v>
      </c>
      <c r="D28" s="15"/>
      <c r="E28" s="673" t="s">
        <v>118</v>
      </c>
      <c r="F28" s="675" t="s">
        <v>35</v>
      </c>
      <c r="G28" s="677" t="s">
        <v>191</v>
      </c>
      <c r="H28" s="200" t="s">
        <v>21</v>
      </c>
      <c r="I28" s="90">
        <v>720.6</v>
      </c>
      <c r="J28" s="214">
        <v>236.5</v>
      </c>
      <c r="K28" s="214">
        <v>483.2</v>
      </c>
      <c r="L28" s="214"/>
      <c r="M28" s="389" t="s">
        <v>116</v>
      </c>
      <c r="N28" s="479">
        <v>268</v>
      </c>
      <c r="O28" s="237">
        <v>73</v>
      </c>
      <c r="P28" s="186">
        <v>195</v>
      </c>
      <c r="Q28" s="198"/>
      <c r="R28" s="175"/>
      <c r="S28" s="175"/>
    </row>
    <row r="29" spans="1:19" s="197" customFormat="1" ht="24.75" customHeight="1" x14ac:dyDescent="0.25">
      <c r="A29" s="667"/>
      <c r="B29" s="656"/>
      <c r="C29" s="671"/>
      <c r="D29" s="194"/>
      <c r="E29" s="674"/>
      <c r="F29" s="676"/>
      <c r="G29" s="678"/>
      <c r="H29" s="138"/>
      <c r="I29" s="35"/>
      <c r="J29" s="91"/>
      <c r="K29" s="91"/>
      <c r="L29" s="91"/>
      <c r="M29" s="382" t="s">
        <v>117</v>
      </c>
      <c r="N29" s="411">
        <v>12</v>
      </c>
      <c r="O29" s="108">
        <v>12</v>
      </c>
      <c r="P29" s="73"/>
      <c r="Q29" s="109"/>
      <c r="R29" s="175"/>
      <c r="S29" s="175"/>
    </row>
    <row r="30" spans="1:19" s="197" customFormat="1" ht="13.5" customHeight="1" thickBot="1" x14ac:dyDescent="0.3">
      <c r="A30" s="668"/>
      <c r="B30" s="669"/>
      <c r="C30" s="672"/>
      <c r="D30" s="14"/>
      <c r="E30" s="341"/>
      <c r="F30" s="530"/>
      <c r="G30" s="679"/>
      <c r="H30" s="212" t="s">
        <v>23</v>
      </c>
      <c r="I30" s="36">
        <f t="shared" ref="I30:L30" si="3">SUM(I28:I29)</f>
        <v>720.6</v>
      </c>
      <c r="J30" s="104">
        <f t="shared" si="3"/>
        <v>236.5</v>
      </c>
      <c r="K30" s="104">
        <f t="shared" si="3"/>
        <v>483.2</v>
      </c>
      <c r="L30" s="104">
        <f t="shared" si="3"/>
        <v>0</v>
      </c>
      <c r="M30" s="128"/>
      <c r="N30" s="77"/>
      <c r="O30" s="238"/>
      <c r="P30" s="151"/>
      <c r="Q30" s="146"/>
      <c r="R30" s="175"/>
      <c r="S30" s="175"/>
    </row>
    <row r="31" spans="1:19" s="197" customFormat="1" ht="13.5" customHeight="1" x14ac:dyDescent="0.25">
      <c r="A31" s="666" t="s">
        <v>13</v>
      </c>
      <c r="B31" s="655" t="s">
        <v>13</v>
      </c>
      <c r="C31" s="670" t="s">
        <v>18</v>
      </c>
      <c r="D31" s="15"/>
      <c r="E31" s="673" t="s">
        <v>183</v>
      </c>
      <c r="F31" s="675"/>
      <c r="G31" s="677" t="s">
        <v>196</v>
      </c>
      <c r="H31" s="200" t="s">
        <v>21</v>
      </c>
      <c r="I31" s="90"/>
      <c r="J31" s="214"/>
      <c r="K31" s="214">
        <v>10</v>
      </c>
      <c r="L31" s="214"/>
      <c r="M31" s="201" t="s">
        <v>182</v>
      </c>
      <c r="N31" s="357"/>
      <c r="O31" s="132"/>
      <c r="P31" s="132">
        <v>1</v>
      </c>
      <c r="Q31" s="198"/>
      <c r="R31" s="175"/>
      <c r="S31" s="175"/>
    </row>
    <row r="32" spans="1:19" s="197" customFormat="1" ht="15" customHeight="1" x14ac:dyDescent="0.25">
      <c r="A32" s="667"/>
      <c r="B32" s="656"/>
      <c r="C32" s="671"/>
      <c r="D32" s="194"/>
      <c r="E32" s="674"/>
      <c r="F32" s="676"/>
      <c r="G32" s="678"/>
      <c r="H32" s="138"/>
      <c r="I32" s="35"/>
      <c r="J32" s="91"/>
      <c r="K32" s="91"/>
      <c r="L32" s="91"/>
      <c r="M32" s="512"/>
      <c r="N32" s="411"/>
      <c r="O32" s="108"/>
      <c r="P32" s="73"/>
      <c r="Q32" s="109"/>
      <c r="R32" s="175"/>
      <c r="S32" s="175"/>
    </row>
    <row r="33" spans="1:19" s="197" customFormat="1" ht="13.5" customHeight="1" thickBot="1" x14ac:dyDescent="0.3">
      <c r="A33" s="668"/>
      <c r="B33" s="669"/>
      <c r="C33" s="672"/>
      <c r="D33" s="14"/>
      <c r="E33" s="341"/>
      <c r="F33" s="530"/>
      <c r="G33" s="679"/>
      <c r="H33" s="212" t="s">
        <v>23</v>
      </c>
      <c r="I33" s="36">
        <f t="shared" ref="I33:L33" si="4">SUM(I31:I32)</f>
        <v>0</v>
      </c>
      <c r="J33" s="104">
        <f t="shared" si="4"/>
        <v>0</v>
      </c>
      <c r="K33" s="104">
        <f>SUM(K31:K32)</f>
        <v>10</v>
      </c>
      <c r="L33" s="104">
        <f t="shared" si="4"/>
        <v>0</v>
      </c>
      <c r="M33" s="128"/>
      <c r="N33" s="77"/>
      <c r="O33" s="238"/>
      <c r="P33" s="151"/>
      <c r="Q33" s="146"/>
      <c r="R33" s="175"/>
      <c r="S33" s="175"/>
    </row>
    <row r="34" spans="1:19" s="197" customFormat="1" ht="27.75" customHeight="1" x14ac:dyDescent="0.25">
      <c r="A34" s="666"/>
      <c r="B34" s="655"/>
      <c r="C34" s="670"/>
      <c r="D34" s="387"/>
      <c r="E34" s="661" t="s">
        <v>122</v>
      </c>
      <c r="F34" s="531"/>
      <c r="G34" s="651" t="s">
        <v>193</v>
      </c>
      <c r="H34" s="408" t="s">
        <v>30</v>
      </c>
      <c r="I34" s="418">
        <v>12</v>
      </c>
      <c r="J34" s="409"/>
      <c r="K34" s="409"/>
      <c r="L34" s="409"/>
      <c r="M34" s="363" t="s">
        <v>123</v>
      </c>
      <c r="N34" s="411">
        <v>48</v>
      </c>
      <c r="O34" s="108"/>
      <c r="P34" s="73"/>
      <c r="Q34" s="109"/>
      <c r="R34" s="175"/>
      <c r="S34" s="175"/>
    </row>
    <row r="35" spans="1:19" s="197" customFormat="1" ht="24" customHeight="1" x14ac:dyDescent="0.25">
      <c r="A35" s="667"/>
      <c r="B35" s="656"/>
      <c r="C35" s="671"/>
      <c r="D35" s="388"/>
      <c r="E35" s="910"/>
      <c r="F35" s="911"/>
      <c r="G35" s="651"/>
      <c r="H35" s="408" t="s">
        <v>53</v>
      </c>
      <c r="I35" s="418">
        <v>5.4</v>
      </c>
      <c r="J35" s="409"/>
      <c r="K35" s="409"/>
      <c r="L35" s="409"/>
      <c r="M35" s="410"/>
      <c r="N35" s="411"/>
      <c r="O35" s="108"/>
      <c r="P35" s="73"/>
      <c r="Q35" s="109"/>
      <c r="R35" s="175"/>
      <c r="S35" s="175"/>
    </row>
    <row r="36" spans="1:19" s="197" customFormat="1" ht="14.25" customHeight="1" x14ac:dyDescent="0.25">
      <c r="A36" s="667"/>
      <c r="B36" s="656"/>
      <c r="C36" s="671"/>
      <c r="D36" s="388"/>
      <c r="E36" s="420"/>
      <c r="F36" s="912"/>
      <c r="G36" s="652"/>
      <c r="H36" s="412" t="s">
        <v>23</v>
      </c>
      <c r="I36" s="421">
        <f t="shared" ref="I36:L36" si="5">SUM(I34:I35)</f>
        <v>17.399999999999999</v>
      </c>
      <c r="J36" s="422">
        <f t="shared" ref="J36:K36" si="6">SUM(J34:J35)</f>
        <v>0</v>
      </c>
      <c r="K36" s="422">
        <f t="shared" si="6"/>
        <v>0</v>
      </c>
      <c r="L36" s="422">
        <f t="shared" si="5"/>
        <v>0</v>
      </c>
      <c r="M36" s="423"/>
      <c r="N36" s="424"/>
      <c r="O36" s="16"/>
      <c r="P36" s="81"/>
      <c r="Q36" s="93"/>
      <c r="R36" s="175"/>
      <c r="S36" s="175"/>
    </row>
    <row r="37" spans="1:19" s="197" customFormat="1" ht="15.75" customHeight="1" x14ac:dyDescent="0.25">
      <c r="A37" s="667"/>
      <c r="B37" s="656"/>
      <c r="C37" s="671"/>
      <c r="D37" s="194"/>
      <c r="E37" s="661" t="s">
        <v>137</v>
      </c>
      <c r="F37" s="662" t="s">
        <v>35</v>
      </c>
      <c r="G37" s="651" t="s">
        <v>193</v>
      </c>
      <c r="H37" s="408" t="s">
        <v>21</v>
      </c>
      <c r="I37" s="415">
        <v>54.8</v>
      </c>
      <c r="J37" s="409"/>
      <c r="K37" s="409"/>
      <c r="L37" s="409"/>
      <c r="M37" s="917" t="s">
        <v>138</v>
      </c>
      <c r="N37" s="419">
        <v>2300</v>
      </c>
      <c r="O37" s="364"/>
      <c r="P37" s="207"/>
      <c r="Q37" s="240"/>
      <c r="R37" s="175"/>
      <c r="S37" s="175"/>
    </row>
    <row r="38" spans="1:19" s="197" customFormat="1" ht="21.75" customHeight="1" x14ac:dyDescent="0.25">
      <c r="A38" s="667"/>
      <c r="B38" s="656"/>
      <c r="C38" s="671"/>
      <c r="D38" s="194"/>
      <c r="E38" s="661"/>
      <c r="F38" s="662"/>
      <c r="G38" s="651"/>
      <c r="H38" s="408"/>
      <c r="I38" s="415"/>
      <c r="J38" s="409"/>
      <c r="K38" s="409"/>
      <c r="L38" s="409"/>
      <c r="M38" s="917"/>
      <c r="N38" s="411"/>
      <c r="O38" s="108"/>
      <c r="P38" s="73"/>
      <c r="Q38" s="109"/>
      <c r="R38" s="175"/>
      <c r="S38" s="175"/>
    </row>
    <row r="39" spans="1:19" s="197" customFormat="1" ht="17.25" customHeight="1" thickBot="1" x14ac:dyDescent="0.3">
      <c r="A39" s="667"/>
      <c r="B39" s="669"/>
      <c r="C39" s="672"/>
      <c r="D39" s="194"/>
      <c r="E39" s="352"/>
      <c r="F39" s="532"/>
      <c r="G39" s="916"/>
      <c r="H39" s="416" t="s">
        <v>23</v>
      </c>
      <c r="I39" s="417">
        <f t="shared" ref="I39:J39" si="7">SUM(I37:I38)</f>
        <v>54.8</v>
      </c>
      <c r="J39" s="417">
        <f t="shared" si="7"/>
        <v>0</v>
      </c>
      <c r="K39" s="413">
        <f t="shared" ref="K39:L39" si="8">SUM(K37:K37)</f>
        <v>0</v>
      </c>
      <c r="L39" s="413">
        <f t="shared" si="8"/>
        <v>0</v>
      </c>
      <c r="M39" s="128"/>
      <c r="N39" s="414"/>
      <c r="O39" s="238"/>
      <c r="P39" s="151"/>
      <c r="Q39" s="146"/>
      <c r="R39" s="175"/>
      <c r="S39" s="175"/>
    </row>
    <row r="40" spans="1:19" s="197" customFormat="1" ht="13.5" thickBot="1" x14ac:dyDescent="0.3">
      <c r="A40" s="17" t="s">
        <v>13</v>
      </c>
      <c r="B40" s="18" t="s">
        <v>13</v>
      </c>
      <c r="C40" s="856" t="s">
        <v>38</v>
      </c>
      <c r="D40" s="856"/>
      <c r="E40" s="856"/>
      <c r="F40" s="856"/>
      <c r="G40" s="856"/>
      <c r="H40" s="856"/>
      <c r="I40" s="57">
        <f>I18+I24+I27+I30+I36+I39</f>
        <v>6181.4000000000005</v>
      </c>
      <c r="J40" s="57">
        <f>J18+J24+J27+J30+J36+J39+J33</f>
        <v>5231.8999999999996</v>
      </c>
      <c r="K40" s="57">
        <f t="shared" ref="K40:L40" si="9">K18+K24+K27+K30+K36+K39+K33</f>
        <v>5493.2999999999993</v>
      </c>
      <c r="L40" s="57">
        <f t="shared" si="9"/>
        <v>5000.0999999999995</v>
      </c>
      <c r="M40" s="384"/>
      <c r="N40" s="378"/>
      <c r="O40" s="378"/>
      <c r="P40" s="378"/>
      <c r="Q40" s="379"/>
      <c r="R40" s="175"/>
      <c r="S40" s="175"/>
    </row>
    <row r="41" spans="1:19" s="197" customFormat="1" ht="18" customHeight="1" thickBot="1" x14ac:dyDescent="0.3">
      <c r="A41" s="17" t="s">
        <v>13</v>
      </c>
      <c r="B41" s="18" t="s">
        <v>24</v>
      </c>
      <c r="C41" s="897" t="s">
        <v>39</v>
      </c>
      <c r="D41" s="898"/>
      <c r="E41" s="898"/>
      <c r="F41" s="898"/>
      <c r="G41" s="898"/>
      <c r="H41" s="898"/>
      <c r="I41" s="898"/>
      <c r="J41" s="898"/>
      <c r="K41" s="898"/>
      <c r="L41" s="898"/>
      <c r="M41" s="898"/>
      <c r="N41" s="898"/>
      <c r="O41" s="898"/>
      <c r="P41" s="898"/>
      <c r="Q41" s="899"/>
      <c r="R41" s="175"/>
      <c r="S41" s="175"/>
    </row>
    <row r="42" spans="1:19" s="197" customFormat="1" ht="26.25" customHeight="1" x14ac:dyDescent="0.25">
      <c r="A42" s="653" t="s">
        <v>13</v>
      </c>
      <c r="B42" s="655" t="s">
        <v>24</v>
      </c>
      <c r="C42" s="657" t="s">
        <v>13</v>
      </c>
      <c r="D42" s="121"/>
      <c r="E42" s="19" t="s">
        <v>75</v>
      </c>
      <c r="F42" s="533"/>
      <c r="G42" s="913" t="s">
        <v>193</v>
      </c>
      <c r="H42" s="277"/>
      <c r="I42" s="65"/>
      <c r="J42" s="65"/>
      <c r="K42" s="65"/>
      <c r="L42" s="65"/>
      <c r="M42" s="523"/>
      <c r="N42" s="79"/>
      <c r="O42" s="257"/>
      <c r="P42" s="370"/>
      <c r="Q42" s="265"/>
      <c r="R42" s="175"/>
      <c r="S42" s="175"/>
    </row>
    <row r="43" spans="1:19" s="197" customFormat="1" ht="16.5" customHeight="1" x14ac:dyDescent="0.25">
      <c r="A43" s="654"/>
      <c r="B43" s="656"/>
      <c r="C43" s="658"/>
      <c r="D43" s="255" t="s">
        <v>13</v>
      </c>
      <c r="E43" s="659" t="s">
        <v>40</v>
      </c>
      <c r="F43" s="858" t="s">
        <v>212</v>
      </c>
      <c r="G43" s="914"/>
      <c r="H43" s="138" t="s">
        <v>26</v>
      </c>
      <c r="I43" s="38">
        <v>75.900000000000006</v>
      </c>
      <c r="J43" s="35">
        <v>52</v>
      </c>
      <c r="K43" s="35">
        <v>53</v>
      </c>
      <c r="L43" s="35">
        <v>50</v>
      </c>
      <c r="M43" s="135" t="s">
        <v>41</v>
      </c>
      <c r="N43" s="357">
        <v>4</v>
      </c>
      <c r="O43" s="132">
        <v>3</v>
      </c>
      <c r="P43" s="132">
        <v>6</v>
      </c>
      <c r="Q43" s="253">
        <v>4</v>
      </c>
      <c r="R43" s="175"/>
      <c r="S43" s="175"/>
    </row>
    <row r="44" spans="1:19" s="197" customFormat="1" ht="20.25" customHeight="1" x14ac:dyDescent="0.25">
      <c r="A44" s="654"/>
      <c r="B44" s="656"/>
      <c r="C44" s="658"/>
      <c r="D44" s="32"/>
      <c r="E44" s="660"/>
      <c r="F44" s="847"/>
      <c r="G44" s="915"/>
      <c r="H44" s="215"/>
      <c r="I44" s="39"/>
      <c r="J44" s="39"/>
      <c r="K44" s="39"/>
      <c r="L44" s="39"/>
      <c r="M44" s="133"/>
      <c r="N44" s="134"/>
      <c r="O44" s="205"/>
      <c r="P44" s="205"/>
      <c r="Q44" s="256"/>
      <c r="R44" s="175"/>
      <c r="S44" s="175"/>
    </row>
    <row r="45" spans="1:19" s="197" customFormat="1" ht="19.5" customHeight="1" x14ac:dyDescent="0.25">
      <c r="A45" s="244"/>
      <c r="B45" s="245"/>
      <c r="C45" s="249"/>
      <c r="D45" s="118" t="s">
        <v>24</v>
      </c>
      <c r="E45" s="48" t="s">
        <v>42</v>
      </c>
      <c r="F45" s="680" t="s">
        <v>211</v>
      </c>
      <c r="G45" s="601"/>
      <c r="H45" s="273" t="s">
        <v>26</v>
      </c>
      <c r="I45" s="38">
        <v>1.8</v>
      </c>
      <c r="J45" s="38">
        <v>1.8</v>
      </c>
      <c r="K45" s="38">
        <v>1.8</v>
      </c>
      <c r="L45" s="38">
        <v>1.8</v>
      </c>
      <c r="M45" s="816" t="s">
        <v>84</v>
      </c>
      <c r="N45" s="111">
        <v>1</v>
      </c>
      <c r="O45" s="258">
        <v>5</v>
      </c>
      <c r="P45" s="110">
        <v>5</v>
      </c>
      <c r="Q45" s="266">
        <v>5</v>
      </c>
      <c r="R45" s="175"/>
      <c r="S45" s="175"/>
    </row>
    <row r="46" spans="1:19" s="197" customFormat="1" ht="17.25" customHeight="1" x14ac:dyDescent="0.25">
      <c r="A46" s="244"/>
      <c r="B46" s="245"/>
      <c r="C46" s="249"/>
      <c r="D46" s="207"/>
      <c r="E46" s="67"/>
      <c r="F46" s="681"/>
      <c r="G46" s="601"/>
      <c r="H46" s="138" t="s">
        <v>30</v>
      </c>
      <c r="I46" s="35"/>
      <c r="J46" s="604">
        <v>4</v>
      </c>
      <c r="K46" s="35">
        <v>4</v>
      </c>
      <c r="L46" s="35">
        <v>4</v>
      </c>
      <c r="M46" s="817"/>
      <c r="N46" s="85"/>
      <c r="O46" s="223"/>
      <c r="P46" s="243"/>
      <c r="Q46" s="242"/>
      <c r="R46" s="175"/>
      <c r="S46" s="175"/>
    </row>
    <row r="47" spans="1:19" s="197" customFormat="1" ht="29.25" customHeight="1" x14ac:dyDescent="0.25">
      <c r="A47" s="244"/>
      <c r="B47" s="245"/>
      <c r="C47" s="254"/>
      <c r="D47" s="159" t="s">
        <v>31</v>
      </c>
      <c r="E47" s="160" t="s">
        <v>99</v>
      </c>
      <c r="F47" s="534"/>
      <c r="G47" s="601"/>
      <c r="H47" s="272" t="s">
        <v>26</v>
      </c>
      <c r="I47" s="64">
        <v>10</v>
      </c>
      <c r="J47" s="64">
        <v>10</v>
      </c>
      <c r="K47" s="64">
        <v>10</v>
      </c>
      <c r="L47" s="64">
        <v>10</v>
      </c>
      <c r="M47" s="524" t="s">
        <v>100</v>
      </c>
      <c r="N47" s="163">
        <v>187</v>
      </c>
      <c r="O47" s="259">
        <v>200</v>
      </c>
      <c r="P47" s="162">
        <v>200</v>
      </c>
      <c r="Q47" s="267">
        <v>200</v>
      </c>
      <c r="R47" s="175"/>
      <c r="S47" s="175"/>
    </row>
    <row r="48" spans="1:19" s="197" customFormat="1" ht="26.25" customHeight="1" x14ac:dyDescent="0.25">
      <c r="A48" s="518"/>
      <c r="B48" s="519"/>
      <c r="C48" s="520"/>
      <c r="D48" s="255" t="s">
        <v>33</v>
      </c>
      <c r="E48" s="659" t="s">
        <v>207</v>
      </c>
      <c r="F48" s="929" t="s">
        <v>175</v>
      </c>
      <c r="G48" s="600"/>
      <c r="H48" s="138" t="s">
        <v>30</v>
      </c>
      <c r="I48" s="35"/>
      <c r="J48" s="604">
        <v>50</v>
      </c>
      <c r="K48" s="35"/>
      <c r="L48" s="35"/>
      <c r="M48" s="589" t="s">
        <v>204</v>
      </c>
      <c r="N48" s="357"/>
      <c r="O48" s="132">
        <v>9</v>
      </c>
      <c r="P48" s="132"/>
      <c r="Q48" s="590"/>
      <c r="R48" s="175"/>
      <c r="S48" s="175"/>
    </row>
    <row r="49" spans="1:19" s="197" customFormat="1" ht="25.5" customHeight="1" x14ac:dyDescent="0.25">
      <c r="A49" s="586"/>
      <c r="B49" s="587"/>
      <c r="C49" s="588"/>
      <c r="D49" s="255"/>
      <c r="E49" s="659"/>
      <c r="F49" s="930"/>
      <c r="G49" s="600"/>
      <c r="H49" s="598" t="s">
        <v>30</v>
      </c>
      <c r="I49" s="344"/>
      <c r="J49" s="344"/>
      <c r="K49" s="344">
        <v>100</v>
      </c>
      <c r="L49" s="344">
        <v>100</v>
      </c>
      <c r="M49" s="593" t="s">
        <v>205</v>
      </c>
      <c r="N49" s="594"/>
      <c r="O49" s="595"/>
      <c r="P49" s="595">
        <v>9</v>
      </c>
      <c r="Q49" s="596"/>
      <c r="R49" s="175"/>
      <c r="S49" s="175"/>
    </row>
    <row r="50" spans="1:19" s="197" customFormat="1" ht="27.75" customHeight="1" x14ac:dyDescent="0.25">
      <c r="A50" s="518"/>
      <c r="B50" s="519"/>
      <c r="C50" s="520"/>
      <c r="D50" s="522"/>
      <c r="E50" s="660"/>
      <c r="F50" s="602"/>
      <c r="G50" s="600"/>
      <c r="H50" s="66"/>
      <c r="I50" s="39"/>
      <c r="J50" s="39"/>
      <c r="K50" s="39"/>
      <c r="L50" s="39"/>
      <c r="M50" s="592" t="s">
        <v>206</v>
      </c>
      <c r="N50" s="597"/>
      <c r="O50" s="205"/>
      <c r="P50" s="205">
        <v>20</v>
      </c>
      <c r="Q50" s="591">
        <v>50</v>
      </c>
      <c r="R50" s="175"/>
      <c r="S50" s="175"/>
    </row>
    <row r="51" spans="1:19" s="197" customFormat="1" ht="16.5" customHeight="1" x14ac:dyDescent="0.25">
      <c r="A51" s="376"/>
      <c r="B51" s="386"/>
      <c r="C51" s="396"/>
      <c r="D51" s="118" t="s">
        <v>18</v>
      </c>
      <c r="E51" s="839" t="s">
        <v>163</v>
      </c>
      <c r="F51" s="535"/>
      <c r="G51" s="295"/>
      <c r="H51" s="273" t="s">
        <v>26</v>
      </c>
      <c r="I51" s="38"/>
      <c r="J51" s="38"/>
      <c r="K51" s="38">
        <v>60</v>
      </c>
      <c r="L51" s="38">
        <v>60</v>
      </c>
      <c r="M51" s="816" t="s">
        <v>208</v>
      </c>
      <c r="N51" s="111"/>
      <c r="O51" s="258"/>
      <c r="P51" s="110">
        <v>50</v>
      </c>
      <c r="Q51" s="266">
        <v>100</v>
      </c>
      <c r="R51" s="175"/>
      <c r="S51" s="175"/>
    </row>
    <row r="52" spans="1:19" s="197" customFormat="1" ht="15" customHeight="1" x14ac:dyDescent="0.25">
      <c r="A52" s="376"/>
      <c r="B52" s="386"/>
      <c r="C52" s="396"/>
      <c r="D52" s="89"/>
      <c r="E52" s="842"/>
      <c r="F52" s="536"/>
      <c r="G52" s="295"/>
      <c r="H52" s="66"/>
      <c r="I52" s="39"/>
      <c r="J52" s="39"/>
      <c r="K52" s="39"/>
      <c r="L52" s="39"/>
      <c r="M52" s="841"/>
      <c r="N52" s="85"/>
      <c r="O52" s="223"/>
      <c r="P52" s="243"/>
      <c r="Q52" s="242"/>
      <c r="R52" s="175"/>
      <c r="S52" s="175"/>
    </row>
    <row r="53" spans="1:19" s="197" customFormat="1" ht="16.5" customHeight="1" x14ac:dyDescent="0.25">
      <c r="A53" s="515"/>
      <c r="B53" s="514"/>
      <c r="C53" s="517"/>
      <c r="D53" s="255" t="s">
        <v>112</v>
      </c>
      <c r="E53" s="659" t="s">
        <v>177</v>
      </c>
      <c r="F53" s="846" t="s">
        <v>175</v>
      </c>
      <c r="G53" s="555"/>
      <c r="H53" s="138" t="s">
        <v>26</v>
      </c>
      <c r="I53" s="35"/>
      <c r="J53" s="35"/>
      <c r="K53" s="35">
        <v>20</v>
      </c>
      <c r="L53" s="35"/>
      <c r="M53" s="201" t="s">
        <v>176</v>
      </c>
      <c r="N53" s="357"/>
      <c r="O53" s="132"/>
      <c r="P53" s="132">
        <v>1</v>
      </c>
      <c r="Q53" s="253"/>
      <c r="R53" s="175"/>
      <c r="S53" s="175"/>
    </row>
    <row r="54" spans="1:19" s="197" customFormat="1" ht="27" customHeight="1" x14ac:dyDescent="0.25">
      <c r="A54" s="515"/>
      <c r="B54" s="514"/>
      <c r="C54" s="517"/>
      <c r="D54" s="516"/>
      <c r="E54" s="660"/>
      <c r="F54" s="847"/>
      <c r="G54" s="555"/>
      <c r="H54" s="215"/>
      <c r="I54" s="39"/>
      <c r="J54" s="39"/>
      <c r="K54" s="39"/>
      <c r="L54" s="39"/>
      <c r="M54" s="133"/>
      <c r="N54" s="134"/>
      <c r="O54" s="205"/>
      <c r="P54" s="205"/>
      <c r="Q54" s="256"/>
      <c r="R54" s="175"/>
      <c r="S54" s="175"/>
    </row>
    <row r="55" spans="1:19" s="197" customFormat="1" ht="21.75" customHeight="1" x14ac:dyDescent="0.25">
      <c r="A55" s="298"/>
      <c r="B55" s="299"/>
      <c r="C55" s="300"/>
      <c r="D55" s="118"/>
      <c r="E55" s="918" t="s">
        <v>89</v>
      </c>
      <c r="F55" s="537"/>
      <c r="G55" s="557"/>
      <c r="H55" s="428" t="s">
        <v>91</v>
      </c>
      <c r="I55" s="429">
        <v>1.8</v>
      </c>
      <c r="J55" s="429"/>
      <c r="K55" s="429"/>
      <c r="L55" s="429"/>
      <c r="M55" s="835" t="s">
        <v>88</v>
      </c>
      <c r="N55" s="430">
        <v>12</v>
      </c>
      <c r="O55" s="431"/>
      <c r="P55" s="132"/>
      <c r="Q55" s="253"/>
      <c r="R55" s="175"/>
      <c r="S55" s="175"/>
    </row>
    <row r="56" spans="1:19" s="197" customFormat="1" ht="32.25" customHeight="1" x14ac:dyDescent="0.25">
      <c r="A56" s="333"/>
      <c r="B56" s="334"/>
      <c r="C56" s="300"/>
      <c r="D56" s="188"/>
      <c r="E56" s="919"/>
      <c r="F56" s="538"/>
      <c r="G56" s="558"/>
      <c r="H56" s="432"/>
      <c r="I56" s="433"/>
      <c r="J56" s="433"/>
      <c r="K56" s="433"/>
      <c r="L56" s="433"/>
      <c r="M56" s="836"/>
      <c r="N56" s="434"/>
      <c r="O56" s="435"/>
      <c r="P56" s="205"/>
      <c r="Q56" s="256"/>
      <c r="R56" s="175"/>
      <c r="S56" s="175"/>
    </row>
    <row r="57" spans="1:19" s="197" customFormat="1" ht="18" customHeight="1" thickBot="1" x14ac:dyDescent="0.25">
      <c r="A57" s="247"/>
      <c r="B57" s="246"/>
      <c r="C57" s="155"/>
      <c r="D57" s="157"/>
      <c r="E57" s="158"/>
      <c r="F57" s="278"/>
      <c r="G57" s="279"/>
      <c r="H57" s="213" t="s">
        <v>23</v>
      </c>
      <c r="I57" s="103">
        <f>SUM(I43:I56)</f>
        <v>89.5</v>
      </c>
      <c r="J57" s="103">
        <f>SUM(J43:J56)</f>
        <v>117.8</v>
      </c>
      <c r="K57" s="103">
        <f>SUM(K43:K56)</f>
        <v>248.8</v>
      </c>
      <c r="L57" s="103">
        <f>SUM(L43:L56)</f>
        <v>225.8</v>
      </c>
      <c r="M57" s="161"/>
      <c r="N57" s="280"/>
      <c r="O57" s="281"/>
      <c r="P57" s="286"/>
      <c r="Q57" s="282"/>
      <c r="R57" s="175"/>
      <c r="S57" s="175"/>
    </row>
    <row r="58" spans="1:19" s="197" customFormat="1" ht="13.5" thickBot="1" x14ac:dyDescent="0.3">
      <c r="A58" s="21" t="s">
        <v>13</v>
      </c>
      <c r="B58" s="18" t="s">
        <v>24</v>
      </c>
      <c r="C58" s="856" t="s">
        <v>38</v>
      </c>
      <c r="D58" s="856"/>
      <c r="E58" s="856"/>
      <c r="F58" s="856"/>
      <c r="G58" s="856"/>
      <c r="H58" s="857"/>
      <c r="I58" s="57">
        <f t="shared" ref="I58:L58" si="10">I57</f>
        <v>89.5</v>
      </c>
      <c r="J58" s="57">
        <f t="shared" si="10"/>
        <v>117.8</v>
      </c>
      <c r="K58" s="57">
        <f t="shared" ref="K58" si="11">K57</f>
        <v>248.8</v>
      </c>
      <c r="L58" s="57">
        <f t="shared" si="10"/>
        <v>225.8</v>
      </c>
      <c r="M58" s="843"/>
      <c r="N58" s="844"/>
      <c r="O58" s="844"/>
      <c r="P58" s="844"/>
      <c r="Q58" s="845"/>
      <c r="R58" s="175"/>
      <c r="S58" s="175"/>
    </row>
    <row r="59" spans="1:19" s="197" customFormat="1" ht="16.5" customHeight="1" thickBot="1" x14ac:dyDescent="0.3">
      <c r="A59" s="17" t="s">
        <v>13</v>
      </c>
      <c r="B59" s="18" t="s">
        <v>31</v>
      </c>
      <c r="C59" s="897" t="s">
        <v>43</v>
      </c>
      <c r="D59" s="898"/>
      <c r="E59" s="898"/>
      <c r="F59" s="898"/>
      <c r="G59" s="898"/>
      <c r="H59" s="898"/>
      <c r="I59" s="898"/>
      <c r="J59" s="898"/>
      <c r="K59" s="898"/>
      <c r="L59" s="898"/>
      <c r="M59" s="898"/>
      <c r="N59" s="898"/>
      <c r="O59" s="898"/>
      <c r="P59" s="898"/>
      <c r="Q59" s="899"/>
      <c r="R59" s="175"/>
      <c r="S59" s="175"/>
    </row>
    <row r="60" spans="1:19" s="197" customFormat="1" ht="17.25" customHeight="1" x14ac:dyDescent="0.25">
      <c r="A60" s="375" t="s">
        <v>13</v>
      </c>
      <c r="B60" s="385" t="s">
        <v>31</v>
      </c>
      <c r="C60" s="395" t="s">
        <v>13</v>
      </c>
      <c r="D60" s="387"/>
      <c r="E60" s="120" t="s">
        <v>73</v>
      </c>
      <c r="F60" s="202"/>
      <c r="G60" s="770" t="s">
        <v>197</v>
      </c>
      <c r="H60" s="309"/>
      <c r="I60" s="68"/>
      <c r="J60" s="90"/>
      <c r="K60" s="90"/>
      <c r="L60" s="90"/>
      <c r="M60" s="23"/>
      <c r="N60" s="80"/>
      <c r="O60" s="260"/>
      <c r="P60" s="78"/>
      <c r="Q60" s="269"/>
      <c r="R60" s="175"/>
      <c r="S60" s="175"/>
    </row>
    <row r="61" spans="1:19" s="197" customFormat="1" ht="15.75" customHeight="1" x14ac:dyDescent="0.25">
      <c r="A61" s="376"/>
      <c r="B61" s="386"/>
      <c r="C61" s="396"/>
      <c r="D61" s="22" t="s">
        <v>13</v>
      </c>
      <c r="E61" s="48" t="s">
        <v>44</v>
      </c>
      <c r="F61" s="663" t="s">
        <v>45</v>
      </c>
      <c r="G61" s="754"/>
      <c r="H61" s="182" t="s">
        <v>30</v>
      </c>
      <c r="I61" s="38">
        <v>10.3</v>
      </c>
      <c r="J61" s="38"/>
      <c r="K61" s="38"/>
      <c r="L61" s="38"/>
      <c r="M61" s="353" t="s">
        <v>82</v>
      </c>
      <c r="N61" s="357">
        <v>17</v>
      </c>
      <c r="O61" s="154">
        <v>17</v>
      </c>
      <c r="P61" s="132">
        <v>17</v>
      </c>
      <c r="Q61" s="253">
        <v>17</v>
      </c>
      <c r="R61" s="175"/>
      <c r="S61" s="175"/>
    </row>
    <row r="62" spans="1:19" s="197" customFormat="1" ht="18" customHeight="1" x14ac:dyDescent="0.25">
      <c r="A62" s="376"/>
      <c r="B62" s="386"/>
      <c r="C62" s="396"/>
      <c r="D62" s="301"/>
      <c r="E62" s="308"/>
      <c r="F62" s="664"/>
      <c r="G62" s="755"/>
      <c r="H62" s="66" t="s">
        <v>26</v>
      </c>
      <c r="I62" s="39"/>
      <c r="J62" s="39">
        <v>10.3</v>
      </c>
      <c r="K62" s="39">
        <v>10.3</v>
      </c>
      <c r="L62" s="39">
        <v>10.3</v>
      </c>
      <c r="M62" s="354"/>
      <c r="N62" s="190"/>
      <c r="O62" s="189"/>
      <c r="P62" s="205"/>
      <c r="Q62" s="256"/>
      <c r="R62" s="175"/>
      <c r="S62" s="175"/>
    </row>
    <row r="63" spans="1:19" s="197" customFormat="1" ht="20.25" customHeight="1" x14ac:dyDescent="0.25">
      <c r="A63" s="376"/>
      <c r="B63" s="386"/>
      <c r="C63" s="396"/>
      <c r="D63" s="307" t="s">
        <v>24</v>
      </c>
      <c r="E63" s="647" t="s">
        <v>46</v>
      </c>
      <c r="F63" s="665"/>
      <c r="G63" s="559"/>
      <c r="H63" s="394" t="s">
        <v>30</v>
      </c>
      <c r="I63" s="38">
        <v>12.6</v>
      </c>
      <c r="J63" s="38"/>
      <c r="K63" s="38"/>
      <c r="L63" s="38"/>
      <c r="M63" s="816" t="s">
        <v>165</v>
      </c>
      <c r="N63" s="311" t="s">
        <v>101</v>
      </c>
      <c r="O63" s="312" t="s">
        <v>166</v>
      </c>
      <c r="P63" s="310" t="s">
        <v>166</v>
      </c>
      <c r="Q63" s="313" t="s">
        <v>166</v>
      </c>
      <c r="R63" s="175"/>
      <c r="S63" s="175"/>
    </row>
    <row r="64" spans="1:19" s="197" customFormat="1" ht="16.5" customHeight="1" x14ac:dyDescent="0.25">
      <c r="A64" s="376"/>
      <c r="B64" s="386"/>
      <c r="C64" s="396"/>
      <c r="D64" s="302"/>
      <c r="E64" s="648"/>
      <c r="F64" s="646" t="s">
        <v>184</v>
      </c>
      <c r="G64" s="559"/>
      <c r="H64" s="114" t="s">
        <v>26</v>
      </c>
      <c r="I64" s="39"/>
      <c r="J64" s="39">
        <v>18</v>
      </c>
      <c r="K64" s="39">
        <v>18</v>
      </c>
      <c r="L64" s="39">
        <v>18</v>
      </c>
      <c r="M64" s="710"/>
      <c r="N64" s="315"/>
      <c r="O64" s="316"/>
      <c r="P64" s="314"/>
      <c r="Q64" s="317"/>
      <c r="R64" s="175"/>
      <c r="S64" s="175"/>
    </row>
    <row r="65" spans="1:20" s="197" customFormat="1" ht="35.25" customHeight="1" x14ac:dyDescent="0.25">
      <c r="A65" s="376"/>
      <c r="B65" s="386"/>
      <c r="C65" s="396"/>
      <c r="D65" s="380" t="s">
        <v>31</v>
      </c>
      <c r="E65" s="647" t="s">
        <v>140</v>
      </c>
      <c r="F65" s="216"/>
      <c r="G65" s="560" t="s">
        <v>193</v>
      </c>
      <c r="H65" s="438" t="s">
        <v>26</v>
      </c>
      <c r="I65" s="439"/>
      <c r="J65" s="440">
        <v>60.2</v>
      </c>
      <c r="K65" s="440"/>
      <c r="L65" s="440"/>
      <c r="M65" s="293" t="s">
        <v>167</v>
      </c>
      <c r="N65" s="82"/>
      <c r="O65" s="441">
        <v>100</v>
      </c>
      <c r="P65" s="208"/>
      <c r="Q65" s="92"/>
      <c r="R65" s="175"/>
      <c r="S65" s="175"/>
    </row>
    <row r="66" spans="1:20" s="197" customFormat="1" ht="39.75" customHeight="1" x14ac:dyDescent="0.25">
      <c r="A66" s="446"/>
      <c r="B66" s="448"/>
      <c r="C66" s="449"/>
      <c r="D66" s="447"/>
      <c r="E66" s="659"/>
      <c r="F66" s="216"/>
      <c r="G66" s="753" t="s">
        <v>197</v>
      </c>
      <c r="H66" s="438" t="s">
        <v>37</v>
      </c>
      <c r="I66" s="439"/>
      <c r="J66" s="440">
        <v>5</v>
      </c>
      <c r="K66" s="440">
        <v>80</v>
      </c>
      <c r="L66" s="440"/>
      <c r="M66" s="293" t="s">
        <v>168</v>
      </c>
      <c r="N66" s="82"/>
      <c r="O66" s="441">
        <v>5</v>
      </c>
      <c r="P66" s="208">
        <v>100</v>
      </c>
      <c r="Q66" s="92"/>
      <c r="R66" s="175"/>
      <c r="S66" s="175"/>
    </row>
    <row r="67" spans="1:20" s="197" customFormat="1" ht="14.25" customHeight="1" x14ac:dyDescent="0.25">
      <c r="A67" s="376"/>
      <c r="B67" s="386"/>
      <c r="C67" s="396"/>
      <c r="D67" s="380"/>
      <c r="E67" s="772"/>
      <c r="F67" s="216"/>
      <c r="G67" s="754"/>
      <c r="H67" s="452" t="s">
        <v>26</v>
      </c>
      <c r="I67" s="361"/>
      <c r="J67" s="344">
        <v>20</v>
      </c>
      <c r="K67" s="344"/>
      <c r="L67" s="344"/>
      <c r="M67" s="837" t="s">
        <v>190</v>
      </c>
      <c r="N67" s="478"/>
      <c r="O67" s="318">
        <v>1</v>
      </c>
      <c r="P67" s="469"/>
      <c r="Q67" s="94"/>
      <c r="R67" s="175"/>
      <c r="S67" s="175"/>
    </row>
    <row r="68" spans="1:20" s="197" customFormat="1" ht="12.75" customHeight="1" x14ac:dyDescent="0.25">
      <c r="A68" s="376"/>
      <c r="B68" s="386"/>
      <c r="C68" s="396"/>
      <c r="D68" s="380"/>
      <c r="E68" s="772"/>
      <c r="F68" s="216"/>
      <c r="G68" s="755"/>
      <c r="H68" s="453" t="s">
        <v>37</v>
      </c>
      <c r="I68" s="340"/>
      <c r="J68" s="329"/>
      <c r="K68" s="329"/>
      <c r="L68" s="329"/>
      <c r="M68" s="838"/>
      <c r="N68" s="459"/>
      <c r="O68" s="504"/>
      <c r="P68" s="172"/>
      <c r="Q68" s="95"/>
      <c r="R68" s="175"/>
      <c r="S68" s="175"/>
    </row>
    <row r="69" spans="1:20" s="197" customFormat="1" ht="21" customHeight="1" x14ac:dyDescent="0.25">
      <c r="A69" s="546"/>
      <c r="B69" s="549"/>
      <c r="C69" s="551"/>
      <c r="D69" s="547"/>
      <c r="E69" s="545"/>
      <c r="F69" s="216"/>
      <c r="G69" s="559"/>
      <c r="H69" s="574" t="s">
        <v>30</v>
      </c>
      <c r="I69" s="575">
        <v>199</v>
      </c>
      <c r="J69" s="344">
        <v>158.5</v>
      </c>
      <c r="K69" s="575"/>
      <c r="L69" s="575"/>
      <c r="M69" s="552" t="s">
        <v>188</v>
      </c>
      <c r="N69" s="467">
        <v>1</v>
      </c>
      <c r="O69" s="478">
        <v>1</v>
      </c>
      <c r="P69" s="469"/>
      <c r="Q69" s="94"/>
      <c r="R69" s="175"/>
      <c r="S69" s="175"/>
    </row>
    <row r="70" spans="1:20" s="197" customFormat="1" ht="28.5" customHeight="1" x14ac:dyDescent="0.25">
      <c r="A70" s="376"/>
      <c r="B70" s="386"/>
      <c r="C70" s="396"/>
      <c r="D70" s="380"/>
      <c r="E70" s="374"/>
      <c r="F70" s="216"/>
      <c r="G70" s="559"/>
      <c r="H70" s="442" t="s">
        <v>37</v>
      </c>
      <c r="I70" s="463">
        <v>10</v>
      </c>
      <c r="J70" s="443"/>
      <c r="K70" s="443"/>
      <c r="L70" s="443"/>
      <c r="M70" s="576" t="s">
        <v>186</v>
      </c>
      <c r="N70" s="444">
        <v>2</v>
      </c>
      <c r="O70" s="365"/>
      <c r="P70" s="366"/>
      <c r="Q70" s="445"/>
      <c r="R70" s="175"/>
      <c r="S70" s="175"/>
    </row>
    <row r="71" spans="1:20" s="197" customFormat="1" ht="15" customHeight="1" x14ac:dyDescent="0.25">
      <c r="A71" s="376"/>
      <c r="B71" s="386"/>
      <c r="C71" s="396"/>
      <c r="D71" s="367" t="s">
        <v>33</v>
      </c>
      <c r="E71" s="827" t="s">
        <v>147</v>
      </c>
      <c r="F71" s="216"/>
      <c r="G71" s="821" t="s">
        <v>193</v>
      </c>
      <c r="H71" s="521" t="s">
        <v>26</v>
      </c>
      <c r="I71" s="40">
        <v>10</v>
      </c>
      <c r="J71" s="35">
        <v>13.9</v>
      </c>
      <c r="K71" s="35"/>
      <c r="L71" s="35"/>
      <c r="M71" s="548" t="s">
        <v>141</v>
      </c>
      <c r="N71" s="76"/>
      <c r="O71" s="76">
        <v>1</v>
      </c>
      <c r="P71" s="73"/>
      <c r="Q71" s="109"/>
      <c r="R71" s="175"/>
      <c r="S71" s="175"/>
    </row>
    <row r="72" spans="1:20" s="197" customFormat="1" ht="12" customHeight="1" x14ac:dyDescent="0.25">
      <c r="A72" s="376"/>
      <c r="B72" s="386"/>
      <c r="C72" s="396"/>
      <c r="D72" s="547"/>
      <c r="E72" s="828"/>
      <c r="F72" s="550"/>
      <c r="G72" s="920"/>
      <c r="H72" s="521"/>
      <c r="I72" s="35"/>
      <c r="J72" s="35"/>
      <c r="K72" s="35"/>
      <c r="L72" s="35"/>
      <c r="M72" s="566"/>
      <c r="N72" s="526"/>
      <c r="O72" s="567"/>
      <c r="P72" s="568"/>
      <c r="Q72" s="241"/>
      <c r="R72" s="175"/>
      <c r="S72" s="175"/>
    </row>
    <row r="73" spans="1:20" s="197" customFormat="1" ht="32.25" customHeight="1" x14ac:dyDescent="0.25">
      <c r="A73" s="546"/>
      <c r="B73" s="549"/>
      <c r="C73" s="551"/>
      <c r="D73" s="302"/>
      <c r="E73" s="577" t="s">
        <v>187</v>
      </c>
      <c r="F73" s="569"/>
      <c r="G73" s="573" t="s">
        <v>196</v>
      </c>
      <c r="H73" s="570" t="s">
        <v>26</v>
      </c>
      <c r="I73" s="571"/>
      <c r="J73" s="106"/>
      <c r="K73" s="106">
        <v>22.5</v>
      </c>
      <c r="L73" s="106">
        <v>200</v>
      </c>
      <c r="M73" s="572" t="s">
        <v>189</v>
      </c>
      <c r="N73" s="342"/>
      <c r="O73" s="365"/>
      <c r="P73" s="366">
        <v>1</v>
      </c>
      <c r="Q73" s="445">
        <v>50</v>
      </c>
      <c r="R73" s="175"/>
      <c r="S73" s="175"/>
    </row>
    <row r="74" spans="1:20" s="197" customFormat="1" ht="18" customHeight="1" thickBot="1" x14ac:dyDescent="0.25">
      <c r="A74" s="377"/>
      <c r="B74" s="390"/>
      <c r="C74" s="156"/>
      <c r="D74" s="157"/>
      <c r="E74" s="283"/>
      <c r="F74" s="283"/>
      <c r="G74" s="284"/>
      <c r="H74" s="213" t="s">
        <v>23</v>
      </c>
      <c r="I74" s="126">
        <f>SUM(I60:I73)</f>
        <v>241.9</v>
      </c>
      <c r="J74" s="126">
        <f>SUM(J60:J73)</f>
        <v>285.89999999999998</v>
      </c>
      <c r="K74" s="126">
        <f>SUM(K60:K73)</f>
        <v>130.80000000000001</v>
      </c>
      <c r="L74" s="126">
        <f t="shared" ref="L74" si="12">SUM(L60:L73)</f>
        <v>228.3</v>
      </c>
      <c r="M74" s="285"/>
      <c r="N74" s="280"/>
      <c r="O74" s="281"/>
      <c r="P74" s="281"/>
      <c r="Q74" s="465"/>
      <c r="R74" s="175"/>
      <c r="S74" s="175"/>
    </row>
    <row r="75" spans="1:20" s="197" customFormat="1" ht="28.5" customHeight="1" x14ac:dyDescent="0.2">
      <c r="A75" s="626" t="s">
        <v>13</v>
      </c>
      <c r="B75" s="617" t="s">
        <v>31</v>
      </c>
      <c r="C75" s="624" t="s">
        <v>24</v>
      </c>
      <c r="D75" s="539"/>
      <c r="E75" s="635" t="s">
        <v>47</v>
      </c>
      <c r="F75" s="539"/>
      <c r="G75" s="561"/>
      <c r="H75" s="636"/>
      <c r="I75" s="65"/>
      <c r="J75" s="68"/>
      <c r="K75" s="65"/>
      <c r="L75" s="68"/>
      <c r="M75" s="100"/>
      <c r="N75" s="74"/>
      <c r="O75" s="261"/>
      <c r="P75" s="71"/>
      <c r="Q75" s="96"/>
      <c r="R75" s="175"/>
      <c r="S75" s="175"/>
      <c r="T75" s="175"/>
    </row>
    <row r="76" spans="1:20" s="197" customFormat="1" ht="17.25" customHeight="1" x14ac:dyDescent="0.25">
      <c r="A76" s="7"/>
      <c r="B76" s="8"/>
      <c r="C76" s="164"/>
      <c r="D76" s="616" t="s">
        <v>13</v>
      </c>
      <c r="E76" s="839" t="s">
        <v>90</v>
      </c>
      <c r="F76" s="637" t="s">
        <v>179</v>
      </c>
      <c r="G76" s="821" t="s">
        <v>198</v>
      </c>
      <c r="H76" s="287" t="s">
        <v>37</v>
      </c>
      <c r="I76" s="464"/>
      <c r="J76" s="505">
        <v>0</v>
      </c>
      <c r="K76" s="40">
        <v>349.3</v>
      </c>
      <c r="L76" s="633">
        <v>526.9</v>
      </c>
      <c r="M76" s="824" t="s">
        <v>97</v>
      </c>
      <c r="N76" s="141">
        <v>0</v>
      </c>
      <c r="O76" s="108">
        <v>10</v>
      </c>
      <c r="P76" s="171">
        <v>50</v>
      </c>
      <c r="Q76" s="139">
        <v>100</v>
      </c>
      <c r="R76" s="175"/>
      <c r="S76" s="175"/>
    </row>
    <row r="77" spans="1:20" s="197" customFormat="1" ht="17.25" customHeight="1" x14ac:dyDescent="0.25">
      <c r="A77" s="7"/>
      <c r="B77" s="8"/>
      <c r="C77" s="164"/>
      <c r="D77" s="616"/>
      <c r="E77" s="674"/>
      <c r="F77" s="638" t="s">
        <v>184</v>
      </c>
      <c r="G77" s="678"/>
      <c r="H77" s="217"/>
      <c r="I77" s="464"/>
      <c r="J77" s="153"/>
      <c r="K77" s="40"/>
      <c r="L77" s="40"/>
      <c r="M77" s="825"/>
      <c r="N77" s="76"/>
      <c r="O77" s="503"/>
      <c r="P77" s="73"/>
      <c r="Q77" s="109"/>
      <c r="R77" s="175"/>
      <c r="S77" s="175"/>
    </row>
    <row r="78" spans="1:20" s="197" customFormat="1" ht="15.75" customHeight="1" x14ac:dyDescent="0.25">
      <c r="A78" s="7"/>
      <c r="B78" s="8"/>
      <c r="C78" s="164"/>
      <c r="D78" s="616"/>
      <c r="E78" s="900"/>
      <c r="F78" s="848" t="s">
        <v>49</v>
      </c>
      <c r="G78" s="822"/>
      <c r="H78" s="217" t="s">
        <v>85</v>
      </c>
      <c r="I78" s="505">
        <v>88.7</v>
      </c>
      <c r="J78" s="40">
        <v>110.7</v>
      </c>
      <c r="K78" s="633">
        <v>22</v>
      </c>
      <c r="L78" s="40"/>
      <c r="M78" s="825"/>
      <c r="N78" s="76"/>
      <c r="O78" s="73"/>
      <c r="P78" s="73"/>
      <c r="Q78" s="109"/>
      <c r="R78" s="175"/>
      <c r="S78" s="175"/>
    </row>
    <row r="79" spans="1:20" s="197" customFormat="1" ht="18.75" customHeight="1" x14ac:dyDescent="0.25">
      <c r="A79" s="7"/>
      <c r="B79" s="8"/>
      <c r="C79" s="164"/>
      <c r="D79" s="616"/>
      <c r="E79" s="900"/>
      <c r="F79" s="849"/>
      <c r="G79" s="823"/>
      <c r="H79" s="343" t="s">
        <v>26</v>
      </c>
      <c r="I79" s="460">
        <f>50-6.8</f>
        <v>43.2</v>
      </c>
      <c r="J79" s="340"/>
      <c r="K79" s="329">
        <v>88.9</v>
      </c>
      <c r="L79" s="340"/>
      <c r="M79" s="826"/>
      <c r="N79" s="459"/>
      <c r="O79" s="172"/>
      <c r="P79" s="172"/>
      <c r="Q79" s="95"/>
      <c r="R79" s="175"/>
      <c r="S79" s="175"/>
    </row>
    <row r="80" spans="1:20" s="197" customFormat="1" ht="18.75" customHeight="1" x14ac:dyDescent="0.25">
      <c r="A80" s="7"/>
      <c r="B80" s="8"/>
      <c r="C80" s="164"/>
      <c r="D80" s="616"/>
      <c r="E80" s="901"/>
      <c r="F80" s="850"/>
      <c r="G80" s="562"/>
      <c r="H80" s="461" t="s">
        <v>30</v>
      </c>
      <c r="I80" s="462">
        <v>17.600000000000001</v>
      </c>
      <c r="J80" s="463"/>
      <c r="K80" s="443"/>
      <c r="L80" s="463"/>
      <c r="M80" s="466" t="s">
        <v>76</v>
      </c>
      <c r="N80" s="467">
        <v>1</v>
      </c>
      <c r="O80" s="468"/>
      <c r="P80" s="469"/>
      <c r="Q80" s="94"/>
      <c r="R80" s="175"/>
      <c r="S80" s="175"/>
    </row>
    <row r="81" spans="1:19" s="197" customFormat="1" ht="18" customHeight="1" x14ac:dyDescent="0.25">
      <c r="A81" s="614"/>
      <c r="B81" s="615"/>
      <c r="C81" s="625"/>
      <c r="D81" s="58" t="s">
        <v>24</v>
      </c>
      <c r="E81" s="647" t="s">
        <v>48</v>
      </c>
      <c r="F81" s="637" t="s">
        <v>178</v>
      </c>
      <c r="G81" s="821" t="s">
        <v>197</v>
      </c>
      <c r="H81" s="603" t="s">
        <v>26</v>
      </c>
      <c r="I81" s="38"/>
      <c r="J81" s="62">
        <v>64.8</v>
      </c>
      <c r="K81" s="38">
        <v>81.900000000000006</v>
      </c>
      <c r="L81" s="62">
        <v>81.900000000000006</v>
      </c>
      <c r="M81" s="639" t="s">
        <v>159</v>
      </c>
      <c r="N81" s="88" t="s">
        <v>142</v>
      </c>
      <c r="O81" s="525">
        <v>2090</v>
      </c>
      <c r="P81" s="525">
        <v>2130</v>
      </c>
      <c r="Q81" s="641">
        <v>2130</v>
      </c>
      <c r="R81" s="175"/>
      <c r="S81" s="175"/>
    </row>
    <row r="82" spans="1:19" s="197" customFormat="1" ht="18.75" customHeight="1" x14ac:dyDescent="0.25">
      <c r="A82" s="7"/>
      <c r="B82" s="8"/>
      <c r="C82" s="164"/>
      <c r="D82" s="640"/>
      <c r="E82" s="659"/>
      <c r="F82" s="942"/>
      <c r="G82" s="678"/>
      <c r="H82" s="944" t="s">
        <v>30</v>
      </c>
      <c r="I82" s="946">
        <v>110.7</v>
      </c>
      <c r="J82" s="946">
        <v>13.6</v>
      </c>
      <c r="K82" s="946"/>
      <c r="L82" s="946"/>
      <c r="M82" s="293" t="s">
        <v>124</v>
      </c>
      <c r="N82" s="82">
        <v>150</v>
      </c>
      <c r="O82" s="511">
        <v>120</v>
      </c>
      <c r="P82" s="511">
        <v>150</v>
      </c>
      <c r="Q82" s="642">
        <v>150</v>
      </c>
      <c r="R82" s="175"/>
      <c r="S82" s="175"/>
    </row>
    <row r="83" spans="1:19" s="197" customFormat="1" ht="30.75" customHeight="1" x14ac:dyDescent="0.25">
      <c r="A83" s="7"/>
      <c r="B83" s="8"/>
      <c r="C83" s="164"/>
      <c r="D83" s="301"/>
      <c r="E83" s="660"/>
      <c r="F83" s="943"/>
      <c r="G83" s="921"/>
      <c r="H83" s="945"/>
      <c r="I83" s="947"/>
      <c r="J83" s="947"/>
      <c r="K83" s="947"/>
      <c r="L83" s="947"/>
      <c r="M83" s="643" t="s">
        <v>127</v>
      </c>
      <c r="N83" s="342">
        <v>80</v>
      </c>
      <c r="O83" s="644">
        <v>30</v>
      </c>
      <c r="P83" s="644">
        <v>80</v>
      </c>
      <c r="Q83" s="645">
        <v>80</v>
      </c>
      <c r="R83" s="175"/>
      <c r="S83" s="175"/>
    </row>
    <row r="84" spans="1:19" s="197" customFormat="1" ht="28.5" customHeight="1" x14ac:dyDescent="0.25">
      <c r="A84" s="758"/>
      <c r="B84" s="762"/>
      <c r="C84" s="764"/>
      <c r="D84" s="165" t="s">
        <v>31</v>
      </c>
      <c r="E84" s="717" t="s">
        <v>145</v>
      </c>
      <c r="F84" s="481" t="s">
        <v>179</v>
      </c>
      <c r="G84" s="678" t="s">
        <v>191</v>
      </c>
      <c r="H84" s="107" t="s">
        <v>37</v>
      </c>
      <c r="I84" s="101">
        <f>68.4-43.3</f>
        <v>25.100000000000009</v>
      </c>
      <c r="J84" s="34"/>
      <c r="K84" s="633"/>
      <c r="L84" s="40"/>
      <c r="M84" s="619" t="s">
        <v>80</v>
      </c>
      <c r="N84" s="195">
        <v>100</v>
      </c>
      <c r="O84" s="227">
        <v>100</v>
      </c>
      <c r="P84" s="227"/>
      <c r="Q84" s="191"/>
      <c r="R84" s="175"/>
      <c r="S84" s="175"/>
    </row>
    <row r="85" spans="1:19" s="197" customFormat="1" ht="18" customHeight="1" x14ac:dyDescent="0.25">
      <c r="A85" s="758"/>
      <c r="B85" s="762"/>
      <c r="C85" s="764"/>
      <c r="D85" s="165"/>
      <c r="E85" s="717"/>
      <c r="F85" s="194" t="s">
        <v>184</v>
      </c>
      <c r="G85" s="678"/>
      <c r="H85" s="107" t="s">
        <v>93</v>
      </c>
      <c r="I85" s="101">
        <f>267.5-28</f>
        <v>239.5</v>
      </c>
      <c r="J85" s="34">
        <v>145.6</v>
      </c>
      <c r="K85" s="633"/>
      <c r="L85" s="40"/>
      <c r="M85" s="513"/>
      <c r="N85" s="195"/>
      <c r="O85" s="227"/>
      <c r="P85" s="227"/>
      <c r="Q85" s="191"/>
      <c r="R85" s="175"/>
      <c r="S85" s="175"/>
    </row>
    <row r="86" spans="1:19" s="197" customFormat="1" ht="15.75" customHeight="1" x14ac:dyDescent="0.25">
      <c r="A86" s="778"/>
      <c r="B86" s="781"/>
      <c r="C86" s="765"/>
      <c r="D86" s="165"/>
      <c r="E86" s="771"/>
      <c r="F86" s="649" t="s">
        <v>52</v>
      </c>
      <c r="G86" s="831"/>
      <c r="H86" s="107" t="s">
        <v>91</v>
      </c>
      <c r="I86" s="101">
        <v>45.6</v>
      </c>
      <c r="J86" s="34">
        <v>49.4</v>
      </c>
      <c r="K86" s="633"/>
      <c r="L86" s="40"/>
      <c r="M86" s="629" t="s">
        <v>76</v>
      </c>
      <c r="N86" s="195">
        <v>1</v>
      </c>
      <c r="O86" s="227"/>
      <c r="P86" s="227"/>
      <c r="Q86" s="191"/>
      <c r="R86" s="175"/>
      <c r="S86" s="175"/>
    </row>
    <row r="87" spans="1:19" s="197" customFormat="1" ht="13.5" customHeight="1" x14ac:dyDescent="0.25">
      <c r="A87" s="779"/>
      <c r="B87" s="782"/>
      <c r="C87" s="766"/>
      <c r="D87" s="165"/>
      <c r="E87" s="771"/>
      <c r="F87" s="650"/>
      <c r="G87" s="831"/>
      <c r="H87" s="107" t="s">
        <v>26</v>
      </c>
      <c r="I87" s="101">
        <v>150</v>
      </c>
      <c r="J87" s="34"/>
      <c r="K87" s="633"/>
      <c r="L87" s="40"/>
      <c r="M87" s="819" t="s">
        <v>181</v>
      </c>
      <c r="N87" s="195"/>
      <c r="O87" s="227">
        <v>100</v>
      </c>
      <c r="P87" s="227"/>
      <c r="Q87" s="191"/>
      <c r="R87" s="175"/>
      <c r="S87" s="175"/>
    </row>
    <row r="88" spans="1:19" s="197" customFormat="1" ht="13.5" customHeight="1" x14ac:dyDescent="0.25">
      <c r="A88" s="779"/>
      <c r="B88" s="782"/>
      <c r="C88" s="766"/>
      <c r="D88" s="165"/>
      <c r="E88" s="771"/>
      <c r="F88" s="650"/>
      <c r="G88" s="831"/>
      <c r="H88" s="107" t="s">
        <v>30</v>
      </c>
      <c r="I88" s="101"/>
      <c r="J88" s="34">
        <v>117.7</v>
      </c>
      <c r="K88" s="633"/>
      <c r="L88" s="40"/>
      <c r="M88" s="820"/>
      <c r="N88" s="195"/>
      <c r="O88" s="227"/>
      <c r="P88" s="227"/>
      <c r="Q88" s="191"/>
      <c r="R88" s="175"/>
      <c r="S88" s="175"/>
    </row>
    <row r="89" spans="1:19" s="197" customFormat="1" ht="13.5" customHeight="1" x14ac:dyDescent="0.25">
      <c r="A89" s="779"/>
      <c r="B89" s="782"/>
      <c r="C89" s="766"/>
      <c r="D89" s="165"/>
      <c r="E89" s="771"/>
      <c r="F89" s="650"/>
      <c r="G89" s="831"/>
      <c r="H89" s="107" t="s">
        <v>120</v>
      </c>
      <c r="I89" s="373">
        <v>28</v>
      </c>
      <c r="J89" s="61">
        <v>2</v>
      </c>
      <c r="K89" s="633"/>
      <c r="L89" s="40"/>
      <c r="M89" s="621"/>
      <c r="N89" s="195"/>
      <c r="O89" s="227"/>
      <c r="P89" s="227"/>
      <c r="Q89" s="191"/>
      <c r="R89" s="175"/>
      <c r="S89" s="175"/>
    </row>
    <row r="90" spans="1:19" s="20" customFormat="1" ht="15" customHeight="1" x14ac:dyDescent="0.25">
      <c r="A90" s="779"/>
      <c r="B90" s="782"/>
      <c r="C90" s="767"/>
      <c r="D90" s="902" t="s">
        <v>33</v>
      </c>
      <c r="E90" s="892" t="s">
        <v>108</v>
      </c>
      <c r="F90" s="637" t="s">
        <v>179</v>
      </c>
      <c r="G90" s="896"/>
      <c r="H90" s="224" t="s">
        <v>37</v>
      </c>
      <c r="I90" s="38">
        <f>105.3+112.6</f>
        <v>217.89999999999998</v>
      </c>
      <c r="J90" s="62">
        <v>1174.5999999999999</v>
      </c>
      <c r="K90" s="38"/>
      <c r="L90" s="62"/>
      <c r="M90" s="905" t="s">
        <v>110</v>
      </c>
      <c r="N90" s="357">
        <v>30</v>
      </c>
      <c r="O90" s="132">
        <v>100</v>
      </c>
      <c r="P90" s="132"/>
      <c r="Q90" s="628"/>
      <c r="R90" s="175"/>
      <c r="S90" s="175"/>
    </row>
    <row r="91" spans="1:19" s="20" customFormat="1" ht="14.25" customHeight="1" x14ac:dyDescent="0.25">
      <c r="A91" s="779"/>
      <c r="B91" s="782"/>
      <c r="C91" s="767"/>
      <c r="D91" s="903"/>
      <c r="E91" s="893"/>
      <c r="F91" s="194" t="s">
        <v>184</v>
      </c>
      <c r="G91" s="896"/>
      <c r="H91" s="225" t="s">
        <v>91</v>
      </c>
      <c r="I91" s="633">
        <v>20.6</v>
      </c>
      <c r="J91" s="40">
        <v>83.3</v>
      </c>
      <c r="K91" s="633"/>
      <c r="L91" s="40"/>
      <c r="M91" s="906"/>
      <c r="N91" s="195"/>
      <c r="O91" s="222"/>
      <c r="P91" s="222"/>
      <c r="Q91" s="622"/>
      <c r="R91" s="175"/>
      <c r="S91" s="175"/>
    </row>
    <row r="92" spans="1:19" s="20" customFormat="1" ht="16.5" customHeight="1" x14ac:dyDescent="0.25">
      <c r="A92" s="779"/>
      <c r="B92" s="782"/>
      <c r="C92" s="767"/>
      <c r="D92" s="903"/>
      <c r="E92" s="893"/>
      <c r="F92" s="895" t="s">
        <v>109</v>
      </c>
      <c r="G92" s="896"/>
      <c r="H92" s="225" t="s">
        <v>53</v>
      </c>
      <c r="I92" s="633">
        <v>54.4</v>
      </c>
      <c r="J92" s="40">
        <v>44.8</v>
      </c>
      <c r="K92" s="633"/>
      <c r="L92" s="40"/>
      <c r="M92" s="907"/>
      <c r="N92" s="195"/>
      <c r="O92" s="222"/>
      <c r="P92" s="222"/>
      <c r="Q92" s="622"/>
      <c r="R92" s="175"/>
      <c r="S92" s="175"/>
    </row>
    <row r="93" spans="1:19" s="20" customFormat="1" ht="16.5" customHeight="1" x14ac:dyDescent="0.25">
      <c r="A93" s="779"/>
      <c r="B93" s="782"/>
      <c r="C93" s="767"/>
      <c r="D93" s="903"/>
      <c r="E93" s="893"/>
      <c r="F93" s="895"/>
      <c r="G93" s="896"/>
      <c r="H93" s="225" t="s">
        <v>209</v>
      </c>
      <c r="I93" s="633"/>
      <c r="J93" s="40">
        <v>28.3</v>
      </c>
      <c r="K93" s="633"/>
      <c r="L93" s="40"/>
      <c r="M93" s="907"/>
      <c r="N93" s="195"/>
      <c r="O93" s="222"/>
      <c r="P93" s="222"/>
      <c r="Q93" s="622"/>
      <c r="R93" s="175"/>
      <c r="S93" s="175"/>
    </row>
    <row r="94" spans="1:19" s="20" customFormat="1" ht="15.75" customHeight="1" x14ac:dyDescent="0.25">
      <c r="A94" s="779"/>
      <c r="B94" s="782"/>
      <c r="C94" s="767"/>
      <c r="D94" s="903"/>
      <c r="E94" s="893"/>
      <c r="F94" s="665"/>
      <c r="G94" s="896"/>
      <c r="H94" s="225" t="s">
        <v>93</v>
      </c>
      <c r="I94" s="101">
        <v>615.79999999999995</v>
      </c>
      <c r="J94" s="40">
        <v>507.7</v>
      </c>
      <c r="K94" s="633"/>
      <c r="L94" s="40"/>
      <c r="M94" s="907"/>
      <c r="N94" s="195"/>
      <c r="O94" s="222"/>
      <c r="P94" s="222"/>
      <c r="Q94" s="622"/>
      <c r="R94" s="175"/>
      <c r="S94" s="175"/>
    </row>
    <row r="95" spans="1:19" s="20" customFormat="1" ht="15.75" customHeight="1" x14ac:dyDescent="0.25">
      <c r="A95" s="779"/>
      <c r="B95" s="782"/>
      <c r="C95" s="767"/>
      <c r="D95" s="903"/>
      <c r="E95" s="893"/>
      <c r="F95" s="665"/>
      <c r="G95" s="896"/>
      <c r="H95" s="225" t="s">
        <v>120</v>
      </c>
      <c r="I95" s="101"/>
      <c r="J95" s="40">
        <v>320.8</v>
      </c>
      <c r="K95" s="633"/>
      <c r="L95" s="40"/>
      <c r="M95" s="620"/>
      <c r="N95" s="195"/>
      <c r="O95" s="222"/>
      <c r="P95" s="222"/>
      <c r="Q95" s="622"/>
      <c r="R95" s="175"/>
      <c r="S95" s="175"/>
    </row>
    <row r="96" spans="1:19" s="20" customFormat="1" ht="15.75" customHeight="1" x14ac:dyDescent="0.25">
      <c r="A96" s="779"/>
      <c r="B96" s="782"/>
      <c r="C96" s="767"/>
      <c r="D96" s="904"/>
      <c r="E96" s="894"/>
      <c r="F96" s="665"/>
      <c r="G96" s="896"/>
      <c r="H96" s="226" t="s">
        <v>30</v>
      </c>
      <c r="I96" s="634"/>
      <c r="J96" s="42">
        <v>150</v>
      </c>
      <c r="K96" s="634"/>
      <c r="L96" s="42"/>
      <c r="M96" s="228"/>
      <c r="N96" s="190"/>
      <c r="O96" s="205"/>
      <c r="P96" s="205"/>
      <c r="Q96" s="623"/>
      <c r="R96" s="175"/>
      <c r="S96" s="175"/>
    </row>
    <row r="97" spans="1:19" s="20" customFormat="1" ht="13.5" customHeight="1" x14ac:dyDescent="0.25">
      <c r="A97" s="779"/>
      <c r="B97" s="782"/>
      <c r="C97" s="767"/>
      <c r="D97" s="616" t="s">
        <v>18</v>
      </c>
      <c r="E97" s="687" t="s">
        <v>146</v>
      </c>
      <c r="F97" s="638" t="s">
        <v>184</v>
      </c>
      <c r="G97" s="630"/>
      <c r="H97" s="633" t="s">
        <v>91</v>
      </c>
      <c r="I97" s="633">
        <v>95.7</v>
      </c>
      <c r="J97" s="40">
        <v>120.3</v>
      </c>
      <c r="K97" s="633"/>
      <c r="L97" s="40"/>
      <c r="M97" s="908" t="s">
        <v>111</v>
      </c>
      <c r="N97" s="526" t="s">
        <v>160</v>
      </c>
      <c r="O97" s="222">
        <v>80</v>
      </c>
      <c r="P97" s="222">
        <v>100</v>
      </c>
      <c r="Q97" s="622"/>
      <c r="R97" s="175"/>
      <c r="S97" s="175"/>
    </row>
    <row r="98" spans="1:19" s="20" customFormat="1" ht="13.5" customHeight="1" x14ac:dyDescent="0.25">
      <c r="A98" s="779"/>
      <c r="B98" s="782"/>
      <c r="C98" s="767"/>
      <c r="D98" s="616"/>
      <c r="E98" s="687"/>
      <c r="F98" s="895"/>
      <c r="G98" s="630"/>
      <c r="H98" s="633" t="s">
        <v>37</v>
      </c>
      <c r="I98" s="633">
        <v>81.2</v>
      </c>
      <c r="J98" s="40">
        <v>43.4</v>
      </c>
      <c r="K98" s="633">
        <v>275.8</v>
      </c>
      <c r="L98" s="40"/>
      <c r="M98" s="908"/>
      <c r="N98" s="140"/>
      <c r="O98" s="222"/>
      <c r="P98" s="222"/>
      <c r="Q98" s="622"/>
      <c r="R98" s="175"/>
      <c r="S98" s="175"/>
    </row>
    <row r="99" spans="1:19" s="20" customFormat="1" ht="16.5" customHeight="1" x14ac:dyDescent="0.25">
      <c r="A99" s="779"/>
      <c r="B99" s="782"/>
      <c r="C99" s="767"/>
      <c r="D99" s="616"/>
      <c r="E99" s="687"/>
      <c r="F99" s="665"/>
      <c r="G99" s="630"/>
      <c r="H99" s="101" t="s">
        <v>93</v>
      </c>
      <c r="I99" s="633">
        <f>343.6-320</f>
        <v>23.600000000000023</v>
      </c>
      <c r="J99" s="40">
        <v>480.1</v>
      </c>
      <c r="K99" s="633">
        <v>320.2</v>
      </c>
      <c r="L99" s="40">
        <v>2</v>
      </c>
      <c r="M99" s="909"/>
      <c r="N99" s="140"/>
      <c r="O99" s="222"/>
      <c r="P99" s="222"/>
      <c r="Q99" s="622"/>
      <c r="R99" s="175"/>
      <c r="S99" s="175"/>
    </row>
    <row r="100" spans="1:19" s="20" customFormat="1" ht="15" customHeight="1" x14ac:dyDescent="0.25">
      <c r="A100" s="779"/>
      <c r="B100" s="782"/>
      <c r="C100" s="767"/>
      <c r="D100" s="616"/>
      <c r="E100" s="687"/>
      <c r="F100" s="665"/>
      <c r="G100" s="630"/>
      <c r="H100" s="633" t="s">
        <v>53</v>
      </c>
      <c r="I100" s="633">
        <f>30.3-28</f>
        <v>2.3000000000000007</v>
      </c>
      <c r="J100" s="40">
        <v>42.4</v>
      </c>
      <c r="K100" s="633">
        <v>28.2</v>
      </c>
      <c r="L100" s="40">
        <v>0.2</v>
      </c>
      <c r="M100" s="618"/>
      <c r="N100" s="140"/>
      <c r="O100" s="222"/>
      <c r="P100" s="222"/>
      <c r="Q100" s="622"/>
      <c r="R100" s="175"/>
      <c r="S100" s="175"/>
    </row>
    <row r="101" spans="1:19" s="20" customFormat="1" ht="14.25" customHeight="1" x14ac:dyDescent="0.25">
      <c r="A101" s="779"/>
      <c r="B101" s="782"/>
      <c r="C101" s="767"/>
      <c r="D101" s="616"/>
      <c r="E101" s="687"/>
      <c r="F101" s="665"/>
      <c r="G101" s="630"/>
      <c r="H101" s="226" t="s">
        <v>26</v>
      </c>
      <c r="I101" s="306"/>
      <c r="J101" s="634">
        <v>74</v>
      </c>
      <c r="K101" s="633">
        <v>99.4</v>
      </c>
      <c r="L101" s="40"/>
      <c r="M101" s="351"/>
      <c r="N101" s="350"/>
      <c r="O101" s="222"/>
      <c r="P101" s="222"/>
      <c r="Q101" s="622"/>
      <c r="R101" s="175"/>
      <c r="S101" s="175"/>
    </row>
    <row r="102" spans="1:19" s="197" customFormat="1" ht="17.25" customHeight="1" x14ac:dyDescent="0.25">
      <c r="A102" s="779"/>
      <c r="B102" s="782"/>
      <c r="C102" s="767"/>
      <c r="D102" s="58" t="s">
        <v>112</v>
      </c>
      <c r="E102" s="839" t="s">
        <v>71</v>
      </c>
      <c r="F102" s="637" t="s">
        <v>179</v>
      </c>
      <c r="G102" s="821" t="s">
        <v>199</v>
      </c>
      <c r="H102" s="182" t="s">
        <v>91</v>
      </c>
      <c r="I102" s="38">
        <f>20-6.5</f>
        <v>13.5</v>
      </c>
      <c r="J102" s="62">
        <v>20</v>
      </c>
      <c r="K102" s="38"/>
      <c r="L102" s="62"/>
      <c r="M102" s="922" t="s">
        <v>153</v>
      </c>
      <c r="N102" s="480">
        <v>100</v>
      </c>
      <c r="O102" s="141">
        <v>100</v>
      </c>
      <c r="P102" s="171"/>
      <c r="Q102" s="139"/>
      <c r="R102" s="175"/>
      <c r="S102" s="175"/>
    </row>
    <row r="103" spans="1:19" s="197" customFormat="1" ht="15.75" customHeight="1" x14ac:dyDescent="0.25">
      <c r="A103" s="779"/>
      <c r="B103" s="782"/>
      <c r="C103" s="767"/>
      <c r="D103" s="616"/>
      <c r="E103" s="674"/>
      <c r="F103" s="923" t="s">
        <v>113</v>
      </c>
      <c r="G103" s="678"/>
      <c r="H103" s="631"/>
      <c r="I103" s="633"/>
      <c r="J103" s="40"/>
      <c r="K103" s="633"/>
      <c r="L103" s="40"/>
      <c r="M103" s="908"/>
      <c r="N103" s="76"/>
      <c r="O103" s="76"/>
      <c r="P103" s="73"/>
      <c r="Q103" s="109"/>
      <c r="R103" s="175"/>
      <c r="S103" s="175"/>
    </row>
    <row r="104" spans="1:19" s="197" customFormat="1" ht="21" customHeight="1" x14ac:dyDescent="0.25">
      <c r="A104" s="779"/>
      <c r="B104" s="782"/>
      <c r="C104" s="767"/>
      <c r="D104" s="627"/>
      <c r="E104" s="840"/>
      <c r="F104" s="924"/>
      <c r="G104" s="921"/>
      <c r="H104" s="632"/>
      <c r="I104" s="634"/>
      <c r="J104" s="42"/>
      <c r="K104" s="42"/>
      <c r="L104" s="42"/>
      <c r="M104" s="841"/>
      <c r="N104" s="83"/>
      <c r="O104" s="83"/>
      <c r="P104" s="81"/>
      <c r="Q104" s="93"/>
      <c r="R104" s="175"/>
      <c r="S104" s="175"/>
    </row>
    <row r="105" spans="1:19" s="197" customFormat="1" ht="18" customHeight="1" thickBot="1" x14ac:dyDescent="0.3">
      <c r="A105" s="780"/>
      <c r="B105" s="783"/>
      <c r="C105" s="768"/>
      <c r="D105" s="166"/>
      <c r="E105" s="233"/>
      <c r="F105" s="167"/>
      <c r="G105" s="234"/>
      <c r="H105" s="213" t="s">
        <v>23</v>
      </c>
      <c r="I105" s="103">
        <f>SUM(I76:I104)</f>
        <v>1873.3999999999999</v>
      </c>
      <c r="J105" s="103">
        <f>SUM(J76:J104)</f>
        <v>3593.5</v>
      </c>
      <c r="K105" s="103">
        <f>SUM(K76:K104)</f>
        <v>1265.7000000000003</v>
      </c>
      <c r="L105" s="103">
        <f>SUM(L76:L104)</f>
        <v>611</v>
      </c>
      <c r="M105" s="288"/>
      <c r="N105" s="280"/>
      <c r="O105" s="281"/>
      <c r="P105" s="281"/>
      <c r="Q105" s="465"/>
      <c r="R105" s="175"/>
      <c r="S105" s="175"/>
    </row>
    <row r="106" spans="1:19" s="197" customFormat="1" ht="15.75" customHeight="1" x14ac:dyDescent="0.25">
      <c r="A106" s="24" t="s">
        <v>13</v>
      </c>
      <c r="B106" s="25" t="s">
        <v>31</v>
      </c>
      <c r="C106" s="169" t="s">
        <v>31</v>
      </c>
      <c r="D106" s="322"/>
      <c r="E106" s="926" t="s">
        <v>104</v>
      </c>
      <c r="F106" s="853" t="s">
        <v>150</v>
      </c>
      <c r="G106" s="613"/>
      <c r="H106" s="325"/>
      <c r="I106" s="326"/>
      <c r="J106" s="326"/>
      <c r="K106" s="326"/>
      <c r="L106" s="326"/>
      <c r="M106" s="210"/>
      <c r="N106" s="495"/>
      <c r="O106" s="210"/>
      <c r="P106" s="491"/>
      <c r="Q106" s="496"/>
      <c r="R106" s="175"/>
      <c r="S106" s="175"/>
    </row>
    <row r="107" spans="1:19" s="197" customFormat="1" ht="10.5" customHeight="1" x14ac:dyDescent="0.25">
      <c r="A107" s="337"/>
      <c r="B107" s="338"/>
      <c r="C107" s="339"/>
      <c r="D107" s="116"/>
      <c r="E107" s="927"/>
      <c r="F107" s="854"/>
      <c r="G107" s="607"/>
      <c r="H107" s="323"/>
      <c r="I107" s="324"/>
      <c r="J107" s="324"/>
      <c r="K107" s="324"/>
      <c r="L107" s="324"/>
      <c r="M107" s="209"/>
      <c r="N107" s="490"/>
      <c r="O107" s="209"/>
      <c r="P107" s="492"/>
      <c r="Q107" s="497"/>
      <c r="R107" s="175"/>
      <c r="S107" s="175"/>
    </row>
    <row r="108" spans="1:19" s="197" customFormat="1" ht="10.5" customHeight="1" x14ac:dyDescent="0.25">
      <c r="A108" s="319"/>
      <c r="B108" s="320"/>
      <c r="C108" s="321"/>
      <c r="D108" s="116"/>
      <c r="E108" s="648"/>
      <c r="F108" s="855"/>
      <c r="G108" s="608"/>
      <c r="H108" s="500"/>
      <c r="I108" s="501"/>
      <c r="J108" s="501"/>
      <c r="K108" s="501"/>
      <c r="L108" s="501"/>
      <c r="M108" s="502"/>
      <c r="N108" s="494"/>
      <c r="O108" s="502"/>
      <c r="P108" s="493"/>
      <c r="Q108" s="498"/>
      <c r="R108" s="175"/>
      <c r="S108" s="175"/>
    </row>
    <row r="109" spans="1:19" s="20" customFormat="1" ht="18" customHeight="1" x14ac:dyDescent="0.25">
      <c r="A109" s="173"/>
      <c r="B109" s="174"/>
      <c r="C109" s="177"/>
      <c r="D109" s="58" t="s">
        <v>13</v>
      </c>
      <c r="E109" s="829" t="s">
        <v>103</v>
      </c>
      <c r="F109" s="540"/>
      <c r="G109" s="769" t="s">
        <v>200</v>
      </c>
      <c r="H109" s="611" t="s">
        <v>37</v>
      </c>
      <c r="I109" s="192"/>
      <c r="J109" s="40">
        <v>5</v>
      </c>
      <c r="K109" s="40">
        <v>57</v>
      </c>
      <c r="L109" s="40"/>
      <c r="M109" s="178" t="s">
        <v>83</v>
      </c>
      <c r="N109" s="179"/>
      <c r="O109" s="222"/>
      <c r="P109" s="222">
        <v>1</v>
      </c>
      <c r="Q109" s="295"/>
      <c r="R109" s="175"/>
      <c r="S109" s="175"/>
    </row>
    <row r="110" spans="1:19" s="20" customFormat="1" ht="18.75" customHeight="1" x14ac:dyDescent="0.25">
      <c r="A110" s="173"/>
      <c r="B110" s="174"/>
      <c r="C110" s="177"/>
      <c r="D110" s="187"/>
      <c r="E110" s="851"/>
      <c r="F110" s="541"/>
      <c r="G110" s="769"/>
      <c r="H110" s="611" t="s">
        <v>102</v>
      </c>
      <c r="I110" s="192"/>
      <c r="J110" s="40"/>
      <c r="K110" s="40"/>
      <c r="L110" s="40"/>
      <c r="M110" s="860"/>
      <c r="N110" s="223"/>
      <c r="O110" s="222"/>
      <c r="P110" s="222"/>
      <c r="Q110" s="295"/>
      <c r="R110" s="175"/>
      <c r="S110" s="175"/>
    </row>
    <row r="111" spans="1:19" s="20" customFormat="1" ht="7.5" customHeight="1" x14ac:dyDescent="0.25">
      <c r="A111" s="173"/>
      <c r="B111" s="174"/>
      <c r="C111" s="177"/>
      <c r="D111" s="188"/>
      <c r="E111" s="852"/>
      <c r="F111" s="541"/>
      <c r="G111" s="713"/>
      <c r="H111" s="612"/>
      <c r="I111" s="327"/>
      <c r="J111" s="42"/>
      <c r="K111" s="42"/>
      <c r="L111" s="42"/>
      <c r="M111" s="925"/>
      <c r="N111" s="168"/>
      <c r="O111" s="205"/>
      <c r="P111" s="205"/>
      <c r="Q111" s="256"/>
      <c r="R111" s="175"/>
      <c r="S111" s="175"/>
    </row>
    <row r="112" spans="1:19" s="197" customFormat="1" ht="15.75" customHeight="1" x14ac:dyDescent="0.25">
      <c r="A112" s="578"/>
      <c r="B112" s="579"/>
      <c r="C112" s="584"/>
      <c r="D112" s="118" t="s">
        <v>24</v>
      </c>
      <c r="E112" s="647" t="s">
        <v>86</v>
      </c>
      <c r="F112" s="649" t="s">
        <v>50</v>
      </c>
      <c r="G112" s="690" t="s">
        <v>191</v>
      </c>
      <c r="H112" s="182" t="s">
        <v>37</v>
      </c>
      <c r="I112" s="38">
        <f>13.8+58.7</f>
        <v>72.5</v>
      </c>
      <c r="J112" s="38"/>
      <c r="K112" s="38"/>
      <c r="L112" s="38"/>
      <c r="M112" s="832" t="s">
        <v>114</v>
      </c>
      <c r="N112" s="357">
        <v>100</v>
      </c>
      <c r="O112" s="154">
        <v>100</v>
      </c>
      <c r="P112" s="132"/>
      <c r="Q112" s="582"/>
      <c r="R112" s="175"/>
      <c r="S112" s="175"/>
    </row>
    <row r="113" spans="1:19" s="197" customFormat="1" ht="15.75" customHeight="1" x14ac:dyDescent="0.25">
      <c r="A113" s="578"/>
      <c r="B113" s="579"/>
      <c r="C113" s="584"/>
      <c r="D113" s="207"/>
      <c r="E113" s="659"/>
      <c r="F113" s="650"/>
      <c r="G113" s="691"/>
      <c r="H113" s="138" t="s">
        <v>91</v>
      </c>
      <c r="I113" s="35">
        <v>65.400000000000006</v>
      </c>
      <c r="J113" s="604">
        <v>6.3</v>
      </c>
      <c r="K113" s="35"/>
      <c r="L113" s="35"/>
      <c r="M113" s="833"/>
      <c r="N113" s="195"/>
      <c r="O113" s="152"/>
      <c r="P113" s="222"/>
      <c r="Q113" s="581"/>
      <c r="R113" s="175"/>
      <c r="S113" s="175"/>
    </row>
    <row r="114" spans="1:19" s="197" customFormat="1" ht="15.75" customHeight="1" x14ac:dyDescent="0.25">
      <c r="A114" s="578"/>
      <c r="B114" s="579"/>
      <c r="C114" s="584"/>
      <c r="D114" s="207"/>
      <c r="E114" s="659"/>
      <c r="F114" s="650"/>
      <c r="G114" s="691"/>
      <c r="H114" s="138" t="s">
        <v>93</v>
      </c>
      <c r="I114" s="35">
        <f>208.6-37.8</f>
        <v>170.8</v>
      </c>
      <c r="J114" s="604">
        <v>12.4</v>
      </c>
      <c r="K114" s="35"/>
      <c r="L114" s="35"/>
      <c r="M114" s="833"/>
      <c r="N114" s="195"/>
      <c r="O114" s="152"/>
      <c r="P114" s="222"/>
      <c r="Q114" s="581"/>
      <c r="R114" s="175"/>
      <c r="S114" s="175"/>
    </row>
    <row r="115" spans="1:19" s="197" customFormat="1" ht="15.75" customHeight="1" x14ac:dyDescent="0.25">
      <c r="A115" s="578"/>
      <c r="B115" s="579"/>
      <c r="C115" s="584"/>
      <c r="D115" s="207"/>
      <c r="E115" s="659"/>
      <c r="F115" s="650"/>
      <c r="G115" s="691"/>
      <c r="H115" s="138" t="s">
        <v>120</v>
      </c>
      <c r="I115" s="35">
        <v>37.799999999999997</v>
      </c>
      <c r="J115" s="604">
        <v>6.7</v>
      </c>
      <c r="K115" s="35"/>
      <c r="L115" s="35"/>
      <c r="M115" s="833"/>
      <c r="N115" s="195"/>
      <c r="O115" s="152"/>
      <c r="P115" s="222"/>
      <c r="Q115" s="581"/>
      <c r="R115" s="175"/>
      <c r="S115" s="175"/>
    </row>
    <row r="116" spans="1:19" s="197" customFormat="1" ht="16.5" customHeight="1" x14ac:dyDescent="0.25">
      <c r="A116" s="578"/>
      <c r="B116" s="579"/>
      <c r="C116" s="584"/>
      <c r="D116" s="83"/>
      <c r="E116" s="660"/>
      <c r="F116" s="756"/>
      <c r="G116" s="702"/>
      <c r="H116" s="114" t="s">
        <v>36</v>
      </c>
      <c r="I116" s="39"/>
      <c r="J116" s="39"/>
      <c r="K116" s="39"/>
      <c r="L116" s="39"/>
      <c r="M116" s="834"/>
      <c r="N116" s="190"/>
      <c r="O116" s="189"/>
      <c r="P116" s="205"/>
      <c r="Q116" s="583"/>
      <c r="R116" s="175"/>
      <c r="S116" s="175"/>
    </row>
    <row r="117" spans="1:19" s="197" customFormat="1" ht="16.5" customHeight="1" x14ac:dyDescent="0.2">
      <c r="A117" s="506"/>
      <c r="B117" s="507"/>
      <c r="C117" s="509"/>
      <c r="D117" s="510" t="s">
        <v>31</v>
      </c>
      <c r="E117" s="659" t="s">
        <v>106</v>
      </c>
      <c r="F117" s="542"/>
      <c r="G117" s="678" t="s">
        <v>192</v>
      </c>
      <c r="H117" s="508" t="s">
        <v>26</v>
      </c>
      <c r="I117" s="35"/>
      <c r="J117" s="35"/>
      <c r="K117" s="35">
        <v>30.6</v>
      </c>
      <c r="L117" s="35"/>
      <c r="M117" s="221" t="s">
        <v>72</v>
      </c>
      <c r="N117" s="195"/>
      <c r="O117" s="222"/>
      <c r="P117" s="222">
        <v>1</v>
      </c>
      <c r="Q117" s="295"/>
      <c r="R117" s="175"/>
      <c r="S117" s="175"/>
    </row>
    <row r="118" spans="1:19" s="197" customFormat="1" ht="15" customHeight="1" x14ac:dyDescent="0.2">
      <c r="A118" s="506"/>
      <c r="B118" s="507"/>
      <c r="C118" s="509"/>
      <c r="D118" s="119"/>
      <c r="E118" s="659"/>
      <c r="F118" s="542"/>
      <c r="G118" s="678"/>
      <c r="H118" s="508" t="s">
        <v>26</v>
      </c>
      <c r="I118" s="35"/>
      <c r="J118" s="35"/>
      <c r="K118" s="35"/>
      <c r="L118" s="35">
        <v>100</v>
      </c>
      <c r="M118" s="714" t="s">
        <v>203</v>
      </c>
      <c r="N118" s="195"/>
      <c r="O118" s="222"/>
      <c r="P118" s="222"/>
      <c r="Q118" s="295">
        <v>50</v>
      </c>
      <c r="R118" s="175"/>
      <c r="S118" s="175"/>
    </row>
    <row r="119" spans="1:19" s="197" customFormat="1" ht="16.5" customHeight="1" x14ac:dyDescent="0.2">
      <c r="A119" s="506"/>
      <c r="B119" s="507"/>
      <c r="C119" s="509"/>
      <c r="D119" s="170"/>
      <c r="E119" s="757"/>
      <c r="F119" s="542"/>
      <c r="G119" s="713"/>
      <c r="H119" s="114"/>
      <c r="I119" s="39"/>
      <c r="J119" s="39"/>
      <c r="K119" s="39"/>
      <c r="L119" s="39"/>
      <c r="M119" s="941"/>
      <c r="N119" s="193"/>
      <c r="O119" s="205"/>
      <c r="P119" s="205"/>
      <c r="Q119" s="256"/>
      <c r="R119" s="175"/>
      <c r="S119" s="175"/>
    </row>
    <row r="120" spans="1:19" s="20" customFormat="1" ht="18.75" customHeight="1" x14ac:dyDescent="0.25">
      <c r="A120" s="173"/>
      <c r="B120" s="174"/>
      <c r="C120" s="177"/>
      <c r="D120" s="255" t="s">
        <v>33</v>
      </c>
      <c r="E120" s="829" t="s">
        <v>149</v>
      </c>
      <c r="F120" s="541"/>
      <c r="G120" s="769" t="s">
        <v>200</v>
      </c>
      <c r="H120" s="35" t="s">
        <v>37</v>
      </c>
      <c r="I120" s="192"/>
      <c r="J120" s="40"/>
      <c r="K120" s="40">
        <v>50</v>
      </c>
      <c r="L120" s="40"/>
      <c r="M120" s="178" t="s">
        <v>72</v>
      </c>
      <c r="N120" s="179"/>
      <c r="O120" s="222"/>
      <c r="P120" s="222">
        <v>1</v>
      </c>
      <c r="Q120" s="295"/>
      <c r="R120" s="175"/>
      <c r="S120" s="175"/>
    </row>
    <row r="121" spans="1:19" s="20" customFormat="1" ht="29.25" customHeight="1" x14ac:dyDescent="0.25">
      <c r="A121" s="173"/>
      <c r="B121" s="174"/>
      <c r="C121" s="177"/>
      <c r="D121" s="176"/>
      <c r="E121" s="830"/>
      <c r="F121" s="543"/>
      <c r="G121" s="713"/>
      <c r="H121" s="39" t="s">
        <v>37</v>
      </c>
      <c r="I121" s="42"/>
      <c r="J121" s="42"/>
      <c r="K121" s="42"/>
      <c r="L121" s="42"/>
      <c r="M121" s="580"/>
      <c r="N121" s="189"/>
      <c r="O121" s="205"/>
      <c r="P121" s="205"/>
      <c r="Q121" s="256"/>
      <c r="R121" s="175"/>
      <c r="S121" s="175"/>
    </row>
    <row r="122" spans="1:19" s="20" customFormat="1" ht="18.75" customHeight="1" x14ac:dyDescent="0.25">
      <c r="A122" s="173"/>
      <c r="B122" s="174"/>
      <c r="C122" s="177"/>
      <c r="D122" s="255" t="s">
        <v>18</v>
      </c>
      <c r="E122" s="928" t="s">
        <v>119</v>
      </c>
      <c r="F122" s="599"/>
      <c r="G122" s="940" t="s">
        <v>200</v>
      </c>
      <c r="H122" s="38" t="s">
        <v>85</v>
      </c>
      <c r="I122" s="192"/>
      <c r="J122" s="40"/>
      <c r="K122" s="40">
        <v>65</v>
      </c>
      <c r="L122" s="40"/>
      <c r="M122" s="178" t="s">
        <v>83</v>
      </c>
      <c r="N122" s="179"/>
      <c r="O122" s="222"/>
      <c r="P122" s="222">
        <v>1</v>
      </c>
      <c r="Q122" s="295"/>
      <c r="R122" s="175"/>
      <c r="S122" s="175"/>
    </row>
    <row r="123" spans="1:19" s="20" customFormat="1" ht="33.75" customHeight="1" x14ac:dyDescent="0.25">
      <c r="A123" s="173"/>
      <c r="B123" s="174"/>
      <c r="C123" s="177"/>
      <c r="D123" s="176"/>
      <c r="E123" s="830"/>
      <c r="F123" s="543"/>
      <c r="G123" s="713"/>
      <c r="H123" s="39"/>
      <c r="I123" s="327"/>
      <c r="J123" s="42"/>
      <c r="K123" s="42"/>
      <c r="L123" s="42"/>
      <c r="M123" s="580"/>
      <c r="N123" s="189"/>
      <c r="O123" s="205"/>
      <c r="P123" s="205"/>
      <c r="Q123" s="256"/>
      <c r="R123" s="175"/>
      <c r="S123" s="175"/>
    </row>
    <row r="124" spans="1:19" s="197" customFormat="1" ht="18" customHeight="1" thickBot="1" x14ac:dyDescent="0.25">
      <c r="A124" s="247"/>
      <c r="B124" s="246"/>
      <c r="C124" s="156"/>
      <c r="D124" s="289"/>
      <c r="E124" s="283"/>
      <c r="F124" s="283"/>
      <c r="G124" s="499"/>
      <c r="H124" s="213" t="s">
        <v>23</v>
      </c>
      <c r="I124" s="36">
        <f>SUM(I109:I123)</f>
        <v>346.50000000000006</v>
      </c>
      <c r="J124" s="36">
        <f>SUM(J109:J123)</f>
        <v>30.400000000000002</v>
      </c>
      <c r="K124" s="36">
        <f>SUM(K109:K123)</f>
        <v>202.6</v>
      </c>
      <c r="L124" s="36">
        <f>SUM(L109:L123)</f>
        <v>100</v>
      </c>
      <c r="M124" s="283"/>
      <c r="N124" s="290"/>
      <c r="O124" s="286"/>
      <c r="P124" s="281"/>
      <c r="Q124" s="282"/>
      <c r="R124" s="175"/>
      <c r="S124" s="175"/>
    </row>
    <row r="125" spans="1:19" s="197" customFormat="1" ht="17.25" customHeight="1" x14ac:dyDescent="0.25">
      <c r="A125" s="24" t="s">
        <v>13</v>
      </c>
      <c r="B125" s="25" t="s">
        <v>31</v>
      </c>
      <c r="C125" s="169" t="s">
        <v>33</v>
      </c>
      <c r="D125" s="26"/>
      <c r="E125" s="27" t="s">
        <v>51</v>
      </c>
      <c r="F125" s="544"/>
      <c r="G125" s="563"/>
      <c r="H125" s="291"/>
      <c r="I125" s="56"/>
      <c r="J125" s="59"/>
      <c r="K125" s="56"/>
      <c r="L125" s="56"/>
      <c r="M125" s="55"/>
      <c r="N125" s="84"/>
      <c r="O125" s="55"/>
      <c r="P125" s="371"/>
      <c r="Q125" s="270"/>
      <c r="R125" s="175"/>
      <c r="S125" s="175"/>
    </row>
    <row r="126" spans="1:19" s="197" customFormat="1" ht="15" customHeight="1" x14ac:dyDescent="0.25">
      <c r="A126" s="693"/>
      <c r="B126" s="760"/>
      <c r="C126" s="761"/>
      <c r="D126" s="115" t="s">
        <v>13</v>
      </c>
      <c r="E126" s="686" t="s">
        <v>74</v>
      </c>
      <c r="F126" s="649" t="s">
        <v>52</v>
      </c>
      <c r="G126" s="690" t="s">
        <v>201</v>
      </c>
      <c r="H126" s="451" t="s">
        <v>26</v>
      </c>
      <c r="I126" s="38">
        <v>30</v>
      </c>
      <c r="J126" s="60">
        <v>45</v>
      </c>
      <c r="K126" s="38">
        <v>35</v>
      </c>
      <c r="L126" s="38">
        <v>35</v>
      </c>
      <c r="M126" s="683" t="s">
        <v>115</v>
      </c>
      <c r="N126" s="311">
        <v>1</v>
      </c>
      <c r="O126" s="312" t="s">
        <v>185</v>
      </c>
      <c r="P126" s="310" t="s">
        <v>169</v>
      </c>
      <c r="Q126" s="313" t="s">
        <v>169</v>
      </c>
      <c r="R126" s="175"/>
      <c r="S126" s="175"/>
    </row>
    <row r="127" spans="1:19" s="197" customFormat="1" ht="11.25" customHeight="1" x14ac:dyDescent="0.25">
      <c r="A127" s="693"/>
      <c r="B127" s="760"/>
      <c r="C127" s="761"/>
      <c r="D127" s="116"/>
      <c r="E127" s="687"/>
      <c r="F127" s="650"/>
      <c r="G127" s="691"/>
      <c r="H127" s="113"/>
      <c r="I127" s="35"/>
      <c r="J127" s="34"/>
      <c r="K127" s="35"/>
      <c r="L127" s="35"/>
      <c r="M127" s="684"/>
      <c r="N127" s="86"/>
      <c r="O127" s="450"/>
      <c r="P127" s="359"/>
      <c r="Q127" s="181"/>
      <c r="R127" s="175"/>
      <c r="S127" s="175"/>
    </row>
    <row r="128" spans="1:19" s="197" customFormat="1" ht="14.25" customHeight="1" x14ac:dyDescent="0.25">
      <c r="A128" s="693"/>
      <c r="B128" s="760"/>
      <c r="C128" s="761"/>
      <c r="D128" s="117"/>
      <c r="E128" s="688"/>
      <c r="F128" s="689"/>
      <c r="G128" s="692"/>
      <c r="H128" s="66"/>
      <c r="I128" s="39"/>
      <c r="J128" s="61"/>
      <c r="K128" s="39"/>
      <c r="L128" s="39"/>
      <c r="M128" s="685"/>
      <c r="N128" s="87"/>
      <c r="O128" s="125"/>
      <c r="P128" s="360"/>
      <c r="Q128" s="271"/>
      <c r="R128" s="175"/>
      <c r="S128" s="175"/>
    </row>
    <row r="129" spans="1:19" s="197" customFormat="1" ht="26.25" customHeight="1" x14ac:dyDescent="0.25">
      <c r="A129" s="758"/>
      <c r="B129" s="762"/>
      <c r="C129" s="764"/>
      <c r="D129" s="938" t="s">
        <v>24</v>
      </c>
      <c r="E129" s="647" t="s">
        <v>154</v>
      </c>
      <c r="F129" s="650"/>
      <c r="G129" s="690" t="s">
        <v>197</v>
      </c>
      <c r="H129" s="180" t="s">
        <v>26</v>
      </c>
      <c r="I129" s="38">
        <f>7.3+6.8</f>
        <v>14.1</v>
      </c>
      <c r="J129" s="60">
        <v>33.5</v>
      </c>
      <c r="K129" s="38">
        <v>28.3</v>
      </c>
      <c r="L129" s="38">
        <v>31.7</v>
      </c>
      <c r="M129" s="206" t="s">
        <v>95</v>
      </c>
      <c r="N129" s="357">
        <v>675</v>
      </c>
      <c r="O129" s="239">
        <v>700</v>
      </c>
      <c r="P129" s="268">
        <v>700</v>
      </c>
      <c r="Q129" s="98">
        <v>700</v>
      </c>
      <c r="R129" s="175"/>
      <c r="S129" s="175"/>
    </row>
    <row r="130" spans="1:19" s="197" customFormat="1" ht="14.25" customHeight="1" x14ac:dyDescent="0.25">
      <c r="A130" s="759"/>
      <c r="B130" s="763"/>
      <c r="C130" s="937"/>
      <c r="D130" s="939"/>
      <c r="E130" s="717"/>
      <c r="F130" s="650"/>
      <c r="G130" s="691"/>
      <c r="H130" s="107" t="s">
        <v>26</v>
      </c>
      <c r="I130" s="35"/>
      <c r="J130" s="34"/>
      <c r="K130" s="35"/>
      <c r="L130" s="35"/>
      <c r="M130" s="931" t="s">
        <v>170</v>
      </c>
      <c r="N130" s="455">
        <v>5.3</v>
      </c>
      <c r="O130" s="456">
        <v>5</v>
      </c>
      <c r="P130" s="457">
        <v>5</v>
      </c>
      <c r="Q130" s="458">
        <v>5</v>
      </c>
      <c r="R130" s="175"/>
      <c r="S130" s="175"/>
    </row>
    <row r="131" spans="1:19" s="197" customFormat="1" ht="13.5" customHeight="1" x14ac:dyDescent="0.25">
      <c r="A131" s="759"/>
      <c r="B131" s="763"/>
      <c r="C131" s="937"/>
      <c r="D131" s="939"/>
      <c r="E131" s="717"/>
      <c r="F131" s="650"/>
      <c r="G131" s="691"/>
      <c r="H131" s="107" t="s">
        <v>53</v>
      </c>
      <c r="I131" s="35">
        <v>10</v>
      </c>
      <c r="J131" s="34"/>
      <c r="K131" s="35"/>
      <c r="L131" s="35"/>
      <c r="M131" s="932"/>
      <c r="N131" s="330"/>
      <c r="O131" s="331"/>
      <c r="P131" s="372"/>
      <c r="Q131" s="332"/>
      <c r="R131" s="175"/>
      <c r="S131" s="175"/>
    </row>
    <row r="132" spans="1:19" s="197" customFormat="1" ht="16.5" customHeight="1" x14ac:dyDescent="0.25">
      <c r="A132" s="759"/>
      <c r="B132" s="763"/>
      <c r="C132" s="937"/>
      <c r="D132" s="938"/>
      <c r="E132" s="718"/>
      <c r="F132" s="716"/>
      <c r="G132" s="702"/>
      <c r="H132" s="487" t="s">
        <v>30</v>
      </c>
      <c r="I132" s="488">
        <v>5.3</v>
      </c>
      <c r="J132" s="61"/>
      <c r="K132" s="39"/>
      <c r="L132" s="39"/>
      <c r="M132" s="454" t="s">
        <v>171</v>
      </c>
      <c r="N132" s="350"/>
      <c r="O132" s="489">
        <v>1</v>
      </c>
      <c r="P132" s="229"/>
      <c r="Q132" s="99">
        <v>1</v>
      </c>
      <c r="R132" s="175"/>
      <c r="S132" s="175"/>
    </row>
    <row r="133" spans="1:19" s="197" customFormat="1" ht="18" customHeight="1" thickBot="1" x14ac:dyDescent="0.25">
      <c r="A133" s="247"/>
      <c r="B133" s="246"/>
      <c r="C133" s="156"/>
      <c r="D133" s="289"/>
      <c r="E133" s="283"/>
      <c r="F133" s="283"/>
      <c r="G133" s="292"/>
      <c r="H133" s="213" t="s">
        <v>23</v>
      </c>
      <c r="I133" s="103">
        <f>SUM(I126:I132)</f>
        <v>59.4</v>
      </c>
      <c r="J133" s="103">
        <f>SUM(J126:J132)</f>
        <v>78.5</v>
      </c>
      <c r="K133" s="103">
        <f>SUM(K126:K132)</f>
        <v>63.3</v>
      </c>
      <c r="L133" s="103">
        <f>SUM(L126:L132)</f>
        <v>66.7</v>
      </c>
      <c r="M133" s="283"/>
      <c r="N133" s="290"/>
      <c r="O133" s="281"/>
      <c r="P133" s="281"/>
      <c r="Q133" s="465"/>
      <c r="R133" s="175"/>
      <c r="S133" s="175"/>
    </row>
    <row r="134" spans="1:19" s="197" customFormat="1" ht="13.5" thickBot="1" x14ac:dyDescent="0.3">
      <c r="A134" s="21" t="s">
        <v>13</v>
      </c>
      <c r="B134" s="18" t="s">
        <v>31</v>
      </c>
      <c r="C134" s="856" t="s">
        <v>38</v>
      </c>
      <c r="D134" s="856"/>
      <c r="E134" s="856"/>
      <c r="F134" s="856"/>
      <c r="G134" s="856"/>
      <c r="H134" s="856"/>
      <c r="I134" s="57">
        <f>I133+I124+I105+I74</f>
        <v>2521.1999999999998</v>
      </c>
      <c r="J134" s="41">
        <f>J133+J124+J105+J74</f>
        <v>3988.3</v>
      </c>
      <c r="K134" s="57">
        <f>K133+K124+K105+K74</f>
        <v>1662.4000000000003</v>
      </c>
      <c r="L134" s="57">
        <f>L133+L124+L105+L74</f>
        <v>1006</v>
      </c>
      <c r="M134" s="844"/>
      <c r="N134" s="844"/>
      <c r="O134" s="844"/>
      <c r="P134" s="844"/>
      <c r="Q134" s="845"/>
      <c r="R134" s="175"/>
      <c r="S134" s="175"/>
    </row>
    <row r="135" spans="1:19" s="197" customFormat="1" ht="16.5" customHeight="1" thickBot="1" x14ac:dyDescent="0.3">
      <c r="A135" s="17" t="s">
        <v>13</v>
      </c>
      <c r="B135" s="18" t="s">
        <v>33</v>
      </c>
      <c r="C135" s="933" t="s">
        <v>87</v>
      </c>
      <c r="D135" s="934"/>
      <c r="E135" s="934"/>
      <c r="F135" s="934"/>
      <c r="G135" s="934"/>
      <c r="H135" s="934"/>
      <c r="I135" s="935"/>
      <c r="J135" s="935"/>
      <c r="K135" s="935"/>
      <c r="L135" s="935"/>
      <c r="M135" s="934"/>
      <c r="N135" s="934"/>
      <c r="O135" s="934"/>
      <c r="P135" s="934"/>
      <c r="Q135" s="936"/>
      <c r="R135" s="175"/>
      <c r="S135" s="175"/>
    </row>
    <row r="136" spans="1:19" s="197" customFormat="1" ht="30" customHeight="1" x14ac:dyDescent="0.25">
      <c r="A136" s="24" t="s">
        <v>13</v>
      </c>
      <c r="B136" s="585" t="s">
        <v>33</v>
      </c>
      <c r="C136" s="169" t="s">
        <v>33</v>
      </c>
      <c r="D136" s="26"/>
      <c r="E136" s="27" t="s">
        <v>173</v>
      </c>
      <c r="F136" s="544"/>
      <c r="G136" s="563"/>
      <c r="H136" s="291"/>
      <c r="I136" s="56"/>
      <c r="J136" s="59"/>
      <c r="K136" s="56"/>
      <c r="L136" s="56"/>
      <c r="M136" s="55"/>
      <c r="N136" s="84"/>
      <c r="O136" s="55"/>
      <c r="P136" s="371"/>
      <c r="Q136" s="270"/>
      <c r="R136" s="175"/>
      <c r="S136" s="175"/>
    </row>
    <row r="137" spans="1:19" s="183" customFormat="1" ht="15.75" customHeight="1" x14ac:dyDescent="0.25">
      <c r="A137" s="184"/>
      <c r="B137" s="185"/>
      <c r="C137" s="485"/>
      <c r="D137" s="671" t="s">
        <v>13</v>
      </c>
      <c r="E137" s="660" t="s">
        <v>148</v>
      </c>
      <c r="F137" s="67"/>
      <c r="G137" s="712" t="s">
        <v>202</v>
      </c>
      <c r="H137" s="609" t="s">
        <v>85</v>
      </c>
      <c r="I137" s="49"/>
      <c r="J137" s="35">
        <v>612</v>
      </c>
      <c r="K137" s="35"/>
      <c r="L137" s="35"/>
      <c r="M137" s="714" t="s">
        <v>107</v>
      </c>
      <c r="N137" s="73"/>
      <c r="O137" s="73">
        <v>100</v>
      </c>
      <c r="P137" s="73"/>
      <c r="Q137" s="109"/>
      <c r="R137" s="137"/>
      <c r="S137" s="137"/>
    </row>
    <row r="138" spans="1:19" s="183" customFormat="1" ht="15.75" customHeight="1" x14ac:dyDescent="0.25">
      <c r="A138" s="184"/>
      <c r="B138" s="185"/>
      <c r="C138" s="485"/>
      <c r="D138" s="671"/>
      <c r="E138" s="659"/>
      <c r="F138" s="67"/>
      <c r="G138" s="712"/>
      <c r="H138" s="609"/>
      <c r="I138" s="49"/>
      <c r="J138" s="40"/>
      <c r="K138" s="40"/>
      <c r="L138" s="40"/>
      <c r="M138" s="714"/>
      <c r="N138" s="73"/>
      <c r="O138" s="73"/>
      <c r="P138" s="73"/>
      <c r="Q138" s="109"/>
      <c r="R138" s="137"/>
      <c r="S138" s="137"/>
    </row>
    <row r="139" spans="1:19" s="183" customFormat="1" ht="47.25" customHeight="1" x14ac:dyDescent="0.25">
      <c r="A139" s="184"/>
      <c r="B139" s="185"/>
      <c r="C139" s="485"/>
      <c r="D139" s="719"/>
      <c r="E139" s="711"/>
      <c r="F139" s="308"/>
      <c r="G139" s="713"/>
      <c r="H139" s="610"/>
      <c r="I139" s="50"/>
      <c r="J139" s="50"/>
      <c r="K139" s="50"/>
      <c r="L139" s="50"/>
      <c r="M139" s="715"/>
      <c r="N139" s="81"/>
      <c r="O139" s="81"/>
      <c r="P139" s="81"/>
      <c r="Q139" s="93"/>
      <c r="R139" s="137"/>
      <c r="S139" s="137"/>
    </row>
    <row r="140" spans="1:19" s="197" customFormat="1" ht="12.75" customHeight="1" x14ac:dyDescent="0.25">
      <c r="A140" s="470"/>
      <c r="B140" s="477"/>
      <c r="C140" s="300"/>
      <c r="D140" s="255" t="s">
        <v>24</v>
      </c>
      <c r="E140" s="659" t="s">
        <v>105</v>
      </c>
      <c r="F140" s="606" t="s">
        <v>34</v>
      </c>
      <c r="G140" s="775" t="s">
        <v>191</v>
      </c>
      <c r="H140" s="521" t="s">
        <v>37</v>
      </c>
      <c r="I140" s="611">
        <v>2.7</v>
      </c>
      <c r="J140" s="35"/>
      <c r="K140" s="35"/>
      <c r="L140" s="35"/>
      <c r="M140" s="474" t="s">
        <v>78</v>
      </c>
      <c r="N140" s="211" t="s">
        <v>161</v>
      </c>
      <c r="O140" s="211" t="s">
        <v>161</v>
      </c>
      <c r="P140" s="358"/>
      <c r="Q140" s="304"/>
      <c r="R140" s="175"/>
      <c r="S140" s="175"/>
    </row>
    <row r="141" spans="1:19" s="197" customFormat="1" ht="12" customHeight="1" x14ac:dyDescent="0.25">
      <c r="A141" s="470"/>
      <c r="B141" s="477"/>
      <c r="C141" s="300"/>
      <c r="D141" s="194"/>
      <c r="E141" s="772"/>
      <c r="F141" s="606" t="s">
        <v>175</v>
      </c>
      <c r="G141" s="776"/>
      <c r="H141" s="521" t="s">
        <v>91</v>
      </c>
      <c r="I141" s="611">
        <v>227.4</v>
      </c>
      <c r="J141" s="604">
        <v>80.400000000000006</v>
      </c>
      <c r="K141" s="35"/>
      <c r="L141" s="35"/>
      <c r="M141" s="709" t="s">
        <v>143</v>
      </c>
      <c r="N141" s="211"/>
      <c r="O141" s="211" t="s">
        <v>144</v>
      </c>
      <c r="P141" s="358"/>
      <c r="Q141" s="304"/>
      <c r="R141" s="175"/>
      <c r="S141" s="175"/>
    </row>
    <row r="142" spans="1:19" s="197" customFormat="1" ht="14.25" customHeight="1" x14ac:dyDescent="0.25">
      <c r="A142" s="470"/>
      <c r="B142" s="477"/>
      <c r="C142" s="300"/>
      <c r="D142" s="194"/>
      <c r="E142" s="772"/>
      <c r="F142" s="606"/>
      <c r="G142" s="776"/>
      <c r="H142" s="521" t="s">
        <v>93</v>
      </c>
      <c r="I142" s="611">
        <f>1299.6-690</f>
        <v>609.59999999999991</v>
      </c>
      <c r="J142" s="604">
        <v>419.2</v>
      </c>
      <c r="K142" s="35"/>
      <c r="L142" s="35"/>
      <c r="M142" s="720"/>
      <c r="N142" s="211"/>
      <c r="O142" s="211"/>
      <c r="P142" s="358"/>
      <c r="Q142" s="304"/>
      <c r="R142" s="175"/>
      <c r="S142" s="175"/>
    </row>
    <row r="143" spans="1:19" s="197" customFormat="1" ht="12" customHeight="1" x14ac:dyDescent="0.25">
      <c r="A143" s="470"/>
      <c r="B143" s="477"/>
      <c r="C143" s="300"/>
      <c r="D143" s="194"/>
      <c r="E143" s="772"/>
      <c r="F143" s="606"/>
      <c r="G143" s="564"/>
      <c r="H143" s="521" t="s">
        <v>26</v>
      </c>
      <c r="I143" s="611">
        <v>25</v>
      </c>
      <c r="J143" s="40"/>
      <c r="K143" s="35"/>
      <c r="L143" s="35"/>
      <c r="M143" s="709"/>
      <c r="N143" s="211"/>
      <c r="O143" s="211"/>
      <c r="P143" s="358"/>
      <c r="Q143" s="304"/>
      <c r="R143" s="175"/>
      <c r="S143" s="175"/>
    </row>
    <row r="144" spans="1:19" s="197" customFormat="1" ht="12" customHeight="1" x14ac:dyDescent="0.25">
      <c r="A144" s="470"/>
      <c r="B144" s="477"/>
      <c r="C144" s="300"/>
      <c r="D144" s="194"/>
      <c r="E144" s="772"/>
      <c r="F144" s="606"/>
      <c r="G144" s="564"/>
      <c r="H144" s="521" t="s">
        <v>30</v>
      </c>
      <c r="I144" s="611"/>
      <c r="J144" s="40">
        <v>19.8</v>
      </c>
      <c r="K144" s="35"/>
      <c r="L144" s="35"/>
      <c r="M144" s="709"/>
      <c r="N144" s="211"/>
      <c r="O144" s="211"/>
      <c r="P144" s="358"/>
      <c r="Q144" s="304"/>
      <c r="R144" s="175"/>
      <c r="S144" s="175"/>
    </row>
    <row r="145" spans="1:19" s="197" customFormat="1" ht="20.25" customHeight="1" x14ac:dyDescent="0.25">
      <c r="A145" s="470"/>
      <c r="B145" s="477"/>
      <c r="C145" s="300"/>
      <c r="D145" s="481"/>
      <c r="E145" s="648"/>
      <c r="F145" s="117"/>
      <c r="G145" s="565"/>
      <c r="H145" s="114" t="s">
        <v>120</v>
      </c>
      <c r="I145" s="612">
        <v>146.4</v>
      </c>
      <c r="J145" s="605">
        <v>147.80000000000001</v>
      </c>
      <c r="K145" s="39"/>
      <c r="L145" s="39"/>
      <c r="M145" s="710"/>
      <c r="N145" s="482"/>
      <c r="O145" s="482"/>
      <c r="P145" s="483"/>
      <c r="Q145" s="484"/>
      <c r="R145" s="175"/>
      <c r="S145" s="175"/>
    </row>
    <row r="146" spans="1:19" s="183" customFormat="1" ht="15.75" customHeight="1" x14ac:dyDescent="0.25">
      <c r="A146" s="470"/>
      <c r="B146" s="477"/>
      <c r="C146" s="300"/>
      <c r="D146" s="58" t="s">
        <v>31</v>
      </c>
      <c r="E146" s="647" t="s">
        <v>174</v>
      </c>
      <c r="F146" s="115"/>
      <c r="G146" s="775" t="s">
        <v>191</v>
      </c>
      <c r="H146" s="182" t="s">
        <v>37</v>
      </c>
      <c r="I146" s="328"/>
      <c r="J146" s="38">
        <v>8.4</v>
      </c>
      <c r="K146" s="38">
        <v>463.4</v>
      </c>
      <c r="L146" s="38"/>
      <c r="M146" s="473" t="s">
        <v>83</v>
      </c>
      <c r="N146" s="171"/>
      <c r="O146" s="73">
        <v>1</v>
      </c>
      <c r="P146" s="171"/>
      <c r="Q146" s="139"/>
      <c r="R146" s="137"/>
      <c r="S146" s="137"/>
    </row>
    <row r="147" spans="1:19" s="183" customFormat="1" ht="15.75" customHeight="1" x14ac:dyDescent="0.25">
      <c r="A147" s="470"/>
      <c r="B147" s="477"/>
      <c r="C147" s="300"/>
      <c r="D147" s="471"/>
      <c r="E147" s="773"/>
      <c r="F147" s="116"/>
      <c r="G147" s="777"/>
      <c r="H147" s="138"/>
      <c r="I147" s="49"/>
      <c r="J147" s="40"/>
      <c r="K147" s="40"/>
      <c r="L147" s="40"/>
      <c r="M147" s="475" t="s">
        <v>172</v>
      </c>
      <c r="N147" s="73"/>
      <c r="O147" s="73"/>
      <c r="P147" s="73">
        <v>100</v>
      </c>
      <c r="Q147" s="109"/>
      <c r="R147" s="137"/>
      <c r="S147" s="137"/>
    </row>
    <row r="148" spans="1:19" s="183" customFormat="1" ht="28.5" customHeight="1" x14ac:dyDescent="0.25">
      <c r="A148" s="470"/>
      <c r="B148" s="477"/>
      <c r="C148" s="300"/>
      <c r="D148" s="32"/>
      <c r="E148" s="774"/>
      <c r="F148" s="117"/>
      <c r="G148" s="565"/>
      <c r="H148" s="66"/>
      <c r="I148" s="50"/>
      <c r="J148" s="50"/>
      <c r="K148" s="50"/>
      <c r="L148" s="50"/>
      <c r="M148" s="486"/>
      <c r="N148" s="81"/>
      <c r="O148" s="81"/>
      <c r="P148" s="81"/>
      <c r="Q148" s="93"/>
      <c r="R148" s="137"/>
      <c r="S148" s="137"/>
    </row>
    <row r="149" spans="1:19" s="197" customFormat="1" ht="18" customHeight="1" thickBot="1" x14ac:dyDescent="0.25">
      <c r="A149" s="476"/>
      <c r="B149" s="472"/>
      <c r="C149" s="156"/>
      <c r="D149" s="289"/>
      <c r="E149" s="283"/>
      <c r="F149" s="283"/>
      <c r="G149" s="292"/>
      <c r="H149" s="213" t="s">
        <v>23</v>
      </c>
      <c r="I149" s="103">
        <f>SUM(I137:I148)</f>
        <v>1011.0999999999999</v>
      </c>
      <c r="J149" s="103">
        <f>SUM(J137:J148)</f>
        <v>1287.5999999999999</v>
      </c>
      <c r="K149" s="103">
        <f t="shared" ref="K149:L149" si="13">SUM(K137:K148)</f>
        <v>463.4</v>
      </c>
      <c r="L149" s="103">
        <f t="shared" si="13"/>
        <v>0</v>
      </c>
      <c r="M149" s="283"/>
      <c r="N149" s="290"/>
      <c r="O149" s="281"/>
      <c r="P149" s="281"/>
      <c r="Q149" s="465"/>
      <c r="R149" s="175"/>
      <c r="S149" s="175"/>
    </row>
    <row r="150" spans="1:19" s="197" customFormat="1" ht="13.5" thickBot="1" x14ac:dyDescent="0.3">
      <c r="A150" s="124" t="s">
        <v>13</v>
      </c>
      <c r="B150" s="248" t="s">
        <v>33</v>
      </c>
      <c r="C150" s="705" t="s">
        <v>38</v>
      </c>
      <c r="D150" s="706"/>
      <c r="E150" s="706"/>
      <c r="F150" s="706"/>
      <c r="G150" s="706"/>
      <c r="H150" s="706"/>
      <c r="I150" s="43">
        <f>I149</f>
        <v>1011.0999999999999</v>
      </c>
      <c r="J150" s="43">
        <f t="shared" ref="J150:L150" si="14">J149</f>
        <v>1287.5999999999999</v>
      </c>
      <c r="K150" s="43">
        <f t="shared" si="14"/>
        <v>463.4</v>
      </c>
      <c r="L150" s="43">
        <f t="shared" si="14"/>
        <v>0</v>
      </c>
      <c r="M150" s="698"/>
      <c r="N150" s="698"/>
      <c r="O150" s="698"/>
      <c r="P150" s="698"/>
      <c r="Q150" s="699"/>
      <c r="R150" s="175"/>
      <c r="S150" s="175"/>
    </row>
    <row r="151" spans="1:19" s="197" customFormat="1" ht="12.75" customHeight="1" thickBot="1" x14ac:dyDescent="0.3">
      <c r="A151" s="21" t="s">
        <v>13</v>
      </c>
      <c r="B151" s="707" t="s">
        <v>54</v>
      </c>
      <c r="C151" s="708"/>
      <c r="D151" s="708"/>
      <c r="E151" s="708"/>
      <c r="F151" s="708"/>
      <c r="G151" s="708"/>
      <c r="H151" s="708"/>
      <c r="I151" s="44">
        <f>I134+I58+I40+I150</f>
        <v>9803.2000000000007</v>
      </c>
      <c r="J151" s="44">
        <f>J134+J58+J40+J150</f>
        <v>10625.6</v>
      </c>
      <c r="K151" s="44">
        <f>K134+K58+K40+K150</f>
        <v>7867.9</v>
      </c>
      <c r="L151" s="44">
        <f>L134+L58+L40+L150</f>
        <v>6231.9</v>
      </c>
      <c r="M151" s="700"/>
      <c r="N151" s="700"/>
      <c r="O151" s="700"/>
      <c r="P151" s="700"/>
      <c r="Q151" s="701"/>
      <c r="R151" s="175"/>
      <c r="S151" s="175"/>
    </row>
    <row r="152" spans="1:19" s="197" customFormat="1" ht="13.5" thickBot="1" x14ac:dyDescent="0.3">
      <c r="A152" s="28" t="s">
        <v>18</v>
      </c>
      <c r="B152" s="703" t="s">
        <v>55</v>
      </c>
      <c r="C152" s="704"/>
      <c r="D152" s="704"/>
      <c r="E152" s="704"/>
      <c r="F152" s="704"/>
      <c r="G152" s="704"/>
      <c r="H152" s="704"/>
      <c r="I152" s="45">
        <f>I151</f>
        <v>9803.2000000000007</v>
      </c>
      <c r="J152" s="45">
        <f t="shared" ref="J152:L152" si="15">J151</f>
        <v>10625.6</v>
      </c>
      <c r="K152" s="45">
        <f t="shared" ref="K152" si="16">K151</f>
        <v>7867.9</v>
      </c>
      <c r="L152" s="45">
        <f t="shared" si="15"/>
        <v>6231.9</v>
      </c>
      <c r="M152" s="696"/>
      <c r="N152" s="696"/>
      <c r="O152" s="696"/>
      <c r="P152" s="696"/>
      <c r="Q152" s="697"/>
      <c r="R152" s="175"/>
      <c r="S152" s="175"/>
    </row>
    <row r="153" spans="1:19" s="129" customFormat="1" ht="21" customHeight="1" x14ac:dyDescent="0.25">
      <c r="A153" s="694" t="s">
        <v>180</v>
      </c>
      <c r="B153" s="695"/>
      <c r="C153" s="695"/>
      <c r="D153" s="695"/>
      <c r="E153" s="695"/>
      <c r="F153" s="695"/>
      <c r="G153" s="695"/>
      <c r="H153" s="695"/>
      <c r="I153" s="695"/>
      <c r="J153" s="695"/>
      <c r="K153" s="695"/>
      <c r="L153" s="695"/>
      <c r="M153" s="335"/>
      <c r="N153" s="335"/>
      <c r="O153" s="335"/>
      <c r="P153" s="368"/>
      <c r="Q153" s="335"/>
      <c r="R153" s="348"/>
      <c r="S153" s="348"/>
    </row>
    <row r="154" spans="1:19" s="130" customFormat="1" ht="17.25" customHeight="1" x14ac:dyDescent="0.25">
      <c r="A154" s="296"/>
      <c r="B154" s="297"/>
      <c r="C154" s="297"/>
      <c r="D154" s="297"/>
      <c r="E154" s="297"/>
      <c r="F154" s="297"/>
      <c r="G154" s="297"/>
      <c r="H154" s="297"/>
      <c r="I154" s="297"/>
      <c r="J154" s="346"/>
      <c r="K154" s="346"/>
      <c r="L154" s="346"/>
      <c r="M154" s="303"/>
      <c r="N154" s="250"/>
      <c r="O154" s="250"/>
      <c r="P154" s="368"/>
      <c r="Q154" s="250"/>
      <c r="R154" s="305"/>
      <c r="S154" s="305"/>
    </row>
    <row r="155" spans="1:19" s="29" customFormat="1" ht="16.5" customHeight="1" thickBot="1" x14ac:dyDescent="0.3">
      <c r="A155" s="682" t="s">
        <v>56</v>
      </c>
      <c r="B155" s="682"/>
      <c r="C155" s="682"/>
      <c r="D155" s="682"/>
      <c r="E155" s="682"/>
      <c r="F155" s="682"/>
      <c r="G155" s="682"/>
      <c r="H155" s="682"/>
      <c r="I155" s="30"/>
      <c r="J155" s="30"/>
      <c r="K155" s="30"/>
      <c r="L155" s="30"/>
      <c r="M155" s="10"/>
      <c r="N155" s="10"/>
      <c r="O155" s="10"/>
      <c r="P155" s="10"/>
      <c r="Q155" s="10"/>
      <c r="R155" s="349"/>
      <c r="S155" s="349"/>
    </row>
    <row r="156" spans="1:19" s="197" customFormat="1" ht="64.5" customHeight="1" thickBot="1" x14ac:dyDescent="0.3">
      <c r="A156" s="750" t="s">
        <v>57</v>
      </c>
      <c r="B156" s="751"/>
      <c r="C156" s="751"/>
      <c r="D156" s="751"/>
      <c r="E156" s="751"/>
      <c r="F156" s="751"/>
      <c r="G156" s="751"/>
      <c r="H156" s="752"/>
      <c r="I156" s="252" t="s">
        <v>152</v>
      </c>
      <c r="J156" s="252" t="s">
        <v>156</v>
      </c>
      <c r="K156" s="230" t="s">
        <v>125</v>
      </c>
      <c r="L156" s="230" t="s">
        <v>157</v>
      </c>
      <c r="M156" s="1"/>
      <c r="N156" s="1"/>
      <c r="O156" s="1"/>
      <c r="P156" s="1"/>
      <c r="Q156" s="1"/>
      <c r="R156" s="175"/>
      <c r="S156" s="175"/>
    </row>
    <row r="157" spans="1:19" s="197" customFormat="1" x14ac:dyDescent="0.25">
      <c r="A157" s="730" t="s">
        <v>58</v>
      </c>
      <c r="B157" s="731"/>
      <c r="C157" s="731"/>
      <c r="D157" s="731"/>
      <c r="E157" s="731"/>
      <c r="F157" s="731"/>
      <c r="G157" s="731"/>
      <c r="H157" s="732"/>
      <c r="I157" s="251">
        <f>I158+I165+I166+I168+I167</f>
        <v>9714.5</v>
      </c>
      <c r="J157" s="251">
        <f>J158+J165+J166+J168+J167+J169</f>
        <v>9902.9</v>
      </c>
      <c r="K157" s="251">
        <f t="shared" ref="K157:L157" si="17">K158+K165+K166+K168+K167+K169</f>
        <v>7780.8999999999987</v>
      </c>
      <c r="L157" s="294">
        <f t="shared" si="17"/>
        <v>6231.9</v>
      </c>
      <c r="M157" s="31"/>
      <c r="N157" s="1"/>
      <c r="O157" s="1"/>
      <c r="P157" s="1"/>
      <c r="Q157" s="1"/>
      <c r="R157" s="175"/>
      <c r="S157" s="175"/>
    </row>
    <row r="158" spans="1:19" s="197" customFormat="1" ht="12.75" customHeight="1" x14ac:dyDescent="0.2">
      <c r="A158" s="733" t="s">
        <v>59</v>
      </c>
      <c r="B158" s="734"/>
      <c r="C158" s="734"/>
      <c r="D158" s="734"/>
      <c r="E158" s="734"/>
      <c r="F158" s="734"/>
      <c r="G158" s="734"/>
      <c r="H158" s="735"/>
      <c r="I158" s="51">
        <f>SUM(I159:I164)</f>
        <v>7410.8</v>
      </c>
      <c r="J158" s="51">
        <f>SUM(J159:J164)</f>
        <v>8221.6</v>
      </c>
      <c r="K158" s="51">
        <f>SUM(K159:K164)</f>
        <v>7167.4999999999991</v>
      </c>
      <c r="L158" s="51">
        <f>SUM(L159:L164)</f>
        <v>6111.7</v>
      </c>
      <c r="M158" s="31"/>
      <c r="N158" s="1"/>
      <c r="O158" s="1"/>
      <c r="P158" s="1"/>
      <c r="Q158" s="1"/>
      <c r="R158" s="175"/>
      <c r="S158" s="175"/>
    </row>
    <row r="159" spans="1:19" s="197" customFormat="1" x14ac:dyDescent="0.25">
      <c r="A159" s="736" t="s">
        <v>60</v>
      </c>
      <c r="B159" s="737"/>
      <c r="C159" s="737"/>
      <c r="D159" s="737"/>
      <c r="E159" s="737"/>
      <c r="F159" s="737"/>
      <c r="G159" s="737"/>
      <c r="H159" s="738"/>
      <c r="I159" s="52">
        <f>SUMIF(H13:H152,"SB",I13:I152)</f>
        <v>409.4</v>
      </c>
      <c r="J159" s="52">
        <f>SUMIF(H13:H152,"SB",J13:J152)</f>
        <v>1236.4000000000001</v>
      </c>
      <c r="K159" s="52">
        <f>SUMIF(H13:H152,"SB",K13:K152)</f>
        <v>1275.5</v>
      </c>
      <c r="L159" s="52">
        <f>SUMIF(H13:H152,"SB",L13:L152)</f>
        <v>526.9</v>
      </c>
      <c r="M159" s="31"/>
      <c r="N159" s="1"/>
      <c r="O159" s="1"/>
      <c r="P159" s="1"/>
      <c r="Q159" s="1"/>
      <c r="R159" s="175"/>
      <c r="S159" s="175"/>
    </row>
    <row r="160" spans="1:19" s="197" customFormat="1" ht="14.25" customHeight="1" x14ac:dyDescent="0.25">
      <c r="A160" s="724" t="s">
        <v>151</v>
      </c>
      <c r="B160" s="725"/>
      <c r="C160" s="725"/>
      <c r="D160" s="725"/>
      <c r="E160" s="725"/>
      <c r="F160" s="725"/>
      <c r="G160" s="725"/>
      <c r="H160" s="726"/>
      <c r="I160" s="53">
        <f>SUMIF(H13:H152,"SB(AA)",I13:I152)</f>
        <v>420.00000000000006</v>
      </c>
      <c r="J160" s="53">
        <f>SUMIF(H13:H152,"SB(AA)",J13:J152)</f>
        <v>472</v>
      </c>
      <c r="K160" s="53">
        <f>SUMIF(H13:H152,"SB(AA)",K13:K152)</f>
        <v>643.19999999999993</v>
      </c>
      <c r="L160" s="53">
        <f>SUMIF(H13:H152,"SB(AA)",L13:L152)</f>
        <v>682.2</v>
      </c>
      <c r="M160" s="31"/>
      <c r="N160" s="1"/>
      <c r="O160" s="1"/>
      <c r="P160" s="1"/>
      <c r="Q160" s="1"/>
      <c r="R160" s="175"/>
      <c r="S160" s="175"/>
    </row>
    <row r="161" spans="1:19" s="197" customFormat="1" x14ac:dyDescent="0.25">
      <c r="A161" s="724" t="s">
        <v>61</v>
      </c>
      <c r="B161" s="725"/>
      <c r="C161" s="725"/>
      <c r="D161" s="725"/>
      <c r="E161" s="725"/>
      <c r="F161" s="725"/>
      <c r="G161" s="725"/>
      <c r="H161" s="726"/>
      <c r="I161" s="52">
        <f>SUMIF(H13:H152,"SB(VR)",I13:I152)</f>
        <v>4850</v>
      </c>
      <c r="J161" s="52">
        <f>SUMIF(H13:H152,"SB(VR)",J13:J152)</f>
        <v>4861</v>
      </c>
      <c r="K161" s="52">
        <f>SUMIF(H13:H152,"SB(VR)",K13:K152)</f>
        <v>4900.3999999999996</v>
      </c>
      <c r="L161" s="52">
        <f>SUMIF(H13:H152,"SB(VR)",L13:L152)</f>
        <v>4900.3999999999996</v>
      </c>
      <c r="M161" s="31"/>
      <c r="N161" s="1"/>
      <c r="O161" s="1"/>
      <c r="P161" s="1"/>
      <c r="Q161" s="1"/>
      <c r="R161" s="175"/>
      <c r="S161" s="175"/>
    </row>
    <row r="162" spans="1:19" s="197" customFormat="1" x14ac:dyDescent="0.25">
      <c r="A162" s="724" t="s">
        <v>62</v>
      </c>
      <c r="B162" s="725"/>
      <c r="C162" s="725"/>
      <c r="D162" s="725"/>
      <c r="E162" s="725"/>
      <c r="F162" s="725"/>
      <c r="G162" s="725"/>
      <c r="H162" s="726"/>
      <c r="I162" s="52">
        <f>SUMIF(H13:H152,"SB(VB)",I13:I152)</f>
        <v>72.099999999999994</v>
      </c>
      <c r="J162" s="52">
        <f>SUMIF(H13:H152,"SB(VB)",J13:J152)</f>
        <v>87.199999999999989</v>
      </c>
      <c r="K162" s="52">
        <f>SUMIF(H13:H152,"SB(VB)",K13:K152)</f>
        <v>28.2</v>
      </c>
      <c r="L162" s="52">
        <f>SUMIF(H13:H152,"SB(VB)",L13:L152)</f>
        <v>0.2</v>
      </c>
      <c r="M162" s="31"/>
      <c r="N162" s="1"/>
      <c r="O162" s="1"/>
      <c r="P162" s="1"/>
      <c r="Q162" s="1"/>
      <c r="R162" s="175"/>
      <c r="S162" s="175"/>
    </row>
    <row r="163" spans="1:19" s="197" customFormat="1" ht="27" customHeight="1" x14ac:dyDescent="0.25">
      <c r="A163" s="724" t="s">
        <v>128</v>
      </c>
      <c r="B163" s="725"/>
      <c r="C163" s="725"/>
      <c r="D163" s="725"/>
      <c r="E163" s="725"/>
      <c r="F163" s="725"/>
      <c r="G163" s="725"/>
      <c r="H163" s="726"/>
      <c r="I163" s="52">
        <f>SUMIF(H14:H152,"SB(ESA)",I14:I152)</f>
        <v>0</v>
      </c>
      <c r="J163" s="52">
        <f>SUMIF(H14:H152,"SB(ESA)",J14:J152)</f>
        <v>0</v>
      </c>
      <c r="K163" s="52">
        <f>SUMIF(H14:H152,"SB(ESA)",K14:K152)</f>
        <v>0</v>
      </c>
      <c r="L163" s="52">
        <f>SUMIF(H14:H152,"SB(ESA)",L14:L152)</f>
        <v>0</v>
      </c>
      <c r="M163" s="31"/>
      <c r="N163" s="1"/>
      <c r="O163" s="1"/>
      <c r="P163" s="1"/>
      <c r="Q163" s="1"/>
      <c r="R163" s="175"/>
      <c r="S163" s="175"/>
    </row>
    <row r="164" spans="1:19" s="197" customFormat="1" ht="16.5" customHeight="1" x14ac:dyDescent="0.25">
      <c r="A164" s="724" t="s">
        <v>94</v>
      </c>
      <c r="B164" s="725"/>
      <c r="C164" s="725"/>
      <c r="D164" s="725"/>
      <c r="E164" s="725"/>
      <c r="F164" s="725"/>
      <c r="G164" s="725"/>
      <c r="H164" s="726"/>
      <c r="I164" s="52">
        <f>SUMIF(H15:H152,"SB(ES)",I15:I152)</f>
        <v>1659.3</v>
      </c>
      <c r="J164" s="52">
        <f>SUMIF(H13:H152,"SB(ES)",J13:J152)</f>
        <v>1565.0000000000002</v>
      </c>
      <c r="K164" s="52">
        <f>SUMIF(H15:H152,"SB(ES)",K15:K152)</f>
        <v>320.2</v>
      </c>
      <c r="L164" s="52">
        <f>SUMIF(H15:H152,"SB(ES)",L15:L152)</f>
        <v>2</v>
      </c>
      <c r="M164" s="305"/>
      <c r="N164" s="1"/>
      <c r="O164" s="1"/>
      <c r="P164" s="1"/>
      <c r="Q164" s="1"/>
      <c r="R164" s="175"/>
      <c r="S164" s="175"/>
    </row>
    <row r="165" spans="1:19" s="197" customFormat="1" ht="13.5" customHeight="1" x14ac:dyDescent="0.25">
      <c r="A165" s="727" t="s">
        <v>63</v>
      </c>
      <c r="B165" s="728"/>
      <c r="C165" s="728"/>
      <c r="D165" s="728"/>
      <c r="E165" s="728"/>
      <c r="F165" s="728"/>
      <c r="G165" s="728"/>
      <c r="H165" s="729"/>
      <c r="I165" s="54">
        <f>SUMIF(H14:H152,"SB(AAL)",I14:I152)</f>
        <v>386</v>
      </c>
      <c r="J165" s="54">
        <f>SUMIF(H14:H152,"SB(AAL)",J14:J152)</f>
        <v>513.6</v>
      </c>
      <c r="K165" s="54">
        <f>SUMIF(H14:H152,"SB(AAL)",K14:K152)</f>
        <v>104</v>
      </c>
      <c r="L165" s="54">
        <f>SUMIF(H14:H152,"SB(AAL)",L14:L152)</f>
        <v>104</v>
      </c>
      <c r="M165" s="31"/>
      <c r="N165" s="1"/>
      <c r="O165" s="1"/>
      <c r="P165" s="1"/>
      <c r="Q165" s="1"/>
      <c r="R165" s="175"/>
      <c r="S165" s="175"/>
    </row>
    <row r="166" spans="1:19" s="197" customFormat="1" ht="25.5" customHeight="1" x14ac:dyDescent="0.25">
      <c r="A166" s="727" t="s">
        <v>129</v>
      </c>
      <c r="B166" s="728"/>
      <c r="C166" s="728"/>
      <c r="D166" s="728"/>
      <c r="E166" s="728"/>
      <c r="F166" s="728"/>
      <c r="G166" s="728"/>
      <c r="H166" s="729"/>
      <c r="I166" s="54">
        <f>SUMIF(H14:H152,"SB(ESL)",I14:I152)</f>
        <v>212.2</v>
      </c>
      <c r="J166" s="54">
        <f>SUMIF(H14:H152,"SB(ESl)",J14:J152)</f>
        <v>477.3</v>
      </c>
      <c r="K166" s="54">
        <f>SUMIF(H14:H152,"SB(ESL)",K14:K152)</f>
        <v>0</v>
      </c>
      <c r="L166" s="54">
        <f>SUMIF(H14:H152,"SB(ESL)",L14:L152)</f>
        <v>0</v>
      </c>
      <c r="M166" s="31"/>
      <c r="N166" s="1"/>
      <c r="O166" s="1"/>
      <c r="P166" s="1"/>
      <c r="Q166" s="1"/>
      <c r="R166" s="175"/>
      <c r="S166" s="175"/>
    </row>
    <row r="167" spans="1:19" s="197" customFormat="1" x14ac:dyDescent="0.25">
      <c r="A167" s="727" t="s">
        <v>64</v>
      </c>
      <c r="B167" s="728"/>
      <c r="C167" s="728"/>
      <c r="D167" s="728"/>
      <c r="E167" s="728"/>
      <c r="F167" s="728"/>
      <c r="G167" s="728"/>
      <c r="H167" s="729"/>
      <c r="I167" s="54">
        <f>SUMIF(H13:H153,"SB(VRL)",I13:I153)</f>
        <v>1235.5</v>
      </c>
      <c r="J167" s="54">
        <f>SUMIF(H13:H153,"SB(VRL)",J13:J153)</f>
        <v>302.39999999999998</v>
      </c>
      <c r="K167" s="54">
        <f>SUMIF(H15:H153,"SB(VRL)",K15:K153)</f>
        <v>509.4</v>
      </c>
      <c r="L167" s="54">
        <f>SUMIF(H15:H153,"SB(VRL)",L15:L153)</f>
        <v>16.2</v>
      </c>
      <c r="M167" s="31"/>
      <c r="N167" s="1"/>
      <c r="O167" s="1"/>
      <c r="P167" s="1"/>
      <c r="Q167" s="1"/>
      <c r="R167" s="175"/>
      <c r="S167" s="175"/>
    </row>
    <row r="168" spans="1:19" s="197" customFormat="1" x14ac:dyDescent="0.25">
      <c r="A168" s="727" t="s">
        <v>92</v>
      </c>
      <c r="B168" s="728"/>
      <c r="C168" s="728"/>
      <c r="D168" s="728"/>
      <c r="E168" s="728"/>
      <c r="F168" s="728"/>
      <c r="G168" s="728"/>
      <c r="H168" s="729"/>
      <c r="I168" s="54">
        <f>SUMIF(H15:H153,"SB(L)",I15:I153)</f>
        <v>470</v>
      </c>
      <c r="J168" s="54">
        <f>SUMIF(H15:H153,"SB(L)",J15:J153)</f>
        <v>359.70000000000005</v>
      </c>
      <c r="K168" s="54">
        <f>SUMIF(H15:H153,"SB(L)",K15:K153)</f>
        <v>0</v>
      </c>
      <c r="L168" s="54">
        <f>SUMIF(H15:H153,"SB(L)",L15:L153)</f>
        <v>0</v>
      </c>
      <c r="M168" s="31"/>
      <c r="N168" s="1"/>
      <c r="O168" s="1"/>
      <c r="P168" s="1"/>
      <c r="Q168" s="1"/>
      <c r="R168" s="175"/>
      <c r="S168" s="175"/>
    </row>
    <row r="169" spans="1:19" s="197" customFormat="1" ht="14.25" customHeight="1" x14ac:dyDescent="0.25">
      <c r="A169" s="727" t="s">
        <v>210</v>
      </c>
      <c r="B169" s="728"/>
      <c r="C169" s="728"/>
      <c r="D169" s="728"/>
      <c r="E169" s="728"/>
      <c r="F169" s="728"/>
      <c r="G169" s="728"/>
      <c r="H169" s="729"/>
      <c r="I169" s="54"/>
      <c r="J169" s="54">
        <f>SUMIF(H13:H152,"SB(VBL)",J13:J152)</f>
        <v>28.3</v>
      </c>
      <c r="K169" s="54">
        <f>SUMIF(H13:H152,"SB(VBL)",K13:K152)</f>
        <v>0</v>
      </c>
      <c r="L169" s="54">
        <f>SUMIF(H13:H152,"SB(VBL)",L13:L152)</f>
        <v>0</v>
      </c>
      <c r="M169" s="31"/>
      <c r="N169" s="1"/>
      <c r="O169" s="1"/>
      <c r="P169" s="1"/>
      <c r="Q169" s="1"/>
      <c r="R169" s="175"/>
      <c r="S169" s="175"/>
    </row>
    <row r="170" spans="1:19" s="197" customFormat="1" x14ac:dyDescent="0.25">
      <c r="A170" s="739" t="s">
        <v>65</v>
      </c>
      <c r="B170" s="740"/>
      <c r="C170" s="740"/>
      <c r="D170" s="740"/>
      <c r="E170" s="740"/>
      <c r="F170" s="740"/>
      <c r="G170" s="740"/>
      <c r="H170" s="741"/>
      <c r="I170" s="46">
        <f>SUM(I171:I173)</f>
        <v>88.7</v>
      </c>
      <c r="J170" s="46">
        <f>SUM(J171:J173)</f>
        <v>722.7</v>
      </c>
      <c r="K170" s="46">
        <f>SUM(K171:K173)</f>
        <v>87</v>
      </c>
      <c r="L170" s="46">
        <f>SUM(L171:L173)</f>
        <v>0</v>
      </c>
      <c r="M170" s="31"/>
      <c r="N170" s="1"/>
      <c r="O170" s="1"/>
      <c r="P170" s="1"/>
      <c r="Q170" s="1"/>
      <c r="R170" s="175"/>
      <c r="S170" s="175"/>
    </row>
    <row r="171" spans="1:19" s="197" customFormat="1" x14ac:dyDescent="0.25">
      <c r="A171" s="742" t="s">
        <v>66</v>
      </c>
      <c r="B171" s="743"/>
      <c r="C171" s="743"/>
      <c r="D171" s="743"/>
      <c r="E171" s="743"/>
      <c r="F171" s="743"/>
      <c r="G171" s="744"/>
      <c r="H171" s="745"/>
      <c r="I171" s="52">
        <f>SUMIF(H13:H152,"ES",I13:I152)</f>
        <v>0</v>
      </c>
      <c r="J171" s="52">
        <f>SUMIF(H13:H152,"ES",J13:J152)</f>
        <v>0</v>
      </c>
      <c r="K171" s="52">
        <f>SUMIF(H13:H152,"ES",K13:K152)</f>
        <v>0</v>
      </c>
      <c r="L171" s="52">
        <f>SUMIF(H13:H152,"ES",L13:L152)</f>
        <v>0</v>
      </c>
      <c r="M171" s="31"/>
      <c r="N171" s="1"/>
      <c r="O171" s="1"/>
      <c r="P171" s="1"/>
      <c r="Q171" s="1"/>
      <c r="R171" s="175"/>
      <c r="S171" s="175"/>
    </row>
    <row r="172" spans="1:19" s="197" customFormat="1" x14ac:dyDescent="0.25">
      <c r="A172" s="746" t="s">
        <v>67</v>
      </c>
      <c r="B172" s="747"/>
      <c r="C172" s="747"/>
      <c r="D172" s="747"/>
      <c r="E172" s="747"/>
      <c r="F172" s="747"/>
      <c r="G172" s="748"/>
      <c r="H172" s="749"/>
      <c r="I172" s="52">
        <f>SUMIF(H14:H152,"LRVB",I14:I152)</f>
        <v>0</v>
      </c>
      <c r="J172" s="52">
        <f>SUMIF(H14:H152,"LRVB",J14:J152)</f>
        <v>0</v>
      </c>
      <c r="K172" s="52">
        <f>SUMIF(H14:H152,"LRVB",K14:K152)</f>
        <v>0</v>
      </c>
      <c r="L172" s="52">
        <f>SUMIF(H14:H152,"LRVB",L14:L152)</f>
        <v>0</v>
      </c>
      <c r="M172" s="31"/>
      <c r="N172" s="1"/>
      <c r="O172" s="1"/>
      <c r="P172" s="1"/>
      <c r="Q172" s="1"/>
      <c r="R172" s="175"/>
      <c r="S172" s="175"/>
    </row>
    <row r="173" spans="1:19" s="197" customFormat="1" x14ac:dyDescent="0.25">
      <c r="A173" s="746" t="s">
        <v>68</v>
      </c>
      <c r="B173" s="747"/>
      <c r="C173" s="747"/>
      <c r="D173" s="747"/>
      <c r="E173" s="747"/>
      <c r="F173" s="747"/>
      <c r="G173" s="748"/>
      <c r="H173" s="749"/>
      <c r="I173" s="52">
        <f>SUMIF(H13:H152,"Kt",I13:I152)</f>
        <v>88.7</v>
      </c>
      <c r="J173" s="52">
        <f>SUMIF(H13:H152,"Kt",J13:J152)</f>
        <v>722.7</v>
      </c>
      <c r="K173" s="52">
        <f>SUMIF(H13:H152,"Kt",K13:K152)</f>
        <v>87</v>
      </c>
      <c r="L173" s="52">
        <f>SUMIF(H13:H152,"Kt",L13:L152)</f>
        <v>0</v>
      </c>
      <c r="M173" s="31"/>
      <c r="N173" s="1"/>
      <c r="O173" s="1"/>
      <c r="P173" s="1"/>
      <c r="Q173" s="1"/>
      <c r="R173" s="175"/>
      <c r="S173" s="175"/>
    </row>
    <row r="174" spans="1:19" s="197" customFormat="1" ht="13.5" thickBot="1" x14ac:dyDescent="0.3">
      <c r="A174" s="721" t="s">
        <v>69</v>
      </c>
      <c r="B174" s="722"/>
      <c r="C174" s="722"/>
      <c r="D174" s="722"/>
      <c r="E174" s="722"/>
      <c r="F174" s="722"/>
      <c r="G174" s="722"/>
      <c r="H174" s="723"/>
      <c r="I174" s="47">
        <f>SUM(I157,I170)</f>
        <v>9803.2000000000007</v>
      </c>
      <c r="J174" s="47">
        <f>SUM(J157,J170)</f>
        <v>10625.6</v>
      </c>
      <c r="K174" s="47">
        <f>SUM(K157,K170)</f>
        <v>7867.8999999999987</v>
      </c>
      <c r="L174" s="47">
        <f>SUM(L157,L170)</f>
        <v>6231.9</v>
      </c>
      <c r="M174" s="11"/>
      <c r="R174" s="175"/>
      <c r="S174" s="175"/>
    </row>
    <row r="175" spans="1:19" s="197" customFormat="1" x14ac:dyDescent="0.25">
      <c r="A175" s="1"/>
      <c r="B175" s="1"/>
      <c r="C175" s="1"/>
      <c r="D175" s="1"/>
      <c r="E175" s="1"/>
      <c r="F175" s="1"/>
      <c r="G175" s="2"/>
      <c r="H175" s="336"/>
      <c r="I175" s="336"/>
      <c r="J175" s="336"/>
      <c r="K175" s="336"/>
      <c r="L175" s="336"/>
      <c r="M175" s="31"/>
      <c r="N175" s="1"/>
      <c r="O175" s="1"/>
      <c r="P175" s="1"/>
      <c r="Q175" s="1"/>
      <c r="R175" s="175"/>
      <c r="S175" s="175"/>
    </row>
    <row r="177" spans="9:12" x14ac:dyDescent="0.2">
      <c r="I177" s="219"/>
      <c r="J177" s="219"/>
      <c r="K177" s="219"/>
      <c r="L177" s="219"/>
    </row>
    <row r="178" spans="9:12" x14ac:dyDescent="0.2">
      <c r="I178" s="219"/>
      <c r="J178" s="219"/>
      <c r="K178" s="219"/>
      <c r="L178" s="219"/>
    </row>
    <row r="179" spans="9:12" x14ac:dyDescent="0.2">
      <c r="I179" s="219"/>
      <c r="J179" s="219"/>
      <c r="K179" s="219"/>
      <c r="L179" s="219"/>
    </row>
    <row r="180" spans="9:12" x14ac:dyDescent="0.2">
      <c r="I180" s="219"/>
      <c r="J180" s="219"/>
      <c r="K180" s="219"/>
      <c r="L180" s="219"/>
    </row>
  </sheetData>
  <mergeCells count="200">
    <mergeCell ref="G102:G104"/>
    <mergeCell ref="M102:M104"/>
    <mergeCell ref="F103:F104"/>
    <mergeCell ref="M110:M111"/>
    <mergeCell ref="E106:E108"/>
    <mergeCell ref="E122:E123"/>
    <mergeCell ref="F48:F49"/>
    <mergeCell ref="M130:M131"/>
    <mergeCell ref="C135:Q135"/>
    <mergeCell ref="C129:C132"/>
    <mergeCell ref="D129:D132"/>
    <mergeCell ref="C134:H134"/>
    <mergeCell ref="M134:Q134"/>
    <mergeCell ref="G122:G123"/>
    <mergeCell ref="M118:M119"/>
    <mergeCell ref="E81:E83"/>
    <mergeCell ref="F82:F83"/>
    <mergeCell ref="G81:G83"/>
    <mergeCell ref="H82:H83"/>
    <mergeCell ref="I82:I83"/>
    <mergeCell ref="J82:J83"/>
    <mergeCell ref="K82:K83"/>
    <mergeCell ref="L82:L83"/>
    <mergeCell ref="F92:F96"/>
    <mergeCell ref="E90:E96"/>
    <mergeCell ref="F98:F101"/>
    <mergeCell ref="G90:G96"/>
    <mergeCell ref="C59:Q59"/>
    <mergeCell ref="E76:E80"/>
    <mergeCell ref="D90:D96"/>
    <mergeCell ref="M90:M94"/>
    <mergeCell ref="M97:M99"/>
    <mergeCell ref="A34:A36"/>
    <mergeCell ref="B34:B36"/>
    <mergeCell ref="C34:C36"/>
    <mergeCell ref="E34:E35"/>
    <mergeCell ref="F35:F36"/>
    <mergeCell ref="C40:H40"/>
    <mergeCell ref="C41:Q41"/>
    <mergeCell ref="G42:G44"/>
    <mergeCell ref="G37:G39"/>
    <mergeCell ref="M37:M38"/>
    <mergeCell ref="A37:A39"/>
    <mergeCell ref="B37:B39"/>
    <mergeCell ref="C37:C39"/>
    <mergeCell ref="M45:M46"/>
    <mergeCell ref="E55:E56"/>
    <mergeCell ref="G71:G72"/>
    <mergeCell ref="G16:G18"/>
    <mergeCell ref="M16:M18"/>
    <mergeCell ref="C12:Q12"/>
    <mergeCell ref="J6:J8"/>
    <mergeCell ref="A9:Q9"/>
    <mergeCell ref="A10:Q10"/>
    <mergeCell ref="B11:Q11"/>
    <mergeCell ref="G25:G27"/>
    <mergeCell ref="E16:E18"/>
    <mergeCell ref="G20:G22"/>
    <mergeCell ref="F13:F18"/>
    <mergeCell ref="E20:E21"/>
    <mergeCell ref="A25:A27"/>
    <mergeCell ref="B25:B27"/>
    <mergeCell ref="C25:C27"/>
    <mergeCell ref="E25:E27"/>
    <mergeCell ref="F25:F27"/>
    <mergeCell ref="L6:L8"/>
    <mergeCell ref="H6:H8"/>
    <mergeCell ref="A20:A22"/>
    <mergeCell ref="B20:B22"/>
    <mergeCell ref="C20:C22"/>
    <mergeCell ref="E14:E15"/>
    <mergeCell ref="G14:G15"/>
    <mergeCell ref="M14:M15"/>
    <mergeCell ref="F20:F22"/>
    <mergeCell ref="M87:M88"/>
    <mergeCell ref="G76:G79"/>
    <mergeCell ref="M76:M79"/>
    <mergeCell ref="E71:E72"/>
    <mergeCell ref="E120:E121"/>
    <mergeCell ref="G84:G89"/>
    <mergeCell ref="M112:M116"/>
    <mergeCell ref="M55:M56"/>
    <mergeCell ref="M63:M64"/>
    <mergeCell ref="M67:M68"/>
    <mergeCell ref="E102:E104"/>
    <mergeCell ref="M51:M52"/>
    <mergeCell ref="E51:E52"/>
    <mergeCell ref="M58:Q58"/>
    <mergeCell ref="E97:E101"/>
    <mergeCell ref="E53:E54"/>
    <mergeCell ref="F53:F54"/>
    <mergeCell ref="F78:F80"/>
    <mergeCell ref="E109:E111"/>
    <mergeCell ref="F106:F108"/>
    <mergeCell ref="C58:H58"/>
    <mergeCell ref="F43:F44"/>
    <mergeCell ref="M1:Q1"/>
    <mergeCell ref="A2:Q2"/>
    <mergeCell ref="A3:Q3"/>
    <mergeCell ref="A4:Q4"/>
    <mergeCell ref="M5:Q5"/>
    <mergeCell ref="A6:A8"/>
    <mergeCell ref="B6:B8"/>
    <mergeCell ref="C6:C8"/>
    <mergeCell ref="D6:D8"/>
    <mergeCell ref="E6:E8"/>
    <mergeCell ref="M6:Q6"/>
    <mergeCell ref="M7:M8"/>
    <mergeCell ref="I6:I8"/>
    <mergeCell ref="F6:F8"/>
    <mergeCell ref="N7:Q7"/>
    <mergeCell ref="G6:G8"/>
    <mergeCell ref="K6:K8"/>
    <mergeCell ref="A156:H156"/>
    <mergeCell ref="E48:E50"/>
    <mergeCell ref="G66:G68"/>
    <mergeCell ref="E112:E116"/>
    <mergeCell ref="F112:F116"/>
    <mergeCell ref="G112:G116"/>
    <mergeCell ref="E117:E119"/>
    <mergeCell ref="G117:G119"/>
    <mergeCell ref="A129:A132"/>
    <mergeCell ref="B126:B128"/>
    <mergeCell ref="C126:C128"/>
    <mergeCell ref="B129:B132"/>
    <mergeCell ref="C84:C105"/>
    <mergeCell ref="G120:G121"/>
    <mergeCell ref="G60:G62"/>
    <mergeCell ref="E84:E89"/>
    <mergeCell ref="E65:E68"/>
    <mergeCell ref="E146:E148"/>
    <mergeCell ref="G140:G142"/>
    <mergeCell ref="G146:G147"/>
    <mergeCell ref="A84:A105"/>
    <mergeCell ref="G109:G111"/>
    <mergeCell ref="B84:B105"/>
    <mergeCell ref="E140:E145"/>
    <mergeCell ref="A174:H174"/>
    <mergeCell ref="A160:H160"/>
    <mergeCell ref="A161:H161"/>
    <mergeCell ref="A162:H162"/>
    <mergeCell ref="A163:H163"/>
    <mergeCell ref="A165:H165"/>
    <mergeCell ref="A157:H157"/>
    <mergeCell ref="A158:H158"/>
    <mergeCell ref="A159:H159"/>
    <mergeCell ref="A164:H164"/>
    <mergeCell ref="A166:H166"/>
    <mergeCell ref="A170:H170"/>
    <mergeCell ref="A171:H171"/>
    <mergeCell ref="A172:H172"/>
    <mergeCell ref="A168:H168"/>
    <mergeCell ref="A173:H173"/>
    <mergeCell ref="A167:H167"/>
    <mergeCell ref="A169:H169"/>
    <mergeCell ref="A155:H155"/>
    <mergeCell ref="M126:M128"/>
    <mergeCell ref="E126:E128"/>
    <mergeCell ref="F126:F128"/>
    <mergeCell ref="G126:G128"/>
    <mergeCell ref="A126:A128"/>
    <mergeCell ref="A153:L153"/>
    <mergeCell ref="M152:Q152"/>
    <mergeCell ref="M150:Q150"/>
    <mergeCell ref="M151:Q151"/>
    <mergeCell ref="G129:G132"/>
    <mergeCell ref="B152:H152"/>
    <mergeCell ref="C150:H150"/>
    <mergeCell ref="B151:H151"/>
    <mergeCell ref="M143:M145"/>
    <mergeCell ref="E137:E139"/>
    <mergeCell ref="G137:G139"/>
    <mergeCell ref="M137:M139"/>
    <mergeCell ref="F129:F132"/>
    <mergeCell ref="E129:E132"/>
    <mergeCell ref="D137:D139"/>
    <mergeCell ref="M141:M142"/>
    <mergeCell ref="A28:A30"/>
    <mergeCell ref="B28:B30"/>
    <mergeCell ref="C28:C30"/>
    <mergeCell ref="E28:E29"/>
    <mergeCell ref="F28:F29"/>
    <mergeCell ref="G28:G30"/>
    <mergeCell ref="F45:F46"/>
    <mergeCell ref="C31:C33"/>
    <mergeCell ref="E31:E32"/>
    <mergeCell ref="F31:F32"/>
    <mergeCell ref="G31:G33"/>
    <mergeCell ref="A31:A33"/>
    <mergeCell ref="B31:B33"/>
    <mergeCell ref="E63:E64"/>
    <mergeCell ref="F86:F89"/>
    <mergeCell ref="G34:G36"/>
    <mergeCell ref="A42:A44"/>
    <mergeCell ref="B42:B44"/>
    <mergeCell ref="C42:C44"/>
    <mergeCell ref="E43:E44"/>
    <mergeCell ref="E37:E38"/>
    <mergeCell ref="F37:F38"/>
    <mergeCell ref="F61:F63"/>
  </mergeCells>
  <printOptions horizontalCentered="1"/>
  <pageMargins left="0.47244094488188981" right="0.19685039370078741" top="0.39370078740157483" bottom="0.39370078740157483" header="0.31496062992125984" footer="0.31496062992125984"/>
  <pageSetup paperSize="9" scale="60" orientation="portrait" r:id="rId1"/>
  <rowBreaks count="1" manualBreakCount="1">
    <brk id="128" max="16"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Įvardinti diapazonai</vt:lpstr>
      </vt:variant>
      <vt:variant>
        <vt:i4>2</vt:i4>
      </vt:variant>
    </vt:vector>
  </HeadingPairs>
  <TitlesOfParts>
    <vt:vector size="3" baseType="lpstr">
      <vt:lpstr>Aiškinamoji lentelė </vt:lpstr>
      <vt:lpstr>'Aiškinamoji lentelė '!Print_Area</vt:lpstr>
      <vt:lpstr>'Aiškinamoji lentelė '!Print_Titles</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Audra Cepiene</dc:creator>
  <cp:lastModifiedBy>Snieguole Kacerauskaite</cp:lastModifiedBy>
  <cp:lastPrinted>2020-01-17T13:03:11Z</cp:lastPrinted>
  <dcterms:created xsi:type="dcterms:W3CDTF">2015-10-26T14:41:47Z</dcterms:created>
  <dcterms:modified xsi:type="dcterms:W3CDTF">2020-01-20T12:59:25Z</dcterms:modified>
  <cp:contentStatus/>
</cp:coreProperties>
</file>